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DCM Weekly\20230914 Jason\"/>
    </mc:Choice>
  </mc:AlternateContent>
  <bookViews>
    <workbookView xWindow="0" yWindow="0" windowWidth="16200" windowHeight="24840" tabRatio="792" activeTab="4"/>
  </bookViews>
  <sheets>
    <sheet name="EXE" sheetId="22" r:id="rId1"/>
    <sheet name="美元债一级" sheetId="13" r:id="rId2"/>
    <sheet name="OMAS" sheetId="21" r:id="rId3"/>
    <sheet name="华尔街交易员" sheetId="28" r:id="rId4"/>
    <sheet name="Add Stats" sheetId="6" r:id="rId5"/>
    <sheet name="BBPTACShadowWks0001" sheetId="31" state="veryHidden" r:id="rId6"/>
    <sheet name="Coded" sheetId="14" r:id="rId7"/>
    <sheet name="Tables_coded" sheetId="24" r:id="rId8"/>
    <sheet name="Graphs_coded" sheetId="17" r:id="rId9"/>
    <sheet name="Corp_value" sheetId="26" r:id="rId10"/>
    <sheet name="Tables_value" sheetId="18" r:id="rId11"/>
    <sheet name="Graphs_value" sheetId="2" r:id="rId12"/>
    <sheet name="ECON" sheetId="16" r:id="rId13"/>
    <sheet name="潜在" sheetId="29" r:id="rId14"/>
  </sheets>
  <externalReferences>
    <externalReference r:id="rId15"/>
  </externalReferences>
  <definedNames>
    <definedName name="_xlnm._FilterDatabase" localSheetId="12" hidden="1">ECON!$A$2:$L$2</definedName>
    <definedName name="BBPTAutoColor_Changed" localSheetId="6" hidden="1">TRUE</definedName>
    <definedName name="BBPTAutoColor_ShadowWksName" localSheetId="6" hidden="1">"BBPTACShadowWks0001"</definedName>
    <definedName name="dd_bocomdeal">tbl_dd_bocomdeal[BOCOM DEAL]</definedName>
    <definedName name="dd_crcy">[1]!tbl_dd_crcy[Currency]</definedName>
    <definedName name="dd_品种">Table_发行品种[发行品种]</definedName>
    <definedName name="DMIrange">美元债一级!$A1048572:$BV9995</definedName>
    <definedName name="ExternalData_1" localSheetId="0" hidden="1">EXE!$B$30:$B$53</definedName>
    <definedName name="px">Graphs_value!$D$1</definedName>
    <definedName name="潜在交易">潜在!$A$1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" i="14" l="1"/>
  <c r="AH20" i="14"/>
  <c r="AK20" i="14"/>
  <c r="AK13" i="14"/>
  <c r="AK21" i="14"/>
  <c r="F21" i="14"/>
  <c r="AH21" i="14"/>
  <c r="AK5" i="14"/>
  <c r="AK17" i="14"/>
  <c r="AK7" i="14"/>
  <c r="AK14" i="14"/>
  <c r="AK8" i="14"/>
  <c r="AK15" i="14"/>
  <c r="AK9" i="14"/>
  <c r="F6" i="14"/>
  <c r="AH6" i="14"/>
  <c r="AK10" i="14"/>
  <c r="AK3" i="14"/>
  <c r="F11" i="14"/>
  <c r="AH11" i="14"/>
  <c r="F16" i="14"/>
  <c r="AH16" i="14"/>
  <c r="F12" i="14"/>
  <c r="AH12" i="14"/>
  <c r="AK4" i="14"/>
  <c r="F14" i="14"/>
  <c r="AH14" i="14"/>
  <c r="F17" i="14"/>
  <c r="AH17" i="14"/>
  <c r="AK11" i="14"/>
  <c r="F5" i="14"/>
  <c r="AH5" i="14"/>
  <c r="F8" i="14"/>
  <c r="AH8" i="14"/>
  <c r="F13" i="14"/>
  <c r="AH13" i="14"/>
  <c r="F7" i="14"/>
  <c r="AH7" i="14"/>
  <c r="AK16" i="14"/>
  <c r="AK18" i="14"/>
  <c r="AK6" i="14"/>
  <c r="F15" i="14"/>
  <c r="AH15" i="14"/>
  <c r="F10" i="14"/>
  <c r="AH10" i="14"/>
  <c r="F9" i="14"/>
  <c r="AH9" i="14"/>
  <c r="AK12" i="14"/>
  <c r="F3" i="14"/>
  <c r="AH3" i="14"/>
  <c r="F4" i="14"/>
  <c r="AH4" i="14"/>
  <c r="F18" i="14"/>
  <c r="AH18" i="14"/>
  <c r="M35" i="24"/>
  <c r="P35" i="24"/>
  <c r="N35" i="24"/>
  <c r="O35" i="24"/>
  <c r="V17" i="17"/>
  <c r="X17" i="17"/>
  <c r="AK19" i="14"/>
  <c r="D26" i="24"/>
  <c r="F26" i="24"/>
  <c r="E26" i="24"/>
  <c r="G26" i="24"/>
  <c r="O17" i="17"/>
  <c r="F19" i="14"/>
  <c r="AH19" i="14"/>
  <c r="M6" i="24"/>
  <c r="D15" i="24"/>
  <c r="D24" i="24"/>
  <c r="D23" i="24"/>
  <c r="D7" i="24"/>
  <c r="D30" i="24"/>
  <c r="D6" i="24"/>
  <c r="N22" i="24"/>
  <c r="O6" i="24"/>
  <c r="N6" i="24"/>
  <c r="G15" i="24"/>
  <c r="F15" i="24"/>
  <c r="E15" i="24"/>
  <c r="F24" i="24"/>
  <c r="E24" i="24"/>
  <c r="G24" i="24"/>
  <c r="F23" i="24"/>
  <c r="G23" i="24"/>
  <c r="E23" i="24"/>
  <c r="E7" i="24"/>
  <c r="G7" i="24"/>
  <c r="F7" i="24"/>
  <c r="F30" i="24"/>
  <c r="E30" i="24"/>
  <c r="G30" i="24"/>
  <c r="G6" i="24"/>
  <c r="E6" i="24"/>
  <c r="F6" i="24"/>
  <c r="G17" i="17"/>
  <c r="J17" i="17"/>
  <c r="D13" i="24"/>
  <c r="E13" i="24"/>
  <c r="G13" i="24"/>
  <c r="F13" i="24"/>
  <c r="R17" i="17"/>
  <c r="D29" i="24"/>
  <c r="E29" i="24"/>
  <c r="G29" i="24"/>
  <c r="F29" i="24"/>
  <c r="Q17" i="17"/>
  <c r="D8" i="24"/>
  <c r="M9" i="24"/>
  <c r="D17" i="24"/>
  <c r="M10" i="24"/>
  <c r="D18" i="24"/>
  <c r="M5" i="24"/>
  <c r="M31" i="24"/>
  <c r="G8" i="24"/>
  <c r="F8" i="24"/>
  <c r="E8" i="24"/>
  <c r="O9" i="24"/>
  <c r="N9" i="24"/>
  <c r="F17" i="24"/>
  <c r="E17" i="24"/>
  <c r="G17" i="24"/>
  <c r="O10" i="24"/>
  <c r="N10" i="24"/>
  <c r="F18" i="24"/>
  <c r="E18" i="24"/>
  <c r="G18" i="24"/>
  <c r="O5" i="24"/>
  <c r="N5" i="24"/>
  <c r="O31" i="24"/>
  <c r="P31" i="24"/>
  <c r="N31" i="24"/>
  <c r="I17" i="17"/>
  <c r="P17" i="17"/>
  <c r="M22" i="24"/>
  <c r="H17" i="17"/>
  <c r="K17" i="17"/>
  <c r="M8" i="24"/>
  <c r="D16" i="24"/>
  <c r="N21" i="24"/>
  <c r="M33" i="24"/>
  <c r="O8" i="24"/>
  <c r="N8" i="24"/>
  <c r="F16" i="24"/>
  <c r="G16" i="24"/>
  <c r="E16" i="24"/>
  <c r="N33" i="24"/>
  <c r="O33" i="24"/>
  <c r="P33" i="24"/>
  <c r="W17" i="17"/>
  <c r="M34" i="24"/>
  <c r="P34" i="24"/>
  <c r="N34" i="24"/>
  <c r="O34" i="24"/>
  <c r="A17" i="17"/>
  <c r="D22" i="24"/>
  <c r="D10" i="24"/>
  <c r="F22" i="24"/>
  <c r="E22" i="24"/>
  <c r="G22" i="24"/>
  <c r="F10" i="24"/>
  <c r="G10" i="24"/>
  <c r="E10" i="24"/>
  <c r="AB4" i="24"/>
  <c r="Z4" i="24"/>
  <c r="S17" i="17"/>
  <c r="C17" i="17"/>
  <c r="D12" i="24"/>
  <c r="F12" i="24"/>
  <c r="G12" i="24"/>
  <c r="E12" i="24"/>
  <c r="D17" i="17"/>
  <c r="M26" i="24"/>
  <c r="D20" i="24"/>
  <c r="M29" i="24"/>
  <c r="O26" i="24"/>
  <c r="P26" i="24"/>
  <c r="N26" i="24"/>
  <c r="F20" i="24"/>
  <c r="G20" i="24"/>
  <c r="E20" i="24"/>
  <c r="P29" i="24"/>
  <c r="O29" i="24"/>
  <c r="N29" i="24"/>
  <c r="U17" i="17"/>
  <c r="D9" i="24"/>
  <c r="E9" i="24"/>
  <c r="F9" i="24"/>
  <c r="G9" i="24"/>
  <c r="T17" i="17"/>
  <c r="P21" i="24"/>
  <c r="M27" i="24"/>
  <c r="M30" i="24"/>
  <c r="D11" i="24"/>
  <c r="O22" i="24"/>
  <c r="P27" i="24"/>
  <c r="N27" i="24"/>
  <c r="O27" i="24"/>
  <c r="N30" i="24"/>
  <c r="O30" i="24"/>
  <c r="P30" i="24"/>
  <c r="F11" i="24"/>
  <c r="G11" i="24"/>
  <c r="E11" i="24"/>
  <c r="E17" i="17"/>
  <c r="M32" i="24"/>
  <c r="O21" i="24"/>
  <c r="N32" i="24"/>
  <c r="O32" i="24"/>
  <c r="P32" i="24"/>
  <c r="F17" i="17"/>
  <c r="L17" i="17"/>
  <c r="D27" i="24"/>
  <c r="M21" i="24"/>
  <c r="M7" i="24"/>
  <c r="E27" i="24"/>
  <c r="G27" i="24"/>
  <c r="F27" i="24"/>
  <c r="N7" i="24"/>
  <c r="O7" i="24"/>
  <c r="N17" i="17"/>
  <c r="Q21" i="24"/>
  <c r="M28" i="24"/>
  <c r="O28" i="24"/>
  <c r="N28" i="24"/>
  <c r="P28" i="24"/>
  <c r="B4" i="14" l="1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A2" i="6" l="1"/>
  <c r="AT19" i="14"/>
  <c r="AO19" i="14"/>
  <c r="AM19" i="14"/>
  <c r="AN19" i="14"/>
  <c r="AP19" i="14"/>
  <c r="W23" i="6" l="1"/>
  <c r="W26" i="6"/>
  <c r="V24" i="6"/>
  <c r="W27" i="6"/>
  <c r="V23" i="6"/>
  <c r="W24" i="6"/>
  <c r="V25" i="6"/>
  <c r="W25" i="6"/>
  <c r="V27" i="6"/>
  <c r="V26" i="6"/>
  <c r="C10" i="6"/>
  <c r="P10" i="6" s="1"/>
  <c r="Q24" i="6"/>
  <c r="S25" i="6"/>
  <c r="R26" i="6"/>
  <c r="B10" i="6"/>
  <c r="B18" i="6"/>
  <c r="B26" i="6"/>
  <c r="B5" i="6"/>
  <c r="B21" i="6"/>
  <c r="R24" i="6"/>
  <c r="B25" i="6"/>
  <c r="Q25" i="6"/>
  <c r="S26" i="6"/>
  <c r="R27" i="6"/>
  <c r="B11" i="6"/>
  <c r="B19" i="6"/>
  <c r="B27" i="6"/>
  <c r="B8" i="6"/>
  <c r="R25" i="6"/>
  <c r="Q26" i="6"/>
  <c r="S27" i="6"/>
  <c r="B4" i="6"/>
  <c r="B12" i="6"/>
  <c r="B20" i="6"/>
  <c r="Q27" i="6"/>
  <c r="B13" i="6"/>
  <c r="S23" i="6"/>
  <c r="B16" i="6"/>
  <c r="B9" i="6"/>
  <c r="B6" i="6"/>
  <c r="B14" i="6"/>
  <c r="B22" i="6"/>
  <c r="B7" i="6"/>
  <c r="B15" i="6"/>
  <c r="S24" i="6"/>
  <c r="R23" i="6"/>
  <c r="B23" i="6"/>
  <c r="Q22" i="6"/>
  <c r="B24" i="6"/>
  <c r="Q23" i="6"/>
  <c r="B17" i="6"/>
  <c r="C25" i="6"/>
  <c r="C12" i="6"/>
  <c r="Q12" i="6" s="1"/>
  <c r="C22" i="6"/>
  <c r="S22" i="6" s="1"/>
  <c r="D5" i="6"/>
  <c r="D13" i="6"/>
  <c r="D20" i="6"/>
  <c r="C5" i="6"/>
  <c r="V5" i="6" s="1"/>
  <c r="D9" i="6"/>
  <c r="D10" i="6"/>
  <c r="D11" i="6"/>
  <c r="D12" i="6"/>
  <c r="D6" i="6"/>
  <c r="D14" i="6"/>
  <c r="D21" i="6"/>
  <c r="C4" i="6"/>
  <c r="W4" i="6" s="1"/>
  <c r="D16" i="6"/>
  <c r="D23" i="6"/>
  <c r="D24" i="6"/>
  <c r="D18" i="6"/>
  <c r="D4" i="6"/>
  <c r="D27" i="6"/>
  <c r="D7" i="6"/>
  <c r="D15" i="6"/>
  <c r="D22" i="6"/>
  <c r="D8" i="6"/>
  <c r="D17" i="6"/>
  <c r="D25" i="6"/>
  <c r="D26" i="6"/>
  <c r="D19" i="6"/>
  <c r="T25" i="6"/>
  <c r="U27" i="6"/>
  <c r="O21" i="6"/>
  <c r="O23" i="6"/>
  <c r="O26" i="6"/>
  <c r="T27" i="6"/>
  <c r="P27" i="6"/>
  <c r="U22" i="6"/>
  <c r="O22" i="6"/>
  <c r="P23" i="6"/>
  <c r="U25" i="6"/>
  <c r="O25" i="6"/>
  <c r="U23" i="6"/>
  <c r="T23" i="6"/>
  <c r="P25" i="6"/>
  <c r="O27" i="6"/>
  <c r="U24" i="6"/>
  <c r="T24" i="6"/>
  <c r="P24" i="6"/>
  <c r="O24" i="6"/>
  <c r="U26" i="6"/>
  <c r="T26" i="6"/>
  <c r="P26" i="6"/>
  <c r="C21" i="6"/>
  <c r="V21" i="6" s="1"/>
  <c r="C20" i="6"/>
  <c r="Q20" i="6" s="1"/>
  <c r="C16" i="6"/>
  <c r="Q16" i="6" s="1"/>
  <c r="C18" i="6"/>
  <c r="Q18" i="6" s="1"/>
  <c r="C17" i="6"/>
  <c r="Q17" i="6" s="1"/>
  <c r="C27" i="6"/>
  <c r="C26" i="6"/>
  <c r="C13" i="6"/>
  <c r="V13" i="6" s="1"/>
  <c r="C11" i="6"/>
  <c r="Q11" i="6" s="1"/>
  <c r="N5" i="6"/>
  <c r="N24" i="6"/>
  <c r="N25" i="6"/>
  <c r="N26" i="6"/>
  <c r="N27" i="6"/>
  <c r="N23" i="6"/>
  <c r="C19" i="6"/>
  <c r="Q19" i="6" s="1"/>
  <c r="C24" i="6"/>
  <c r="C15" i="6"/>
  <c r="Q15" i="6" s="1"/>
  <c r="C23" i="6"/>
  <c r="C14" i="6"/>
  <c r="Q14" i="6" s="1"/>
  <c r="C9" i="6"/>
  <c r="Q9" i="6" s="1"/>
  <c r="C8" i="6"/>
  <c r="Q8" i="6" s="1"/>
  <c r="C7" i="6"/>
  <c r="Q7" i="6" s="1"/>
  <c r="C6" i="6"/>
  <c r="Q6" i="6" s="1"/>
  <c r="AT22" i="14"/>
  <c r="AT23" i="14"/>
  <c r="AT24" i="14"/>
  <c r="AT25" i="14"/>
  <c r="AT26" i="14"/>
  <c r="AT27" i="14"/>
  <c r="AT28" i="14"/>
  <c r="AT29" i="14"/>
  <c r="AT30" i="14"/>
  <c r="AT31" i="14"/>
  <c r="AT32" i="14"/>
  <c r="AT33" i="14"/>
  <c r="AT34" i="14"/>
  <c r="AT35" i="14"/>
  <c r="AT36" i="14"/>
  <c r="AT37" i="14"/>
  <c r="AT38" i="14"/>
  <c r="AT39" i="14"/>
  <c r="AT40" i="14"/>
  <c r="AT41" i="14"/>
  <c r="AT42" i="14"/>
  <c r="AT43" i="14"/>
  <c r="AT44" i="14"/>
  <c r="AT45" i="14"/>
  <c r="AT46" i="14"/>
  <c r="AT47" i="14"/>
  <c r="AT48" i="14"/>
  <c r="AT49" i="14"/>
  <c r="AT50" i="14"/>
  <c r="AT51" i="14"/>
  <c r="B3" i="14"/>
  <c r="AT16" i="14"/>
  <c r="AT14" i="14"/>
  <c r="AT7" i="14"/>
  <c r="AT5" i="14"/>
  <c r="AT12" i="14"/>
  <c r="AL19" i="14"/>
  <c r="AT21" i="14"/>
  <c r="AT4" i="14"/>
  <c r="AT17" i="14"/>
  <c r="AT20" i="14"/>
  <c r="AT13" i="14"/>
  <c r="AT6" i="14"/>
  <c r="AI19" i="14"/>
  <c r="AT9" i="14"/>
  <c r="AT15" i="14"/>
  <c r="R21" i="6" l="1"/>
  <c r="P22" i="6"/>
  <c r="P21" i="6"/>
  <c r="Q21" i="6"/>
  <c r="R22" i="6"/>
  <c r="V22" i="6"/>
  <c r="N22" i="6"/>
  <c r="T22" i="6"/>
  <c r="T21" i="6"/>
  <c r="S21" i="6"/>
  <c r="U21" i="6"/>
  <c r="N21" i="6"/>
  <c r="W22" i="6"/>
  <c r="W21" i="6"/>
  <c r="W18" i="6"/>
  <c r="V9" i="6"/>
  <c r="W10" i="6"/>
  <c r="V15" i="6"/>
  <c r="O5" i="6"/>
  <c r="O4" i="6"/>
  <c r="V11" i="6"/>
  <c r="W12" i="6"/>
  <c r="V7" i="6"/>
  <c r="V14" i="6"/>
  <c r="W19" i="6"/>
  <c r="V6" i="6"/>
  <c r="V18" i="6"/>
  <c r="V19" i="6"/>
  <c r="V20" i="6"/>
  <c r="W13" i="6"/>
  <c r="V4" i="6"/>
  <c r="T5" i="6"/>
  <c r="V10" i="6"/>
  <c r="W17" i="6"/>
  <c r="V16" i="6"/>
  <c r="W16" i="6"/>
  <c r="W11" i="6"/>
  <c r="W5" i="6"/>
  <c r="U4" i="6"/>
  <c r="W9" i="6"/>
  <c r="W15" i="6"/>
  <c r="Q4" i="6"/>
  <c r="U5" i="6"/>
  <c r="Q13" i="6"/>
  <c r="W7" i="6"/>
  <c r="W14" i="6"/>
  <c r="W8" i="6"/>
  <c r="W20" i="6"/>
  <c r="V12" i="6"/>
  <c r="V17" i="6"/>
  <c r="W6" i="6"/>
  <c r="V8" i="6"/>
  <c r="Q5" i="6"/>
  <c r="AP29" i="14"/>
  <c r="AO29" i="14"/>
  <c r="AM29" i="14"/>
  <c r="AN29" i="14"/>
  <c r="AI29" i="14"/>
  <c r="AP44" i="14"/>
  <c r="AO44" i="14"/>
  <c r="AM44" i="14"/>
  <c r="AN44" i="14"/>
  <c r="AI44" i="14"/>
  <c r="AP36" i="14"/>
  <c r="AO36" i="14"/>
  <c r="AM36" i="14"/>
  <c r="AN36" i="14"/>
  <c r="AI36" i="14"/>
  <c r="AP28" i="14"/>
  <c r="AO28" i="14"/>
  <c r="AM28" i="14"/>
  <c r="AN28" i="14"/>
  <c r="AI28" i="14"/>
  <c r="O12" i="6"/>
  <c r="AP51" i="14"/>
  <c r="AO51" i="14"/>
  <c r="AM51" i="14"/>
  <c r="AN51" i="14"/>
  <c r="AI51" i="14"/>
  <c r="U10" i="6"/>
  <c r="AP46" i="14"/>
  <c r="AO46" i="14"/>
  <c r="AM46" i="14"/>
  <c r="AN46" i="14"/>
  <c r="AI46" i="14"/>
  <c r="AP38" i="14"/>
  <c r="AO38" i="14"/>
  <c r="AM38" i="14"/>
  <c r="AN38" i="14"/>
  <c r="AI38" i="14"/>
  <c r="N10" i="6"/>
  <c r="O10" i="6"/>
  <c r="AP37" i="14"/>
  <c r="AO37" i="14"/>
  <c r="AM37" i="14"/>
  <c r="AN37" i="14"/>
  <c r="AI37" i="14"/>
  <c r="T10" i="6"/>
  <c r="AP27" i="14"/>
  <c r="AO27" i="14"/>
  <c r="AM27" i="14"/>
  <c r="AN27" i="14"/>
  <c r="AI27" i="14"/>
  <c r="AP42" i="14"/>
  <c r="AO42" i="14"/>
  <c r="AM42" i="14"/>
  <c r="AN42" i="14"/>
  <c r="AI42" i="14"/>
  <c r="P12" i="6"/>
  <c r="R10" i="6"/>
  <c r="AP22" i="14"/>
  <c r="AO22" i="14"/>
  <c r="AM22" i="14"/>
  <c r="AN22" i="14"/>
  <c r="AI22" i="14"/>
  <c r="AP43" i="14"/>
  <c r="AO43" i="14"/>
  <c r="AM43" i="14"/>
  <c r="AN43" i="14"/>
  <c r="AI43" i="14"/>
  <c r="AP35" i="14"/>
  <c r="AO35" i="14"/>
  <c r="AM35" i="14"/>
  <c r="AN35" i="14"/>
  <c r="AI35" i="14"/>
  <c r="AP50" i="14"/>
  <c r="AO50" i="14"/>
  <c r="AM50" i="14"/>
  <c r="AN50" i="14"/>
  <c r="AI50" i="14"/>
  <c r="AP34" i="14"/>
  <c r="AO34" i="14"/>
  <c r="AM34" i="14"/>
  <c r="AN34" i="14"/>
  <c r="AI34" i="14"/>
  <c r="AP26" i="14"/>
  <c r="AO26" i="14"/>
  <c r="AM26" i="14"/>
  <c r="AN26" i="14"/>
  <c r="AI26" i="14"/>
  <c r="AP49" i="14"/>
  <c r="AO49" i="14"/>
  <c r="AM49" i="14"/>
  <c r="AN49" i="14"/>
  <c r="AI49" i="14"/>
  <c r="AP41" i="14"/>
  <c r="AO41" i="14"/>
  <c r="AM41" i="14"/>
  <c r="AN41" i="14"/>
  <c r="AI41" i="14"/>
  <c r="AP33" i="14"/>
  <c r="AO33" i="14"/>
  <c r="AM33" i="14"/>
  <c r="AN33" i="14"/>
  <c r="AI33" i="14"/>
  <c r="AP25" i="14"/>
  <c r="AO25" i="14"/>
  <c r="AM25" i="14"/>
  <c r="AN25" i="14"/>
  <c r="AI25" i="14"/>
  <c r="N12" i="6"/>
  <c r="T12" i="6"/>
  <c r="S10" i="6"/>
  <c r="AP48" i="14"/>
  <c r="AO48" i="14"/>
  <c r="AM48" i="14"/>
  <c r="AN48" i="14"/>
  <c r="AI48" i="14"/>
  <c r="AP40" i="14"/>
  <c r="AO40" i="14"/>
  <c r="AM40" i="14"/>
  <c r="AN40" i="14"/>
  <c r="AI40" i="14"/>
  <c r="AP32" i="14"/>
  <c r="AO32" i="14"/>
  <c r="AM32" i="14"/>
  <c r="AN32" i="14"/>
  <c r="AI32" i="14"/>
  <c r="AP24" i="14"/>
  <c r="AO24" i="14"/>
  <c r="AM24" i="14"/>
  <c r="AN24" i="14"/>
  <c r="AI24" i="14"/>
  <c r="U12" i="6"/>
  <c r="R12" i="6"/>
  <c r="Q10" i="6"/>
  <c r="AP30" i="14"/>
  <c r="AO30" i="14"/>
  <c r="AM30" i="14"/>
  <c r="AN30" i="14"/>
  <c r="AI30" i="14"/>
  <c r="AP45" i="14"/>
  <c r="AO45" i="14"/>
  <c r="AM45" i="14"/>
  <c r="AN45" i="14"/>
  <c r="AI45" i="14"/>
  <c r="AP47" i="14"/>
  <c r="AO47" i="14"/>
  <c r="AM47" i="14"/>
  <c r="AN47" i="14"/>
  <c r="AI47" i="14"/>
  <c r="AP39" i="14"/>
  <c r="AO39" i="14"/>
  <c r="AM39" i="14"/>
  <c r="AN39" i="14"/>
  <c r="AI39" i="14"/>
  <c r="AP31" i="14"/>
  <c r="AO31" i="14"/>
  <c r="AM31" i="14"/>
  <c r="AN31" i="14"/>
  <c r="AI31" i="14"/>
  <c r="AP23" i="14"/>
  <c r="AO23" i="14"/>
  <c r="AM23" i="14"/>
  <c r="AN23" i="14"/>
  <c r="AI23" i="14"/>
  <c r="S12" i="6"/>
  <c r="S19" i="6"/>
  <c r="R19" i="6"/>
  <c r="S8" i="6"/>
  <c r="R8" i="6"/>
  <c r="U20" i="6"/>
  <c r="S20" i="6"/>
  <c r="R20" i="6"/>
  <c r="S7" i="6"/>
  <c r="R7" i="6"/>
  <c r="U11" i="6"/>
  <c r="S11" i="6"/>
  <c r="R11" i="6"/>
  <c r="S17" i="6"/>
  <c r="R17" i="6"/>
  <c r="N6" i="6"/>
  <c r="S6" i="6"/>
  <c r="R6" i="6"/>
  <c r="S16" i="6"/>
  <c r="R16" i="6"/>
  <c r="O14" i="6"/>
  <c r="S14" i="6"/>
  <c r="R14" i="6"/>
  <c r="S13" i="6"/>
  <c r="R13" i="6"/>
  <c r="P9" i="6"/>
  <c r="S9" i="6"/>
  <c r="R9" i="6"/>
  <c r="T4" i="6"/>
  <c r="S4" i="6"/>
  <c r="R4" i="6"/>
  <c r="P5" i="6"/>
  <c r="S5" i="6"/>
  <c r="R5" i="6"/>
  <c r="U18" i="6"/>
  <c r="S18" i="6"/>
  <c r="R18" i="6"/>
  <c r="P15" i="6"/>
  <c r="S15" i="6"/>
  <c r="R15" i="6"/>
  <c r="N16" i="6"/>
  <c r="N4" i="6"/>
  <c r="U17" i="6"/>
  <c r="P20" i="6"/>
  <c r="N17" i="6"/>
  <c r="P11" i="6"/>
  <c r="O9" i="6"/>
  <c r="O6" i="6"/>
  <c r="N15" i="6"/>
  <c r="P4" i="6"/>
  <c r="N20" i="6"/>
  <c r="O16" i="6"/>
  <c r="N11" i="6"/>
  <c r="T16" i="6"/>
  <c r="P18" i="6"/>
  <c r="O11" i="6"/>
  <c r="T8" i="6"/>
  <c r="U14" i="6"/>
  <c r="T11" i="6"/>
  <c r="T13" i="6"/>
  <c r="O15" i="6"/>
  <c r="N18" i="6"/>
  <c r="N7" i="6"/>
  <c r="O8" i="6"/>
  <c r="P14" i="6"/>
  <c r="U6" i="6"/>
  <c r="O13" i="6"/>
  <c r="P7" i="6"/>
  <c r="N13" i="6"/>
  <c r="T9" i="6"/>
  <c r="U16" i="6"/>
  <c r="P6" i="6"/>
  <c r="O17" i="6"/>
  <c r="O19" i="6"/>
  <c r="U19" i="6"/>
  <c r="P16" i="6"/>
  <c r="U8" i="6"/>
  <c r="T15" i="6"/>
  <c r="P19" i="6"/>
  <c r="U13" i="6"/>
  <c r="T20" i="6"/>
  <c r="U9" i="6"/>
  <c r="O18" i="6"/>
  <c r="P8" i="6"/>
  <c r="O7" i="6"/>
  <c r="T7" i="6"/>
  <c r="T17" i="6"/>
  <c r="P13" i="6"/>
  <c r="O20" i="6"/>
  <c r="T18" i="6"/>
  <c r="N19" i="6"/>
  <c r="T19" i="6"/>
  <c r="P17" i="6"/>
  <c r="T14" i="6"/>
  <c r="U7" i="6"/>
  <c r="U15" i="6"/>
  <c r="T6" i="6"/>
  <c r="C32" i="14"/>
  <c r="C23" i="14"/>
  <c r="N8" i="6"/>
  <c r="C46" i="14"/>
  <c r="C38" i="14"/>
  <c r="C30" i="14"/>
  <c r="C22" i="14"/>
  <c r="N14" i="6"/>
  <c r="N9" i="6"/>
  <c r="C33" i="14"/>
  <c r="C40" i="14"/>
  <c r="C47" i="14"/>
  <c r="C45" i="14"/>
  <c r="C24" i="14"/>
  <c r="C31" i="14"/>
  <c r="C25" i="14"/>
  <c r="C48" i="14"/>
  <c r="C39" i="14"/>
  <c r="C29" i="14"/>
  <c r="C44" i="14"/>
  <c r="C36" i="14"/>
  <c r="C51" i="14"/>
  <c r="C43" i="14"/>
  <c r="C35" i="14"/>
  <c r="C27" i="14"/>
  <c r="C41" i="14"/>
  <c r="C37" i="14"/>
  <c r="C28" i="14"/>
  <c r="C50" i="14"/>
  <c r="C42" i="14"/>
  <c r="C34" i="14"/>
  <c r="C26" i="14"/>
  <c r="C49" i="14"/>
  <c r="AK31" i="14"/>
  <c r="AL31" i="14" s="1"/>
  <c r="AK32" i="14"/>
  <c r="AL32" i="14" s="1"/>
  <c r="AK33" i="14"/>
  <c r="AL33" i="14" s="1"/>
  <c r="AK39" i="14"/>
  <c r="AL39" i="14" s="1"/>
  <c r="AK40" i="14"/>
  <c r="AL40" i="14" s="1"/>
  <c r="AK41" i="14"/>
  <c r="AL41" i="14" s="1"/>
  <c r="AK47" i="14"/>
  <c r="AL47" i="14" s="1"/>
  <c r="AK48" i="14"/>
  <c r="AL48" i="14" s="1"/>
  <c r="AK49" i="14"/>
  <c r="AL49" i="14" s="1"/>
  <c r="AK27" i="14"/>
  <c r="AL27" i="14" s="1"/>
  <c r="AR22" i="14"/>
  <c r="AJ24" i="14"/>
  <c r="AQ29" i="14"/>
  <c r="AK30" i="14"/>
  <c r="AL30" i="14" s="1"/>
  <c r="AR32" i="14"/>
  <c r="AK34" i="14"/>
  <c r="AL34" i="14" s="1"/>
  <c r="AK35" i="14"/>
  <c r="AL35" i="14" s="1"/>
  <c r="AR36" i="14"/>
  <c r="AQ37" i="14"/>
  <c r="AK38" i="14"/>
  <c r="AL38" i="14" s="1"/>
  <c r="AR40" i="14"/>
  <c r="AQ41" i="14"/>
  <c r="AK42" i="14"/>
  <c r="AL42" i="14" s="1"/>
  <c r="AR43" i="14"/>
  <c r="AQ45" i="14"/>
  <c r="AK46" i="14"/>
  <c r="AL46" i="14" s="1"/>
  <c r="AR48" i="14"/>
  <c r="AK50" i="14"/>
  <c r="AL50" i="14" s="1"/>
  <c r="AQ27" i="14"/>
  <c r="AQ28" i="14"/>
  <c r="AQ30" i="14"/>
  <c r="AQ31" i="14"/>
  <c r="AQ32" i="14"/>
  <c r="AQ38" i="14"/>
  <c r="AQ39" i="14"/>
  <c r="AQ40" i="14"/>
  <c r="AQ42" i="14"/>
  <c r="AQ43" i="14"/>
  <c r="AQ44" i="14"/>
  <c r="AQ46" i="14"/>
  <c r="AQ47" i="14"/>
  <c r="AQ48" i="14"/>
  <c r="AR26" i="14"/>
  <c r="AR30" i="14"/>
  <c r="AR31" i="14"/>
  <c r="AR38" i="14"/>
  <c r="AR39" i="14"/>
  <c r="AR42" i="14"/>
  <c r="AR46" i="14"/>
  <c r="AR47" i="14"/>
  <c r="AS24" i="14"/>
  <c r="AS28" i="14"/>
  <c r="AS31" i="14"/>
  <c r="AS39" i="14"/>
  <c r="AS40" i="14"/>
  <c r="AS43" i="14"/>
  <c r="AS44" i="14"/>
  <c r="AS45" i="14"/>
  <c r="AS47" i="14"/>
  <c r="AJ28" i="14"/>
  <c r="AJ31" i="14"/>
  <c r="AJ32" i="14"/>
  <c r="AJ33" i="14"/>
  <c r="AJ35" i="14"/>
  <c r="AJ39" i="14"/>
  <c r="AJ47" i="14"/>
  <c r="AJ48" i="14"/>
  <c r="AJ49" i="14"/>
  <c r="AH28" i="14"/>
  <c r="AH29" i="14"/>
  <c r="AH30" i="14"/>
  <c r="AH31" i="14"/>
  <c r="AH32" i="14"/>
  <c r="AH33" i="14"/>
  <c r="AH37" i="14"/>
  <c r="AH38" i="14"/>
  <c r="AH39" i="14"/>
  <c r="AH40" i="14"/>
  <c r="AH41" i="14"/>
  <c r="AH45" i="14"/>
  <c r="AH46" i="14"/>
  <c r="AH47" i="14"/>
  <c r="AH48" i="14"/>
  <c r="AH49" i="14"/>
  <c r="AG28" i="14"/>
  <c r="AG29" i="14"/>
  <c r="AG30" i="14"/>
  <c r="AG31" i="14"/>
  <c r="AG32" i="14"/>
  <c r="AG36" i="14"/>
  <c r="AG37" i="14"/>
  <c r="AG38" i="14"/>
  <c r="AG39" i="14"/>
  <c r="AG40" i="14"/>
  <c r="AG44" i="14"/>
  <c r="AG45" i="14"/>
  <c r="AG46" i="14"/>
  <c r="AG47" i="14"/>
  <c r="AG48" i="14"/>
  <c r="AT8" i="14"/>
  <c r="AP20" i="14"/>
  <c r="AM21" i="14"/>
  <c r="AS21" i="14"/>
  <c r="AO12" i="14"/>
  <c r="AN14" i="14"/>
  <c r="AN13" i="14"/>
  <c r="AJ7" i="14"/>
  <c r="AP17" i="14"/>
  <c r="AP3" i="14"/>
  <c r="AR9" i="14"/>
  <c r="AM9" i="14"/>
  <c r="AR3" i="14"/>
  <c r="AQ11" i="14"/>
  <c r="AS11" i="14"/>
  <c r="AO4" i="14"/>
  <c r="AJ8" i="14"/>
  <c r="AP5" i="14"/>
  <c r="AM5" i="14"/>
  <c r="AM10" i="14"/>
  <c r="AQ13" i="14"/>
  <c r="AO9" i="14"/>
  <c r="AM11" i="14"/>
  <c r="AN5" i="14"/>
  <c r="AN8" i="14"/>
  <c r="AP11" i="14"/>
  <c r="AN17" i="14"/>
  <c r="AM8" i="14"/>
  <c r="AN18" i="14"/>
  <c r="AO20" i="14"/>
  <c r="AN21" i="14"/>
  <c r="AJ20" i="14"/>
  <c r="AJ19" i="14"/>
  <c r="AO13" i="14"/>
  <c r="AP7" i="14"/>
  <c r="AN10" i="14"/>
  <c r="AO3" i="14"/>
  <c r="AP15" i="14"/>
  <c r="AN15" i="14"/>
  <c r="AM17" i="14"/>
  <c r="AQ17" i="14"/>
  <c r="AO8" i="14"/>
  <c r="AO18" i="14"/>
  <c r="AM3" i="14"/>
  <c r="AM7" i="14"/>
  <c r="AM12" i="14"/>
  <c r="AN16" i="14"/>
  <c r="AR17" i="14"/>
  <c r="AP14" i="14"/>
  <c r="AP6" i="14"/>
  <c r="AG16" i="14"/>
  <c r="AM6" i="14"/>
  <c r="AJ12" i="14"/>
  <c r="AP12" i="14"/>
  <c r="AS12" i="14"/>
  <c r="AR10" i="14"/>
  <c r="AN7" i="14"/>
  <c r="AM20" i="14"/>
  <c r="AP21" i="14"/>
  <c r="AR21" i="14"/>
  <c r="AM18" i="14"/>
  <c r="AO5" i="14"/>
  <c r="AO10" i="14"/>
  <c r="AS7" i="14"/>
  <c r="AO7" i="14"/>
  <c r="AT11" i="14"/>
  <c r="AN11" i="14"/>
  <c r="AJ3" i="14"/>
  <c r="AN12" i="14"/>
  <c r="AR19" i="14"/>
  <c r="AO17" i="14"/>
  <c r="AM14" i="14"/>
  <c r="AM15" i="14"/>
  <c r="AS8" i="14"/>
  <c r="AQ18" i="14"/>
  <c r="AO15" i="14"/>
  <c r="AO11" i="14"/>
  <c r="AS9" i="14"/>
  <c r="AM16" i="14"/>
  <c r="AP10" i="14"/>
  <c r="AN4" i="14"/>
  <c r="AM4" i="14"/>
  <c r="AP13" i="14"/>
  <c r="AR6" i="14"/>
  <c r="AN9" i="14"/>
  <c r="AT18" i="14"/>
  <c r="AT10" i="14"/>
  <c r="AN20" i="14"/>
  <c r="AO21" i="14"/>
  <c r="AQ21" i="14"/>
  <c r="AS20" i="14"/>
  <c r="AG20" i="14"/>
  <c r="AT3" i="14"/>
  <c r="AQ3" i="14"/>
  <c r="AR7" i="14"/>
  <c r="AQ19" i="14"/>
  <c r="AO14" i="14"/>
  <c r="AS19" i="14"/>
  <c r="AP8" i="14"/>
  <c r="AS3" i="14"/>
  <c r="AP16" i="14"/>
  <c r="AP18" i="14"/>
  <c r="AG11" i="14"/>
  <c r="AP4" i="14"/>
  <c r="AP9" i="14"/>
  <c r="AG12" i="14"/>
  <c r="AO16" i="14"/>
  <c r="AJ11" i="14"/>
  <c r="AN3" i="14"/>
  <c r="AN6" i="14"/>
  <c r="AO6" i="14"/>
  <c r="AR11" i="14"/>
  <c r="AG19" i="14"/>
  <c r="AG3" i="14"/>
  <c r="AM13" i="14"/>
  <c r="AQ23" i="14" l="1"/>
  <c r="AH23" i="14"/>
  <c r="AJ23" i="14"/>
  <c r="AG23" i="14"/>
  <c r="AS23" i="14"/>
  <c r="AK23" i="14"/>
  <c r="AL23" i="14" s="1"/>
  <c r="AR23" i="14"/>
  <c r="AS25" i="14"/>
  <c r="AR25" i="14"/>
  <c r="AJ25" i="14"/>
  <c r="AG25" i="14"/>
  <c r="AH25" i="14"/>
  <c r="AK25" i="14"/>
  <c r="AL25" i="14" s="1"/>
  <c r="AG50" i="14"/>
  <c r="AG42" i="14"/>
  <c r="AG34" i="14"/>
  <c r="AG24" i="14"/>
  <c r="AH44" i="14"/>
  <c r="AH36" i="14"/>
  <c r="AS35" i="14"/>
  <c r="AR51" i="14"/>
  <c r="AR35" i="14"/>
  <c r="AQ50" i="14"/>
  <c r="AK22" i="14"/>
  <c r="AL22" i="14" s="1"/>
  <c r="AG43" i="14"/>
  <c r="AQ51" i="14"/>
  <c r="AG49" i="14"/>
  <c r="AG41" i="14"/>
  <c r="AG33" i="14"/>
  <c r="AH43" i="14"/>
  <c r="AH35" i="14"/>
  <c r="AS51" i="14"/>
  <c r="AR50" i="14"/>
  <c r="AR34" i="14"/>
  <c r="AK45" i="14"/>
  <c r="AL45" i="14" s="1"/>
  <c r="AK37" i="14"/>
  <c r="AL37" i="14" s="1"/>
  <c r="AK29" i="14"/>
  <c r="AL29" i="14" s="1"/>
  <c r="AK24" i="14"/>
  <c r="AL24" i="14" s="1"/>
  <c r="AG51" i="14"/>
  <c r="AH50" i="14"/>
  <c r="AH42" i="14"/>
  <c r="AH34" i="14"/>
  <c r="AJ44" i="14"/>
  <c r="AJ26" i="14"/>
  <c r="AS29" i="14"/>
  <c r="AQ36" i="14"/>
  <c r="AK44" i="14"/>
  <c r="AL44" i="14" s="1"/>
  <c r="AK36" i="14"/>
  <c r="AL36" i="14" s="1"/>
  <c r="AK28" i="14"/>
  <c r="AL28" i="14" s="1"/>
  <c r="AG35" i="14"/>
  <c r="AJ43" i="14"/>
  <c r="AQ35" i="14"/>
  <c r="AQ22" i="14"/>
  <c r="AK51" i="14"/>
  <c r="AL51" i="14" s="1"/>
  <c r="AK43" i="14"/>
  <c r="AL43" i="14" s="1"/>
  <c r="AJ51" i="14"/>
  <c r="AQ34" i="14"/>
  <c r="AK26" i="14"/>
  <c r="AL26" i="14" s="1"/>
  <c r="AH22" i="14"/>
  <c r="AJ22" i="14"/>
  <c r="AS49" i="14"/>
  <c r="AS33" i="14"/>
  <c r="AG26" i="14"/>
  <c r="AG22" i="14"/>
  <c r="AH26" i="14"/>
  <c r="AJ41" i="14"/>
  <c r="AJ36" i="14"/>
  <c r="AS48" i="14"/>
  <c r="AS37" i="14"/>
  <c r="AS32" i="14"/>
  <c r="AS26" i="14"/>
  <c r="AS22" i="14"/>
  <c r="AR49" i="14"/>
  <c r="AR45" i="14"/>
  <c r="AR41" i="14"/>
  <c r="AR37" i="14"/>
  <c r="AR33" i="14"/>
  <c r="AR29" i="14"/>
  <c r="AQ26" i="14"/>
  <c r="AJ37" i="14"/>
  <c r="AJ45" i="14"/>
  <c r="AJ40" i="14"/>
  <c r="AJ29" i="14"/>
  <c r="AS41" i="14"/>
  <c r="AS36" i="14"/>
  <c r="AR44" i="14"/>
  <c r="AR28" i="14"/>
  <c r="AQ49" i="14"/>
  <c r="AQ33" i="14"/>
  <c r="AQ24" i="14"/>
  <c r="AR24" i="14"/>
  <c r="AH24" i="14"/>
  <c r="AQ25" i="14"/>
  <c r="AS50" i="14"/>
  <c r="AJ50" i="14"/>
  <c r="AS46" i="14"/>
  <c r="AJ46" i="14"/>
  <c r="AS42" i="14"/>
  <c r="AJ42" i="14"/>
  <c r="AS38" i="14"/>
  <c r="AJ38" i="14"/>
  <c r="AS34" i="14"/>
  <c r="AJ34" i="14"/>
  <c r="AS30" i="14"/>
  <c r="AJ30" i="14"/>
  <c r="AR27" i="14"/>
  <c r="AH27" i="14"/>
  <c r="AG27" i="14"/>
  <c r="AJ27" i="14"/>
  <c r="AS27" i="14"/>
  <c r="AL20" i="14"/>
  <c r="AG21" i="14"/>
  <c r="AJ14" i="14"/>
  <c r="AI13" i="14"/>
  <c r="AR12" i="14"/>
  <c r="AQ15" i="14"/>
  <c r="AS14" i="14"/>
  <c r="AQ16" i="14"/>
  <c r="AI3" i="14"/>
  <c r="AL7" i="14"/>
  <c r="AI10" i="14"/>
  <c r="AS15" i="14"/>
  <c r="AJ6" i="14"/>
  <c r="AI9" i="14"/>
  <c r="AJ9" i="14"/>
  <c r="AG10" i="14"/>
  <c r="AI14" i="14"/>
  <c r="AI17" i="14"/>
  <c r="AQ9" i="14"/>
  <c r="AI5" i="14"/>
  <c r="AR16" i="14"/>
  <c r="AQ20" i="14"/>
  <c r="AG17" i="14"/>
  <c r="AL4" i="14"/>
  <c r="AR13" i="14"/>
  <c r="AG13" i="14"/>
  <c r="AJ13" i="14"/>
  <c r="AI18" i="14"/>
  <c r="AL18" i="14"/>
  <c r="AI7" i="14"/>
  <c r="AI12" i="14"/>
  <c r="AG6" i="14"/>
  <c r="AS13" i="14"/>
  <c r="AQ7" i="14"/>
  <c r="AI11" i="14"/>
  <c r="AR15" i="14"/>
  <c r="AJ18" i="14"/>
  <c r="AR14" i="14"/>
  <c r="AG15" i="14"/>
  <c r="AL15" i="14"/>
  <c r="AJ21" i="14"/>
  <c r="AG18" i="14"/>
  <c r="AL12" i="14"/>
  <c r="AI15" i="14"/>
  <c r="AL5" i="14"/>
  <c r="AI8" i="14"/>
  <c r="AS6" i="14"/>
  <c r="AJ15" i="14"/>
  <c r="AL17" i="14"/>
  <c r="AG9" i="14"/>
  <c r="AQ6" i="14"/>
  <c r="AL3" i="14"/>
  <c r="AR18" i="14"/>
  <c r="AI6" i="14"/>
  <c r="AS18" i="14"/>
  <c r="AG14" i="14"/>
  <c r="AL10" i="14"/>
  <c r="AJ16" i="14"/>
  <c r="AL13" i="14"/>
  <c r="AL6" i="14"/>
  <c r="AR20" i="14"/>
  <c r="AG7" i="14"/>
  <c r="AS16" i="14"/>
  <c r="AR8" i="14"/>
  <c r="AQ14" i="14"/>
  <c r="AL16" i="14"/>
  <c r="AS10" i="14"/>
  <c r="AQ10" i="14"/>
  <c r="AQ8" i="14"/>
  <c r="AS17" i="14"/>
  <c r="AI16" i="14"/>
  <c r="AL9" i="14"/>
  <c r="AJ10" i="14"/>
  <c r="AQ12" i="14"/>
  <c r="AL8" i="14"/>
  <c r="AJ17" i="14"/>
  <c r="AL11" i="14"/>
  <c r="AL14" i="14"/>
  <c r="AG8" i="14"/>
  <c r="AI4" i="14"/>
  <c r="P22" i="24" l="1"/>
  <c r="D2" i="24"/>
  <c r="E2" i="24" s="1"/>
  <c r="AI21" i="14"/>
  <c r="AG5" i="14"/>
  <c r="AR4" i="14"/>
  <c r="AI20" i="14"/>
  <c r="AR5" i="14"/>
  <c r="AJ4" i="14"/>
  <c r="AQ4" i="14"/>
  <c r="AL21" i="14"/>
  <c r="AG4" i="14"/>
  <c r="AQ5" i="14"/>
  <c r="AJ5" i="14"/>
  <c r="AS5" i="14"/>
  <c r="AS4" i="14"/>
  <c r="M4" i="24" l="1"/>
  <c r="P23" i="24"/>
  <c r="Q22" i="24"/>
  <c r="Q23" i="24" s="1"/>
  <c r="M23" i="24"/>
  <c r="N23" i="24"/>
  <c r="O23" i="24"/>
  <c r="Y51" i="14"/>
  <c r="I51" i="14"/>
  <c r="AF51" i="14"/>
  <c r="A51" i="14"/>
  <c r="AC50" i="14"/>
  <c r="U50" i="14"/>
  <c r="M50" i="14"/>
  <c r="E50" i="14"/>
  <c r="AF50" i="14"/>
  <c r="A50" i="14"/>
  <c r="AF49" i="14"/>
  <c r="A49" i="14"/>
  <c r="AC48" i="14"/>
  <c r="Y48" i="14"/>
  <c r="U48" i="14"/>
  <c r="M48" i="14"/>
  <c r="I48" i="14"/>
  <c r="E48" i="14"/>
  <c r="AF48" i="14"/>
  <c r="A48" i="14"/>
  <c r="Y47" i="14"/>
  <c r="I47" i="14"/>
  <c r="AF47" i="14"/>
  <c r="A47" i="14"/>
  <c r="AC46" i="14"/>
  <c r="U46" i="14"/>
  <c r="M46" i="14"/>
  <c r="E46" i="14"/>
  <c r="AF46" i="14"/>
  <c r="A46" i="14"/>
  <c r="AF45" i="14"/>
  <c r="A45" i="14"/>
  <c r="AC44" i="14"/>
  <c r="Y44" i="14"/>
  <c r="U44" i="14"/>
  <c r="M44" i="14"/>
  <c r="I44" i="14"/>
  <c r="E44" i="14"/>
  <c r="AF44" i="14"/>
  <c r="A44" i="14"/>
  <c r="N43" i="14"/>
  <c r="Y43" i="14"/>
  <c r="A43" i="14"/>
  <c r="Y42" i="14"/>
  <c r="A42" i="14"/>
  <c r="AD41" i="14"/>
  <c r="W41" i="14"/>
  <c r="R41" i="14"/>
  <c r="I41" i="14"/>
  <c r="E41" i="14"/>
  <c r="M41" i="14"/>
  <c r="A41" i="14"/>
  <c r="AF40" i="14"/>
  <c r="A40" i="14"/>
  <c r="AF39" i="14"/>
  <c r="A39" i="14"/>
  <c r="U38" i="14"/>
  <c r="M38" i="14"/>
  <c r="E38" i="14"/>
  <c r="AF38" i="14"/>
  <c r="A38" i="14"/>
  <c r="AE37" i="14"/>
  <c r="AA37" i="14"/>
  <c r="W37" i="14"/>
  <c r="S37" i="14"/>
  <c r="O37" i="14"/>
  <c r="K37" i="14"/>
  <c r="G37" i="14"/>
  <c r="AF37" i="14"/>
  <c r="A37" i="14"/>
  <c r="AF36" i="14"/>
  <c r="A36" i="14"/>
  <c r="AE35" i="14"/>
  <c r="AA35" i="14"/>
  <c r="W35" i="14"/>
  <c r="S35" i="14"/>
  <c r="O35" i="14"/>
  <c r="M35" i="14"/>
  <c r="K35" i="14"/>
  <c r="G35" i="14"/>
  <c r="E35" i="14"/>
  <c r="AF35" i="14"/>
  <c r="A35" i="14"/>
  <c r="AC34" i="14"/>
  <c r="U34" i="14"/>
  <c r="M34" i="14"/>
  <c r="E34" i="14"/>
  <c r="AF34" i="14"/>
  <c r="A34" i="14"/>
  <c r="AE33" i="14"/>
  <c r="AA33" i="14"/>
  <c r="W33" i="14"/>
  <c r="S33" i="14"/>
  <c r="O33" i="14"/>
  <c r="K33" i="14"/>
  <c r="G33" i="14"/>
  <c r="AF33" i="14"/>
  <c r="A33" i="14"/>
  <c r="AF32" i="14"/>
  <c r="A32" i="14"/>
  <c r="AE31" i="14"/>
  <c r="AA31" i="14"/>
  <c r="W31" i="14"/>
  <c r="S31" i="14"/>
  <c r="O31" i="14"/>
  <c r="K31" i="14"/>
  <c r="G31" i="14"/>
  <c r="AF31" i="14"/>
  <c r="A31" i="14"/>
  <c r="AA30" i="14"/>
  <c r="A30" i="14"/>
  <c r="X29" i="14"/>
  <c r="H29" i="14"/>
  <c r="AE29" i="14"/>
  <c r="A29" i="14"/>
  <c r="AE28" i="14"/>
  <c r="A28" i="14"/>
  <c r="X27" i="14"/>
  <c r="H27" i="14"/>
  <c r="AE27" i="14"/>
  <c r="A27" i="14"/>
  <c r="AE26" i="14"/>
  <c r="A26" i="14"/>
  <c r="X25" i="14"/>
  <c r="H25" i="14"/>
  <c r="AE25" i="14"/>
  <c r="A25" i="14"/>
  <c r="A24" i="14"/>
  <c r="X23" i="14"/>
  <c r="H23" i="14"/>
  <c r="AE23" i="14"/>
  <c r="A23" i="14"/>
  <c r="A22" i="14"/>
  <c r="A21" i="14"/>
  <c r="A20" i="14"/>
  <c r="A19" i="14"/>
  <c r="A18" i="14"/>
  <c r="A17" i="14"/>
  <c r="H21" i="14"/>
  <c r="X19" i="14"/>
  <c r="D17" i="14"/>
  <c r="H19" i="14"/>
  <c r="AE17" i="14"/>
  <c r="AE21" i="14"/>
  <c r="AE19" i="14"/>
  <c r="X17" i="14"/>
  <c r="X21" i="14"/>
  <c r="P20" i="14"/>
  <c r="P17" i="14"/>
  <c r="H17" i="14"/>
  <c r="L17" i="14"/>
  <c r="AE24" i="14" l="1"/>
  <c r="AB24" i="14"/>
  <c r="L24" i="14"/>
  <c r="X24" i="14"/>
  <c r="H24" i="14"/>
  <c r="T24" i="14"/>
  <c r="D24" i="14"/>
  <c r="P24" i="14"/>
  <c r="AF24" i="14"/>
  <c r="AE22" i="14"/>
  <c r="AB22" i="14"/>
  <c r="L22" i="14"/>
  <c r="X22" i="14"/>
  <c r="H22" i="14"/>
  <c r="T22" i="14"/>
  <c r="D22" i="14"/>
  <c r="P22" i="14"/>
  <c r="AF22" i="14"/>
  <c r="P28" i="14"/>
  <c r="Q32" i="14"/>
  <c r="Y32" i="14"/>
  <c r="Q36" i="14"/>
  <c r="U39" i="14"/>
  <c r="I40" i="14"/>
  <c r="AD42" i="14"/>
  <c r="L23" i="14"/>
  <c r="AB23" i="14"/>
  <c r="L25" i="14"/>
  <c r="AB25" i="14"/>
  <c r="D26" i="14"/>
  <c r="T26" i="14"/>
  <c r="L27" i="14"/>
  <c r="AB27" i="14"/>
  <c r="D28" i="14"/>
  <c r="T28" i="14"/>
  <c r="L29" i="14"/>
  <c r="AB29" i="14"/>
  <c r="D30" i="14"/>
  <c r="Y30" i="14"/>
  <c r="E31" i="14"/>
  <c r="M31" i="14"/>
  <c r="U31" i="14"/>
  <c r="AC31" i="14"/>
  <c r="K32" i="14"/>
  <c r="S32" i="14"/>
  <c r="AA32" i="14"/>
  <c r="I33" i="14"/>
  <c r="Q33" i="14"/>
  <c r="Y33" i="14"/>
  <c r="G34" i="14"/>
  <c r="O34" i="14"/>
  <c r="W34" i="14"/>
  <c r="AE34" i="14"/>
  <c r="U35" i="14"/>
  <c r="AC35" i="14"/>
  <c r="K36" i="14"/>
  <c r="S36" i="14"/>
  <c r="AA36" i="14"/>
  <c r="I37" i="14"/>
  <c r="Q37" i="14"/>
  <c r="Y37" i="14"/>
  <c r="G38" i="14"/>
  <c r="O38" i="14"/>
  <c r="Y38" i="14"/>
  <c r="K39" i="14"/>
  <c r="Y39" i="14"/>
  <c r="M40" i="14"/>
  <c r="AC40" i="14"/>
  <c r="F42" i="14"/>
  <c r="V43" i="14"/>
  <c r="E45" i="14"/>
  <c r="U45" i="14"/>
  <c r="Q46" i="14"/>
  <c r="M47" i="14"/>
  <c r="AC47" i="14"/>
  <c r="E49" i="14"/>
  <c r="U49" i="14"/>
  <c r="Q50" i="14"/>
  <c r="M51" i="14"/>
  <c r="AC51" i="14"/>
  <c r="AF26" i="14"/>
  <c r="AF28" i="14"/>
  <c r="Q30" i="14"/>
  <c r="I32" i="14"/>
  <c r="Y36" i="14"/>
  <c r="I39" i="14"/>
  <c r="Y40" i="14"/>
  <c r="Q45" i="14"/>
  <c r="Q49" i="14"/>
  <c r="P23" i="14"/>
  <c r="AF23" i="14"/>
  <c r="P25" i="14"/>
  <c r="AF25" i="14"/>
  <c r="H26" i="14"/>
  <c r="X26" i="14"/>
  <c r="P27" i="14"/>
  <c r="AF27" i="14"/>
  <c r="H28" i="14"/>
  <c r="X28" i="14"/>
  <c r="P29" i="14"/>
  <c r="AF29" i="14"/>
  <c r="H30" i="14"/>
  <c r="E32" i="14"/>
  <c r="M32" i="14"/>
  <c r="U32" i="14"/>
  <c r="AC32" i="14"/>
  <c r="I34" i="14"/>
  <c r="Q34" i="14"/>
  <c r="Y34" i="14"/>
  <c r="E36" i="14"/>
  <c r="M36" i="14"/>
  <c r="U36" i="14"/>
  <c r="AC36" i="14"/>
  <c r="I38" i="14"/>
  <c r="Q38" i="14"/>
  <c r="AC38" i="14"/>
  <c r="E39" i="14"/>
  <c r="M39" i="14"/>
  <c r="AC39" i="14"/>
  <c r="E40" i="14"/>
  <c r="Q40" i="14"/>
  <c r="N42" i="14"/>
  <c r="I45" i="14"/>
  <c r="Y45" i="14"/>
  <c r="Q47" i="14"/>
  <c r="I49" i="14"/>
  <c r="Y49" i="14"/>
  <c r="Q51" i="14"/>
  <c r="P26" i="14"/>
  <c r="I36" i="14"/>
  <c r="D23" i="14"/>
  <c r="T23" i="14"/>
  <c r="D25" i="14"/>
  <c r="T25" i="14"/>
  <c r="L26" i="14"/>
  <c r="AB26" i="14"/>
  <c r="D27" i="14"/>
  <c r="T27" i="14"/>
  <c r="L28" i="14"/>
  <c r="AB28" i="14"/>
  <c r="D29" i="14"/>
  <c r="T29" i="14"/>
  <c r="L30" i="14"/>
  <c r="I31" i="14"/>
  <c r="Q31" i="14"/>
  <c r="Y31" i="14"/>
  <c r="G32" i="14"/>
  <c r="O32" i="14"/>
  <c r="W32" i="14"/>
  <c r="AE32" i="14"/>
  <c r="E33" i="14"/>
  <c r="M33" i="14"/>
  <c r="U33" i="14"/>
  <c r="AC33" i="14"/>
  <c r="K34" i="14"/>
  <c r="S34" i="14"/>
  <c r="AA34" i="14"/>
  <c r="I35" i="14"/>
  <c r="Q35" i="14"/>
  <c r="Y35" i="14"/>
  <c r="G36" i="14"/>
  <c r="O36" i="14"/>
  <c r="W36" i="14"/>
  <c r="AE36" i="14"/>
  <c r="E37" i="14"/>
  <c r="M37" i="14"/>
  <c r="U37" i="14"/>
  <c r="AC37" i="14"/>
  <c r="K38" i="14"/>
  <c r="S38" i="14"/>
  <c r="G39" i="14"/>
  <c r="Q39" i="14"/>
  <c r="G40" i="14"/>
  <c r="U40" i="14"/>
  <c r="V42" i="14"/>
  <c r="F43" i="14"/>
  <c r="Q44" i="14"/>
  <c r="M45" i="14"/>
  <c r="AC45" i="14"/>
  <c r="I46" i="14"/>
  <c r="Y46" i="14"/>
  <c r="E47" i="14"/>
  <c r="U47" i="14"/>
  <c r="Q48" i="14"/>
  <c r="M49" i="14"/>
  <c r="AC49" i="14"/>
  <c r="I50" i="14"/>
  <c r="Y50" i="14"/>
  <c r="E51" i="14"/>
  <c r="U51" i="14"/>
  <c r="E22" i="14"/>
  <c r="I22" i="14"/>
  <c r="M22" i="14"/>
  <c r="Q22" i="14"/>
  <c r="U22" i="14"/>
  <c r="Y22" i="14"/>
  <c r="AC22" i="14"/>
  <c r="E23" i="14"/>
  <c r="I23" i="14"/>
  <c r="M23" i="14"/>
  <c r="Q23" i="14"/>
  <c r="U23" i="14"/>
  <c r="Y23" i="14"/>
  <c r="AC23" i="14"/>
  <c r="E24" i="14"/>
  <c r="I24" i="14"/>
  <c r="M24" i="14"/>
  <c r="Q24" i="14"/>
  <c r="U24" i="14"/>
  <c r="Y24" i="14"/>
  <c r="AC24" i="14"/>
  <c r="E25" i="14"/>
  <c r="I25" i="14"/>
  <c r="M25" i="14"/>
  <c r="Q25" i="14"/>
  <c r="U25" i="14"/>
  <c r="Y25" i="14"/>
  <c r="AC25" i="14"/>
  <c r="E26" i="14"/>
  <c r="I26" i="14"/>
  <c r="M26" i="14"/>
  <c r="Q26" i="14"/>
  <c r="U26" i="14"/>
  <c r="Y26" i="14"/>
  <c r="AC26" i="14"/>
  <c r="E27" i="14"/>
  <c r="I27" i="14"/>
  <c r="M27" i="14"/>
  <c r="Q27" i="14"/>
  <c r="U27" i="14"/>
  <c r="Y27" i="14"/>
  <c r="AC27" i="14"/>
  <c r="E28" i="14"/>
  <c r="I28" i="14"/>
  <c r="M28" i="14"/>
  <c r="Q28" i="14"/>
  <c r="U28" i="14"/>
  <c r="Y28" i="14"/>
  <c r="AC28" i="14"/>
  <c r="E29" i="14"/>
  <c r="I29" i="14"/>
  <c r="M29" i="14"/>
  <c r="Q29" i="14"/>
  <c r="U29" i="14"/>
  <c r="Y29" i="14"/>
  <c r="AC29" i="14"/>
  <c r="E30" i="14"/>
  <c r="I30" i="14"/>
  <c r="M30" i="14"/>
  <c r="S30" i="14"/>
  <c r="F22" i="14"/>
  <c r="J22" i="14"/>
  <c r="N22" i="14"/>
  <c r="R22" i="14"/>
  <c r="V22" i="14"/>
  <c r="Z22" i="14"/>
  <c r="AD22" i="14"/>
  <c r="F23" i="14"/>
  <c r="J23" i="14"/>
  <c r="N23" i="14"/>
  <c r="R23" i="14"/>
  <c r="V23" i="14"/>
  <c r="Z23" i="14"/>
  <c r="AD23" i="14"/>
  <c r="F24" i="14"/>
  <c r="J24" i="14"/>
  <c r="N24" i="14"/>
  <c r="R24" i="14"/>
  <c r="V24" i="14"/>
  <c r="Z24" i="14"/>
  <c r="AD24" i="14"/>
  <c r="F25" i="14"/>
  <c r="J25" i="14"/>
  <c r="N25" i="14"/>
  <c r="R25" i="14"/>
  <c r="V25" i="14"/>
  <c r="Z25" i="14"/>
  <c r="AD25" i="14"/>
  <c r="F26" i="14"/>
  <c r="J26" i="14"/>
  <c r="N26" i="14"/>
  <c r="R26" i="14"/>
  <c r="V26" i="14"/>
  <c r="Z26" i="14"/>
  <c r="AD26" i="14"/>
  <c r="F27" i="14"/>
  <c r="J27" i="14"/>
  <c r="N27" i="14"/>
  <c r="R27" i="14"/>
  <c r="V27" i="14"/>
  <c r="Z27" i="14"/>
  <c r="AD27" i="14"/>
  <c r="F28" i="14"/>
  <c r="J28" i="14"/>
  <c r="N28" i="14"/>
  <c r="R28" i="14"/>
  <c r="V28" i="14"/>
  <c r="Z28" i="14"/>
  <c r="AD28" i="14"/>
  <c r="F29" i="14"/>
  <c r="J29" i="14"/>
  <c r="N29" i="14"/>
  <c r="R29" i="14"/>
  <c r="V29" i="14"/>
  <c r="Z29" i="14"/>
  <c r="AD29" i="14"/>
  <c r="AF30" i="14"/>
  <c r="AB30" i="14"/>
  <c r="X30" i="14"/>
  <c r="T30" i="14"/>
  <c r="P30" i="14"/>
  <c r="AD30" i="14"/>
  <c r="Z30" i="14"/>
  <c r="V30" i="14"/>
  <c r="R30" i="14"/>
  <c r="F30" i="14"/>
  <c r="J30" i="14"/>
  <c r="N30" i="14"/>
  <c r="U30" i="14"/>
  <c r="AC30" i="14"/>
  <c r="G22" i="14"/>
  <c r="K22" i="14"/>
  <c r="O22" i="14"/>
  <c r="S22" i="14"/>
  <c r="W22" i="14"/>
  <c r="AA22" i="14"/>
  <c r="G23" i="14"/>
  <c r="K23" i="14"/>
  <c r="O23" i="14"/>
  <c r="S23" i="14"/>
  <c r="W23" i="14"/>
  <c r="AA23" i="14"/>
  <c r="G24" i="14"/>
  <c r="K24" i="14"/>
  <c r="O24" i="14"/>
  <c r="S24" i="14"/>
  <c r="W24" i="14"/>
  <c r="AA24" i="14"/>
  <c r="G25" i="14"/>
  <c r="K25" i="14"/>
  <c r="O25" i="14"/>
  <c r="S25" i="14"/>
  <c r="W25" i="14"/>
  <c r="AA25" i="14"/>
  <c r="G26" i="14"/>
  <c r="K26" i="14"/>
  <c r="O26" i="14"/>
  <c r="S26" i="14"/>
  <c r="W26" i="14"/>
  <c r="AA26" i="14"/>
  <c r="G27" i="14"/>
  <c r="K27" i="14"/>
  <c r="O27" i="14"/>
  <c r="S27" i="14"/>
  <c r="W27" i="14"/>
  <c r="AA27" i="14"/>
  <c r="G28" i="14"/>
  <c r="K28" i="14"/>
  <c r="O28" i="14"/>
  <c r="S28" i="14"/>
  <c r="W28" i="14"/>
  <c r="AA28" i="14"/>
  <c r="G29" i="14"/>
  <c r="K29" i="14"/>
  <c r="O29" i="14"/>
  <c r="S29" i="14"/>
  <c r="W29" i="14"/>
  <c r="AA29" i="14"/>
  <c r="G30" i="14"/>
  <c r="K30" i="14"/>
  <c r="O30" i="14"/>
  <c r="W30" i="14"/>
  <c r="AE30" i="14"/>
  <c r="F31" i="14"/>
  <c r="J31" i="14"/>
  <c r="N31" i="14"/>
  <c r="R31" i="14"/>
  <c r="V31" i="14"/>
  <c r="Z31" i="14"/>
  <c r="AD31" i="14"/>
  <c r="F32" i="14"/>
  <c r="J32" i="14"/>
  <c r="N32" i="14"/>
  <c r="R32" i="14"/>
  <c r="V32" i="14"/>
  <c r="Z32" i="14"/>
  <c r="AD32" i="14"/>
  <c r="F33" i="14"/>
  <c r="J33" i="14"/>
  <c r="N33" i="14"/>
  <c r="R33" i="14"/>
  <c r="V33" i="14"/>
  <c r="Z33" i="14"/>
  <c r="AD33" i="14"/>
  <c r="F34" i="14"/>
  <c r="J34" i="14"/>
  <c r="N34" i="14"/>
  <c r="R34" i="14"/>
  <c r="V34" i="14"/>
  <c r="Z34" i="14"/>
  <c r="AD34" i="14"/>
  <c r="F35" i="14"/>
  <c r="J35" i="14"/>
  <c r="N35" i="14"/>
  <c r="R35" i="14"/>
  <c r="V35" i="14"/>
  <c r="Z35" i="14"/>
  <c r="AD35" i="14"/>
  <c r="F36" i="14"/>
  <c r="J36" i="14"/>
  <c r="N36" i="14"/>
  <c r="R36" i="14"/>
  <c r="V36" i="14"/>
  <c r="Z36" i="14"/>
  <c r="AD36" i="14"/>
  <c r="F37" i="14"/>
  <c r="J37" i="14"/>
  <c r="N37" i="14"/>
  <c r="R37" i="14"/>
  <c r="V37" i="14"/>
  <c r="Z37" i="14"/>
  <c r="AD37" i="14"/>
  <c r="F38" i="14"/>
  <c r="J38" i="14"/>
  <c r="N38" i="14"/>
  <c r="R38" i="14"/>
  <c r="V38" i="14"/>
  <c r="Z38" i="14"/>
  <c r="AD38" i="14"/>
  <c r="F39" i="14"/>
  <c r="J39" i="14"/>
  <c r="N39" i="14"/>
  <c r="R39" i="14"/>
  <c r="V39" i="14"/>
  <c r="Z39" i="14"/>
  <c r="AD39" i="14"/>
  <c r="F40" i="14"/>
  <c r="J40" i="14"/>
  <c r="N40" i="14"/>
  <c r="R40" i="14"/>
  <c r="V40" i="14"/>
  <c r="Z40" i="14"/>
  <c r="AD40" i="14"/>
  <c r="AF41" i="14"/>
  <c r="AB41" i="14"/>
  <c r="X41" i="14"/>
  <c r="T41" i="14"/>
  <c r="P41" i="14"/>
  <c r="AE41" i="14"/>
  <c r="AA41" i="14"/>
  <c r="F41" i="14"/>
  <c r="J41" i="14"/>
  <c r="N41" i="14"/>
  <c r="S41" i="14"/>
  <c r="Y41" i="14"/>
  <c r="I42" i="14"/>
  <c r="Q42" i="14"/>
  <c r="I43" i="14"/>
  <c r="Q43" i="14"/>
  <c r="W38" i="14"/>
  <c r="AA38" i="14"/>
  <c r="AE38" i="14"/>
  <c r="O39" i="14"/>
  <c r="S39" i="14"/>
  <c r="W39" i="14"/>
  <c r="AA39" i="14"/>
  <c r="AE39" i="14"/>
  <c r="K40" i="14"/>
  <c r="O40" i="14"/>
  <c r="S40" i="14"/>
  <c r="W40" i="14"/>
  <c r="AA40" i="14"/>
  <c r="AE40" i="14"/>
  <c r="G41" i="14"/>
  <c r="K41" i="14"/>
  <c r="O41" i="14"/>
  <c r="U41" i="14"/>
  <c r="Z41" i="14"/>
  <c r="AF42" i="14"/>
  <c r="AB42" i="14"/>
  <c r="X42" i="14"/>
  <c r="T42" i="14"/>
  <c r="P42" i="14"/>
  <c r="L42" i="14"/>
  <c r="H42" i="14"/>
  <c r="D42" i="14"/>
  <c r="AE42" i="14"/>
  <c r="AA42" i="14"/>
  <c r="W42" i="14"/>
  <c r="S42" i="14"/>
  <c r="O42" i="14"/>
  <c r="K42" i="14"/>
  <c r="G42" i="14"/>
  <c r="J42" i="14"/>
  <c r="R42" i="14"/>
  <c r="Z42" i="14"/>
  <c r="AF43" i="14"/>
  <c r="AB43" i="14"/>
  <c r="X43" i="14"/>
  <c r="T43" i="14"/>
  <c r="P43" i="14"/>
  <c r="L43" i="14"/>
  <c r="H43" i="14"/>
  <c r="D43" i="14"/>
  <c r="AE43" i="14"/>
  <c r="AA43" i="14"/>
  <c r="W43" i="14"/>
  <c r="S43" i="14"/>
  <c r="O43" i="14"/>
  <c r="K43" i="14"/>
  <c r="G43" i="14"/>
  <c r="AD43" i="14"/>
  <c r="J43" i="14"/>
  <c r="R43" i="14"/>
  <c r="Z43" i="14"/>
  <c r="D31" i="14"/>
  <c r="H31" i="14"/>
  <c r="L31" i="14"/>
  <c r="P31" i="14"/>
  <c r="T31" i="14"/>
  <c r="X31" i="14"/>
  <c r="AB31" i="14"/>
  <c r="D32" i="14"/>
  <c r="H32" i="14"/>
  <c r="L32" i="14"/>
  <c r="P32" i="14"/>
  <c r="T32" i="14"/>
  <c r="X32" i="14"/>
  <c r="AB32" i="14"/>
  <c r="D33" i="14"/>
  <c r="H33" i="14"/>
  <c r="L33" i="14"/>
  <c r="P33" i="14"/>
  <c r="T33" i="14"/>
  <c r="X33" i="14"/>
  <c r="AB33" i="14"/>
  <c r="D34" i="14"/>
  <c r="H34" i="14"/>
  <c r="L34" i="14"/>
  <c r="P34" i="14"/>
  <c r="T34" i="14"/>
  <c r="X34" i="14"/>
  <c r="AB34" i="14"/>
  <c r="D35" i="14"/>
  <c r="H35" i="14"/>
  <c r="L35" i="14"/>
  <c r="P35" i="14"/>
  <c r="T35" i="14"/>
  <c r="X35" i="14"/>
  <c r="AB35" i="14"/>
  <c r="D36" i="14"/>
  <c r="H36" i="14"/>
  <c r="L36" i="14"/>
  <c r="P36" i="14"/>
  <c r="T36" i="14"/>
  <c r="X36" i="14"/>
  <c r="AB36" i="14"/>
  <c r="D37" i="14"/>
  <c r="H37" i="14"/>
  <c r="L37" i="14"/>
  <c r="P37" i="14"/>
  <c r="T37" i="14"/>
  <c r="X37" i="14"/>
  <c r="AB37" i="14"/>
  <c r="D38" i="14"/>
  <c r="H38" i="14"/>
  <c r="L38" i="14"/>
  <c r="P38" i="14"/>
  <c r="T38" i="14"/>
  <c r="X38" i="14"/>
  <c r="AB38" i="14"/>
  <c r="D39" i="14"/>
  <c r="H39" i="14"/>
  <c r="L39" i="14"/>
  <c r="P39" i="14"/>
  <c r="T39" i="14"/>
  <c r="X39" i="14"/>
  <c r="AB39" i="14"/>
  <c r="D40" i="14"/>
  <c r="H40" i="14"/>
  <c r="L40" i="14"/>
  <c r="P40" i="14"/>
  <c r="T40" i="14"/>
  <c r="X40" i="14"/>
  <c r="AB40" i="14"/>
  <c r="D41" i="14"/>
  <c r="H41" i="14"/>
  <c r="L41" i="14"/>
  <c r="Q41" i="14"/>
  <c r="V41" i="14"/>
  <c r="AC41" i="14"/>
  <c r="E42" i="14"/>
  <c r="M42" i="14"/>
  <c r="U42" i="14"/>
  <c r="AC42" i="14"/>
  <c r="E43" i="14"/>
  <c r="M43" i="14"/>
  <c r="U43" i="14"/>
  <c r="AC43" i="14"/>
  <c r="F44" i="14"/>
  <c r="J44" i="14"/>
  <c r="N44" i="14"/>
  <c r="R44" i="14"/>
  <c r="V44" i="14"/>
  <c r="Z44" i="14"/>
  <c r="AD44" i="14"/>
  <c r="F45" i="14"/>
  <c r="J45" i="14"/>
  <c r="N45" i="14"/>
  <c r="R45" i="14"/>
  <c r="V45" i="14"/>
  <c r="Z45" i="14"/>
  <c r="AD45" i="14"/>
  <c r="F46" i="14"/>
  <c r="J46" i="14"/>
  <c r="N46" i="14"/>
  <c r="R46" i="14"/>
  <c r="V46" i="14"/>
  <c r="Z46" i="14"/>
  <c r="AD46" i="14"/>
  <c r="F47" i="14"/>
  <c r="J47" i="14"/>
  <c r="N47" i="14"/>
  <c r="R47" i="14"/>
  <c r="V47" i="14"/>
  <c r="Z47" i="14"/>
  <c r="AD47" i="14"/>
  <c r="F48" i="14"/>
  <c r="J48" i="14"/>
  <c r="N48" i="14"/>
  <c r="R48" i="14"/>
  <c r="V48" i="14"/>
  <c r="Z48" i="14"/>
  <c r="AD48" i="14"/>
  <c r="F49" i="14"/>
  <c r="J49" i="14"/>
  <c r="N49" i="14"/>
  <c r="R49" i="14"/>
  <c r="V49" i="14"/>
  <c r="Z49" i="14"/>
  <c r="AD49" i="14"/>
  <c r="F50" i="14"/>
  <c r="J50" i="14"/>
  <c r="N50" i="14"/>
  <c r="R50" i="14"/>
  <c r="V50" i="14"/>
  <c r="Z50" i="14"/>
  <c r="AD50" i="14"/>
  <c r="F51" i="14"/>
  <c r="J51" i="14"/>
  <c r="N51" i="14"/>
  <c r="R51" i="14"/>
  <c r="V51" i="14"/>
  <c r="Z51" i="14"/>
  <c r="AD51" i="14"/>
  <c r="G44" i="14"/>
  <c r="K44" i="14"/>
  <c r="O44" i="14"/>
  <c r="S44" i="14"/>
  <c r="W44" i="14"/>
  <c r="AA44" i="14"/>
  <c r="AE44" i="14"/>
  <c r="G45" i="14"/>
  <c r="K45" i="14"/>
  <c r="O45" i="14"/>
  <c r="S45" i="14"/>
  <c r="W45" i="14"/>
  <c r="AA45" i="14"/>
  <c r="AE45" i="14"/>
  <c r="G46" i="14"/>
  <c r="K46" i="14"/>
  <c r="O46" i="14"/>
  <c r="S46" i="14"/>
  <c r="W46" i="14"/>
  <c r="AA46" i="14"/>
  <c r="AE46" i="14"/>
  <c r="G47" i="14"/>
  <c r="K47" i="14"/>
  <c r="O47" i="14"/>
  <c r="S47" i="14"/>
  <c r="W47" i="14"/>
  <c r="AA47" i="14"/>
  <c r="AE47" i="14"/>
  <c r="G48" i="14"/>
  <c r="K48" i="14"/>
  <c r="O48" i="14"/>
  <c r="S48" i="14"/>
  <c r="W48" i="14"/>
  <c r="AA48" i="14"/>
  <c r="AE48" i="14"/>
  <c r="G49" i="14"/>
  <c r="K49" i="14"/>
  <c r="O49" i="14"/>
  <c r="S49" i="14"/>
  <c r="W49" i="14"/>
  <c r="AA49" i="14"/>
  <c r="AE49" i="14"/>
  <c r="G50" i="14"/>
  <c r="K50" i="14"/>
  <c r="O50" i="14"/>
  <c r="S50" i="14"/>
  <c r="W50" i="14"/>
  <c r="AA50" i="14"/>
  <c r="AE50" i="14"/>
  <c r="G51" i="14"/>
  <c r="K51" i="14"/>
  <c r="O51" i="14"/>
  <c r="S51" i="14"/>
  <c r="W51" i="14"/>
  <c r="AA51" i="14"/>
  <c r="AE51" i="14"/>
  <c r="D44" i="14"/>
  <c r="H44" i="14"/>
  <c r="L44" i="14"/>
  <c r="P44" i="14"/>
  <c r="T44" i="14"/>
  <c r="X44" i="14"/>
  <c r="AB44" i="14"/>
  <c r="D45" i="14"/>
  <c r="H45" i="14"/>
  <c r="L45" i="14"/>
  <c r="P45" i="14"/>
  <c r="T45" i="14"/>
  <c r="X45" i="14"/>
  <c r="AB45" i="14"/>
  <c r="D46" i="14"/>
  <c r="H46" i="14"/>
  <c r="L46" i="14"/>
  <c r="P46" i="14"/>
  <c r="T46" i="14"/>
  <c r="X46" i="14"/>
  <c r="AB46" i="14"/>
  <c r="D47" i="14"/>
  <c r="H47" i="14"/>
  <c r="L47" i="14"/>
  <c r="P47" i="14"/>
  <c r="T47" i="14"/>
  <c r="X47" i="14"/>
  <c r="AB47" i="14"/>
  <c r="D48" i="14"/>
  <c r="H48" i="14"/>
  <c r="L48" i="14"/>
  <c r="P48" i="14"/>
  <c r="T48" i="14"/>
  <c r="X48" i="14"/>
  <c r="AB48" i="14"/>
  <c r="D49" i="14"/>
  <c r="H49" i="14"/>
  <c r="L49" i="14"/>
  <c r="P49" i="14"/>
  <c r="T49" i="14"/>
  <c r="X49" i="14"/>
  <c r="AB49" i="14"/>
  <c r="D50" i="14"/>
  <c r="H50" i="14"/>
  <c r="L50" i="14"/>
  <c r="P50" i="14"/>
  <c r="T50" i="14"/>
  <c r="X50" i="14"/>
  <c r="AB50" i="14"/>
  <c r="D51" i="14"/>
  <c r="H51" i="14"/>
  <c r="L51" i="14"/>
  <c r="P51" i="14"/>
  <c r="T51" i="14"/>
  <c r="X51" i="14"/>
  <c r="AB51" i="14"/>
  <c r="A16" i="14"/>
  <c r="X20" i="14"/>
  <c r="L21" i="14"/>
  <c r="E20" i="14"/>
  <c r="U20" i="14"/>
  <c r="M21" i="14"/>
  <c r="Z20" i="14"/>
  <c r="V21" i="14"/>
  <c r="J21" i="14"/>
  <c r="W20" i="14"/>
  <c r="W21" i="14"/>
  <c r="L18" i="14"/>
  <c r="Z19" i="14"/>
  <c r="M16" i="14"/>
  <c r="K17" i="14"/>
  <c r="E18" i="14"/>
  <c r="I19" i="14"/>
  <c r="N17" i="14"/>
  <c r="AD19" i="14"/>
  <c r="H18" i="14"/>
  <c r="AD16" i="14"/>
  <c r="Z18" i="14"/>
  <c r="H16" i="14"/>
  <c r="D16" i="14"/>
  <c r="R17" i="14"/>
  <c r="Y19" i="14"/>
  <c r="V18" i="14"/>
  <c r="E17" i="14"/>
  <c r="P18" i="14"/>
  <c r="AE20" i="14"/>
  <c r="H20" i="14"/>
  <c r="I20" i="14"/>
  <c r="Y20" i="14"/>
  <c r="Y21" i="14"/>
  <c r="AD20" i="14"/>
  <c r="Z21" i="14"/>
  <c r="K20" i="14"/>
  <c r="Y17" i="14"/>
  <c r="X16" i="14"/>
  <c r="O17" i="14"/>
  <c r="AE18" i="14"/>
  <c r="L19" i="14"/>
  <c r="L16" i="14"/>
  <c r="Z16" i="14"/>
  <c r="M19" i="14"/>
  <c r="O19" i="14"/>
  <c r="V16" i="14"/>
  <c r="N16" i="14"/>
  <c r="E19" i="14"/>
  <c r="N19" i="14"/>
  <c r="V19" i="14"/>
  <c r="I17" i="14"/>
  <c r="Q17" i="14"/>
  <c r="W16" i="14"/>
  <c r="I18" i="14"/>
  <c r="T20" i="14"/>
  <c r="P21" i="14"/>
  <c r="M20" i="14"/>
  <c r="E21" i="14"/>
  <c r="J20" i="14"/>
  <c r="AD21" i="14"/>
  <c r="N20" i="14"/>
  <c r="O20" i="14"/>
  <c r="K21" i="14"/>
  <c r="E16" i="14"/>
  <c r="P19" i="14"/>
  <c r="P16" i="14"/>
  <c r="M17" i="14"/>
  <c r="O18" i="14"/>
  <c r="W17" i="14"/>
  <c r="M18" i="14"/>
  <c r="J17" i="14"/>
  <c r="K18" i="14"/>
  <c r="T17" i="14"/>
  <c r="Y16" i="14"/>
  <c r="J19" i="14"/>
  <c r="D18" i="14"/>
  <c r="L20" i="14"/>
  <c r="D20" i="14"/>
  <c r="D21" i="14"/>
  <c r="Q20" i="14"/>
  <c r="I21" i="14"/>
  <c r="R20" i="14"/>
  <c r="N21" i="14"/>
  <c r="V20" i="14"/>
  <c r="S20" i="14"/>
  <c r="O21" i="14"/>
  <c r="S17" i="14"/>
  <c r="AD17" i="14"/>
  <c r="O16" i="14"/>
  <c r="I16" i="14"/>
  <c r="AE16" i="14"/>
  <c r="W18" i="14"/>
  <c r="N18" i="14"/>
  <c r="K19" i="14"/>
  <c r="Y18" i="14"/>
  <c r="D19" i="14"/>
  <c r="V17" i="14"/>
  <c r="W19" i="14"/>
  <c r="K16" i="14"/>
  <c r="J16" i="14"/>
  <c r="X18" i="14"/>
  <c r="J18" i="14"/>
  <c r="AD18" i="14"/>
  <c r="Z17" i="14"/>
  <c r="U17" i="14"/>
  <c r="AF20" i="14" l="1"/>
  <c r="AA21" i="14"/>
  <c r="AB20" i="14"/>
  <c r="AF21" i="14"/>
  <c r="AA20" i="14"/>
  <c r="AA19" i="14"/>
  <c r="AF19" i="14"/>
  <c r="AB17" i="14"/>
  <c r="AF18" i="14"/>
  <c r="AF17" i="14"/>
  <c r="AA18" i="14"/>
  <c r="AA17" i="14"/>
  <c r="AF16" i="14"/>
  <c r="AA16" i="14"/>
  <c r="A15" i="14"/>
  <c r="Q21" i="14"/>
  <c r="S21" i="14"/>
  <c r="T21" i="14"/>
  <c r="M15" i="14"/>
  <c r="E15" i="14"/>
  <c r="G19" i="14"/>
  <c r="T19" i="14"/>
  <c r="H15" i="14"/>
  <c r="U16" i="14"/>
  <c r="S16" i="14"/>
  <c r="R18" i="14"/>
  <c r="I15" i="14"/>
  <c r="G20" i="14"/>
  <c r="N15" i="14"/>
  <c r="K15" i="14"/>
  <c r="R19" i="14"/>
  <c r="D15" i="14"/>
  <c r="T18" i="14"/>
  <c r="X15" i="14"/>
  <c r="V15" i="14"/>
  <c r="G16" i="14"/>
  <c r="U18" i="14"/>
  <c r="AD15" i="14"/>
  <c r="Y15" i="14"/>
  <c r="G18" i="14"/>
  <c r="R16" i="14"/>
  <c r="Q18" i="14"/>
  <c r="Q19" i="14"/>
  <c r="AE15" i="14"/>
  <c r="R21" i="14"/>
  <c r="S18" i="14"/>
  <c r="G17" i="14"/>
  <c r="Q16" i="14"/>
  <c r="O15" i="14"/>
  <c r="S19" i="14"/>
  <c r="P15" i="14"/>
  <c r="U19" i="14"/>
  <c r="W15" i="14"/>
  <c r="L15" i="14"/>
  <c r="G21" i="14"/>
  <c r="U21" i="14"/>
  <c r="J15" i="14"/>
  <c r="Z15" i="14"/>
  <c r="T16" i="14"/>
  <c r="AB21" i="14" l="1"/>
  <c r="AB19" i="14"/>
  <c r="AB18" i="14"/>
  <c r="AB16" i="14"/>
  <c r="AF15" i="14"/>
  <c r="AA15" i="14"/>
  <c r="A14" i="14"/>
  <c r="V14" i="14"/>
  <c r="T15" i="14"/>
  <c r="J14" i="14"/>
  <c r="N14" i="14"/>
  <c r="I14" i="14"/>
  <c r="Q15" i="14"/>
  <c r="E14" i="14"/>
  <c r="G15" i="14"/>
  <c r="Z14" i="14"/>
  <c r="O14" i="14"/>
  <c r="D14" i="14"/>
  <c r="S15" i="14"/>
  <c r="H14" i="14"/>
  <c r="K14" i="14"/>
  <c r="P14" i="14"/>
  <c r="AD14" i="14"/>
  <c r="M14" i="14"/>
  <c r="L14" i="14"/>
  <c r="X14" i="14"/>
  <c r="W14" i="14"/>
  <c r="U15" i="14"/>
  <c r="AE14" i="14"/>
  <c r="Y14" i="14"/>
  <c r="R15" i="14"/>
  <c r="AB15" i="14" l="1"/>
  <c r="AF14" i="14"/>
  <c r="AA14" i="14"/>
  <c r="A13" i="14"/>
  <c r="N13" i="14"/>
  <c r="Q14" i="14"/>
  <c r="I13" i="14"/>
  <c r="R14" i="14"/>
  <c r="AE13" i="14"/>
  <c r="L13" i="14"/>
  <c r="W13" i="14"/>
  <c r="U14" i="14"/>
  <c r="E13" i="14"/>
  <c r="O13" i="14"/>
  <c r="X13" i="14"/>
  <c r="M13" i="14"/>
  <c r="G14" i="14"/>
  <c r="H13" i="14"/>
  <c r="Y13" i="14"/>
  <c r="J13" i="14"/>
  <c r="T14" i="14"/>
  <c r="P13" i="14"/>
  <c r="K13" i="14"/>
  <c r="S14" i="14"/>
  <c r="Z13" i="14"/>
  <c r="AD13" i="14"/>
  <c r="D13" i="14"/>
  <c r="V13" i="14"/>
  <c r="AB14" i="14" l="1"/>
  <c r="AF13" i="14"/>
  <c r="AA13" i="14"/>
  <c r="A12" i="14"/>
  <c r="D12" i="14"/>
  <c r="I12" i="14"/>
  <c r="P12" i="14"/>
  <c r="Q13" i="14"/>
  <c r="Y12" i="14"/>
  <c r="M12" i="14"/>
  <c r="W12" i="14"/>
  <c r="G13" i="14"/>
  <c r="T13" i="14"/>
  <c r="AE12" i="14"/>
  <c r="N12" i="14"/>
  <c r="V12" i="14"/>
  <c r="J12" i="14"/>
  <c r="R13" i="14"/>
  <c r="X12" i="14"/>
  <c r="S13" i="14"/>
  <c r="L12" i="14"/>
  <c r="U13" i="14"/>
  <c r="AD12" i="14"/>
  <c r="K12" i="14"/>
  <c r="O12" i="14"/>
  <c r="H12" i="14"/>
  <c r="E12" i="14"/>
  <c r="Z12" i="14"/>
  <c r="AB13" i="14" l="1"/>
  <c r="AF12" i="14"/>
  <c r="AA12" i="14"/>
  <c r="A11" i="14"/>
  <c r="W11" i="14"/>
  <c r="J11" i="14"/>
  <c r="P11" i="14"/>
  <c r="G12" i="14"/>
  <c r="AE11" i="14"/>
  <c r="H11" i="14"/>
  <c r="L11" i="14"/>
  <c r="T12" i="14"/>
  <c r="I11" i="14"/>
  <c r="AD11" i="14"/>
  <c r="X11" i="14"/>
  <c r="D11" i="14"/>
  <c r="Z11" i="14"/>
  <c r="U12" i="14"/>
  <c r="S12" i="14"/>
  <c r="R12" i="14"/>
  <c r="K11" i="14"/>
  <c r="Y11" i="14"/>
  <c r="E11" i="14"/>
  <c r="M11" i="14"/>
  <c r="N11" i="14"/>
  <c r="O11" i="14"/>
  <c r="Q12" i="14"/>
  <c r="V11" i="14"/>
  <c r="AB12" i="14" l="1"/>
  <c r="AF11" i="14"/>
  <c r="AA11" i="14"/>
  <c r="A10" i="14"/>
  <c r="U11" i="14"/>
  <c r="S11" i="14"/>
  <c r="G11" i="14"/>
  <c r="X10" i="14"/>
  <c r="O10" i="14"/>
  <c r="D10" i="14"/>
  <c r="I10" i="14"/>
  <c r="J10" i="14"/>
  <c r="V10" i="14"/>
  <c r="R11" i="14"/>
  <c r="T11" i="14"/>
  <c r="W10" i="14"/>
  <c r="AE10" i="14"/>
  <c r="M10" i="14"/>
  <c r="AD10" i="14"/>
  <c r="Z10" i="14"/>
  <c r="N10" i="14"/>
  <c r="L10" i="14"/>
  <c r="H10" i="14"/>
  <c r="E10" i="14"/>
  <c r="P10" i="14"/>
  <c r="Y10" i="14"/>
  <c r="K10" i="14"/>
  <c r="Q11" i="14"/>
  <c r="AB11" i="14" l="1"/>
  <c r="AF10" i="14"/>
  <c r="AA10" i="14"/>
  <c r="A9" i="14"/>
  <c r="K9" i="14"/>
  <c r="U10" i="14"/>
  <c r="G10" i="14"/>
  <c r="S10" i="14"/>
  <c r="AE9" i="14"/>
  <c r="R10" i="14"/>
  <c r="P9" i="14"/>
  <c r="E9" i="14"/>
  <c r="AD9" i="14"/>
  <c r="Q10" i="14"/>
  <c r="T10" i="14"/>
  <c r="X9" i="14"/>
  <c r="W9" i="14"/>
  <c r="O9" i="14"/>
  <c r="N9" i="14"/>
  <c r="Y9" i="14"/>
  <c r="L9" i="14"/>
  <c r="Z9" i="14"/>
  <c r="I9" i="14"/>
  <c r="D9" i="14"/>
  <c r="M9" i="14"/>
  <c r="V9" i="14"/>
  <c r="J9" i="14"/>
  <c r="H9" i="14"/>
  <c r="AB10" i="14" l="1"/>
  <c r="AF9" i="14"/>
  <c r="AA9" i="14"/>
  <c r="A8" i="14"/>
  <c r="Y8" i="14"/>
  <c r="G8" i="14"/>
  <c r="N8" i="14"/>
  <c r="T9" i="14"/>
  <c r="W8" i="14"/>
  <c r="V8" i="14"/>
  <c r="G9" i="14"/>
  <c r="M8" i="14"/>
  <c r="I8" i="14"/>
  <c r="J8" i="14"/>
  <c r="O8" i="14"/>
  <c r="AD8" i="14"/>
  <c r="X8" i="14"/>
  <c r="U9" i="14"/>
  <c r="H8" i="14"/>
  <c r="Q9" i="14"/>
  <c r="S9" i="14"/>
  <c r="P8" i="14"/>
  <c r="L8" i="14"/>
  <c r="D8" i="14"/>
  <c r="E8" i="14"/>
  <c r="Z8" i="14"/>
  <c r="K8" i="14"/>
  <c r="AE8" i="14"/>
  <c r="R9" i="14"/>
  <c r="AB9" i="14" l="1"/>
  <c r="AF8" i="14"/>
  <c r="AA8" i="14"/>
  <c r="A7" i="14"/>
  <c r="E7" i="14"/>
  <c r="M7" i="14"/>
  <c r="S8" i="14"/>
  <c r="K7" i="14"/>
  <c r="AE7" i="14"/>
  <c r="V7" i="14"/>
  <c r="U8" i="14"/>
  <c r="Z7" i="14"/>
  <c r="X7" i="14"/>
  <c r="I7" i="14"/>
  <c r="Y7" i="14"/>
  <c r="H7" i="14"/>
  <c r="Q8" i="14"/>
  <c r="AD7" i="14"/>
  <c r="T8" i="14"/>
  <c r="O7" i="14"/>
  <c r="D7" i="14"/>
  <c r="W7" i="14"/>
  <c r="J7" i="14"/>
  <c r="R8" i="14"/>
  <c r="L7" i="14"/>
  <c r="N7" i="14"/>
  <c r="P7" i="14"/>
  <c r="AB8" i="14" l="1"/>
  <c r="AF7" i="14"/>
  <c r="AA7" i="14"/>
  <c r="A6" i="14"/>
  <c r="U7" i="14"/>
  <c r="N6" i="14"/>
  <c r="Z6" i="14"/>
  <c r="S7" i="14"/>
  <c r="T7" i="14"/>
  <c r="AE6" i="14"/>
  <c r="D6" i="14"/>
  <c r="M6" i="14"/>
  <c r="R7" i="14"/>
  <c r="L6" i="14"/>
  <c r="W6" i="14"/>
  <c r="I6" i="14"/>
  <c r="J6" i="14"/>
  <c r="Y6" i="14"/>
  <c r="X6" i="14"/>
  <c r="K6" i="14"/>
  <c r="P6" i="14"/>
  <c r="E6" i="14"/>
  <c r="H6" i="14"/>
  <c r="O6" i="14"/>
  <c r="AD6" i="14"/>
  <c r="V6" i="14"/>
  <c r="Q7" i="14"/>
  <c r="G7" i="14"/>
  <c r="AB7" i="14" l="1"/>
  <c r="AF6" i="14"/>
  <c r="AA6" i="14"/>
  <c r="A5" i="14"/>
  <c r="J5" i="14"/>
  <c r="W5" i="14"/>
  <c r="R6" i="14"/>
  <c r="I5" i="14"/>
  <c r="Z5" i="14"/>
  <c r="Y5" i="14"/>
  <c r="N5" i="14"/>
  <c r="Q6" i="14"/>
  <c r="O5" i="14"/>
  <c r="V5" i="14"/>
  <c r="L5" i="14"/>
  <c r="H5" i="14"/>
  <c r="E5" i="14"/>
  <c r="P5" i="14"/>
  <c r="G6" i="14"/>
  <c r="S6" i="14"/>
  <c r="K5" i="14"/>
  <c r="AD5" i="14"/>
  <c r="U6" i="14"/>
  <c r="X5" i="14"/>
  <c r="M5" i="14"/>
  <c r="D5" i="14"/>
  <c r="T6" i="14"/>
  <c r="AE5" i="14"/>
  <c r="AB6" i="14" l="1"/>
  <c r="AF5" i="14"/>
  <c r="AA5" i="14"/>
  <c r="A4" i="14"/>
  <c r="J4" i="14"/>
  <c r="V4" i="14"/>
  <c r="AD4" i="14"/>
  <c r="X4" i="14"/>
  <c r="R5" i="14"/>
  <c r="I4" i="14"/>
  <c r="Z4" i="14"/>
  <c r="M4" i="14"/>
  <c r="H4" i="14"/>
  <c r="P4" i="14"/>
  <c r="K4" i="14"/>
  <c r="Q5" i="14"/>
  <c r="W4" i="14"/>
  <c r="U5" i="14"/>
  <c r="O4" i="14"/>
  <c r="G5" i="14"/>
  <c r="L4" i="14"/>
  <c r="E4" i="14"/>
  <c r="D4" i="14"/>
  <c r="S5" i="14"/>
  <c r="T5" i="14"/>
  <c r="Y4" i="14"/>
  <c r="AE4" i="14"/>
  <c r="N4" i="14"/>
  <c r="AB5" i="14" l="1"/>
  <c r="AF4" i="14"/>
  <c r="AA4" i="14"/>
  <c r="A3" i="14"/>
  <c r="A1" i="14"/>
  <c r="K3" i="14"/>
  <c r="Y3" i="14"/>
  <c r="G4" i="14"/>
  <c r="E3" i="14"/>
  <c r="W3" i="14"/>
  <c r="V3" i="14"/>
  <c r="S4" i="14"/>
  <c r="U4" i="14"/>
  <c r="P3" i="14"/>
  <c r="D3" i="14"/>
  <c r="Q4" i="14"/>
  <c r="H3" i="14"/>
  <c r="O3" i="14"/>
  <c r="L3" i="14"/>
  <c r="M3" i="14"/>
  <c r="AE3" i="14"/>
  <c r="G3" i="14"/>
  <c r="AD3" i="14"/>
  <c r="R4" i="14"/>
  <c r="Z3" i="14"/>
  <c r="T4" i="14"/>
  <c r="X3" i="14"/>
  <c r="N3" i="14"/>
  <c r="J3" i="14"/>
  <c r="I3" i="14"/>
  <c r="AC21" i="14" l="1"/>
  <c r="AC20" i="14"/>
  <c r="AC19" i="14"/>
  <c r="AC18" i="14"/>
  <c r="AC17" i="14"/>
  <c r="I12" i="6"/>
  <c r="K13" i="6"/>
  <c r="AB4" i="14"/>
  <c r="I27" i="6"/>
  <c r="I16" i="6"/>
  <c r="L17" i="6"/>
  <c r="J19" i="6"/>
  <c r="E18" i="6"/>
  <c r="H18" i="6"/>
  <c r="H20" i="6"/>
  <c r="L18" i="6"/>
  <c r="L20" i="6"/>
  <c r="AC16" i="14"/>
  <c r="AC15" i="14"/>
  <c r="AC14" i="14"/>
  <c r="AC13" i="14"/>
  <c r="AC12" i="14"/>
  <c r="AC11" i="14"/>
  <c r="AC10" i="14"/>
  <c r="AC9" i="14"/>
  <c r="AC8" i="14"/>
  <c r="AC7" i="14"/>
  <c r="AC6" i="14"/>
  <c r="AC5" i="14"/>
  <c r="AC4" i="14"/>
  <c r="AF3" i="14"/>
  <c r="AC3" i="14"/>
  <c r="AA3" i="14"/>
  <c r="J21" i="6"/>
  <c r="H22" i="6"/>
  <c r="J23" i="6"/>
  <c r="L24" i="6"/>
  <c r="J25" i="6"/>
  <c r="H26" i="6"/>
  <c r="L26" i="6"/>
  <c r="J27" i="6"/>
  <c r="G4" i="6"/>
  <c r="I6" i="6"/>
  <c r="J8" i="6"/>
  <c r="I10" i="6"/>
  <c r="I18" i="6"/>
  <c r="G19" i="6"/>
  <c r="K19" i="6"/>
  <c r="I20" i="6"/>
  <c r="G21" i="6"/>
  <c r="K21" i="6"/>
  <c r="I22" i="6"/>
  <c r="G23" i="6"/>
  <c r="K23" i="6"/>
  <c r="I24" i="6"/>
  <c r="G25" i="6"/>
  <c r="K25" i="6"/>
  <c r="I26" i="6"/>
  <c r="G27" i="6"/>
  <c r="K27" i="6"/>
  <c r="L22" i="6"/>
  <c r="H24" i="6"/>
  <c r="J18" i="6"/>
  <c r="E19" i="6"/>
  <c r="H19" i="6"/>
  <c r="L19" i="6"/>
  <c r="J20" i="6"/>
  <c r="H21" i="6"/>
  <c r="L21" i="6"/>
  <c r="J22" i="6"/>
  <c r="H23" i="6"/>
  <c r="L23" i="6"/>
  <c r="J24" i="6"/>
  <c r="H25" i="6"/>
  <c r="L25" i="6"/>
  <c r="J26" i="6"/>
  <c r="H27" i="6"/>
  <c r="L27" i="6"/>
  <c r="K5" i="6"/>
  <c r="K7" i="6"/>
  <c r="G9" i="6"/>
  <c r="G11" i="6"/>
  <c r="K15" i="6"/>
  <c r="G18" i="6"/>
  <c r="K18" i="6"/>
  <c r="I19" i="6"/>
  <c r="G20" i="6"/>
  <c r="K20" i="6"/>
  <c r="I21" i="6"/>
  <c r="G22" i="6"/>
  <c r="K22" i="6"/>
  <c r="I23" i="6"/>
  <c r="G24" i="6"/>
  <c r="K24" i="6"/>
  <c r="I25" i="6"/>
  <c r="G26" i="6"/>
  <c r="K26" i="6"/>
  <c r="C21" i="14"/>
  <c r="C4" i="14"/>
  <c r="U3" i="14"/>
  <c r="C8" i="14"/>
  <c r="S3" i="14"/>
  <c r="R3" i="14"/>
  <c r="C11" i="14"/>
  <c r="C9" i="14"/>
  <c r="T3" i="14"/>
  <c r="C5" i="14"/>
  <c r="C17" i="14"/>
  <c r="C20" i="14"/>
  <c r="C19" i="14"/>
  <c r="C7" i="14"/>
  <c r="C16" i="14"/>
  <c r="C6" i="14"/>
  <c r="C10" i="14"/>
  <c r="C12" i="14"/>
  <c r="Q3" i="14"/>
  <c r="C13" i="14"/>
  <c r="C14" i="14"/>
  <c r="C18" i="14"/>
  <c r="C15" i="14"/>
  <c r="C3" i="14"/>
  <c r="E16" i="6" l="1"/>
  <c r="E11" i="6"/>
  <c r="E14" i="6"/>
  <c r="E10" i="6"/>
  <c r="E13" i="6"/>
  <c r="E15" i="6"/>
  <c r="E12" i="6"/>
  <c r="E4" i="6"/>
  <c r="E9" i="6"/>
  <c r="X18" i="6"/>
  <c r="E7" i="6"/>
  <c r="X20" i="6"/>
  <c r="E20" i="6"/>
  <c r="K8" i="6"/>
  <c r="X27" i="6"/>
  <c r="E27" i="6"/>
  <c r="X23" i="6"/>
  <c r="E23" i="6"/>
  <c r="X19" i="6"/>
  <c r="E5" i="6"/>
  <c r="X14" i="6"/>
  <c r="X26" i="6"/>
  <c r="E26" i="6"/>
  <c r="E8" i="6"/>
  <c r="G8" i="6"/>
  <c r="I7" i="6"/>
  <c r="E17" i="6"/>
  <c r="E6" i="6"/>
  <c r="X22" i="6"/>
  <c r="E22" i="6"/>
  <c r="X24" i="6"/>
  <c r="E24" i="6"/>
  <c r="G6" i="6"/>
  <c r="X25" i="6"/>
  <c r="E25" i="6"/>
  <c r="X21" i="6"/>
  <c r="E21" i="6"/>
  <c r="G16" i="6"/>
  <c r="K16" i="6"/>
  <c r="K6" i="6"/>
  <c r="J16" i="6"/>
  <c r="J10" i="6"/>
  <c r="AB3" i="14"/>
  <c r="G12" i="6"/>
  <c r="I11" i="6"/>
  <c r="J6" i="6"/>
  <c r="K10" i="6"/>
  <c r="G10" i="6"/>
  <c r="K9" i="6"/>
  <c r="K14" i="6"/>
  <c r="I9" i="6"/>
  <c r="I5" i="6"/>
  <c r="X7" i="6"/>
  <c r="X8" i="6"/>
  <c r="G14" i="6"/>
  <c r="J14" i="6"/>
  <c r="J12" i="6"/>
  <c r="G15" i="6"/>
  <c r="X13" i="6"/>
  <c r="L9" i="6"/>
  <c r="I17" i="6"/>
  <c r="I15" i="6"/>
  <c r="I13" i="6"/>
  <c r="L15" i="6"/>
  <c r="K17" i="6"/>
  <c r="G7" i="6"/>
  <c r="G17" i="6"/>
  <c r="X15" i="6"/>
  <c r="L7" i="6"/>
  <c r="X5" i="6"/>
  <c r="G13" i="6"/>
  <c r="G5" i="6"/>
  <c r="X10" i="6"/>
  <c r="I4" i="6"/>
  <c r="X16" i="6"/>
  <c r="X4" i="6"/>
  <c r="X17" i="6"/>
  <c r="L11" i="6"/>
  <c r="X9" i="6"/>
  <c r="K11" i="6"/>
  <c r="J4" i="6"/>
  <c r="K12" i="6"/>
  <c r="K4" i="6"/>
  <c r="L13" i="6"/>
  <c r="X11" i="6"/>
  <c r="L5" i="6"/>
  <c r="J17" i="6"/>
  <c r="J15" i="6"/>
  <c r="J13" i="6"/>
  <c r="J11" i="6"/>
  <c r="J9" i="6"/>
  <c r="J7" i="6"/>
  <c r="J5" i="6"/>
  <c r="H17" i="6"/>
  <c r="H15" i="6"/>
  <c r="H13" i="6"/>
  <c r="H11" i="6"/>
  <c r="H9" i="6"/>
  <c r="H7" i="6"/>
  <c r="H5" i="6"/>
  <c r="I14" i="6"/>
  <c r="I8" i="6"/>
  <c r="H16" i="6"/>
  <c r="L16" i="6"/>
  <c r="H14" i="6"/>
  <c r="L14" i="6"/>
  <c r="L12" i="6"/>
  <c r="H12" i="6"/>
  <c r="H10" i="6"/>
  <c r="L10" i="6"/>
  <c r="H8" i="6"/>
  <c r="L8" i="6"/>
  <c r="L6" i="6"/>
  <c r="H6" i="6"/>
  <c r="L4" i="6"/>
  <c r="H4" i="6"/>
  <c r="X6" i="6"/>
  <c r="X12" i="6"/>
  <c r="P18" i="24" l="1"/>
  <c r="O18" i="24"/>
  <c r="M18" i="24"/>
  <c r="Q18" i="24"/>
  <c r="N18" i="24"/>
  <c r="G2" i="22"/>
  <c r="C2" i="24" s="1"/>
  <c r="M21" i="29" l="1"/>
  <c r="J1" i="16" l="1"/>
  <c r="M22" i="17"/>
  <c r="M21" i="17"/>
  <c r="M20" i="17"/>
  <c r="M19" i="17"/>
  <c r="M18" i="17"/>
  <c r="B6" i="17" l="1"/>
  <c r="D6" i="17" l="1"/>
  <c r="L18" i="24"/>
  <c r="C6" i="17"/>
  <c r="E6" i="17" s="1"/>
  <c r="B12" i="17"/>
  <c r="A32" i="31" l="1"/>
  <c r="A31" i="31"/>
  <c r="A30" i="31"/>
  <c r="A29" i="31"/>
  <c r="A28" i="31"/>
  <c r="A27" i="31"/>
  <c r="A26" i="31"/>
  <c r="A25" i="31"/>
  <c r="A24" i="31"/>
  <c r="A23" i="31"/>
  <c r="A22" i="31"/>
  <c r="E21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F18" i="31" l="1"/>
  <c r="H12" i="31"/>
  <c r="B7" i="31"/>
  <c r="B8" i="31"/>
  <c r="B9" i="31"/>
  <c r="B10" i="31"/>
  <c r="B17" i="31"/>
  <c r="B27" i="31"/>
  <c r="B31" i="31"/>
  <c r="B24" i="31"/>
  <c r="B11" i="31"/>
  <c r="B18" i="31"/>
  <c r="B21" i="31"/>
  <c r="B28" i="31"/>
  <c r="B32" i="31"/>
  <c r="B15" i="31"/>
  <c r="B25" i="31"/>
  <c r="I32" i="31"/>
  <c r="B12" i="31"/>
  <c r="B29" i="31"/>
  <c r="L19" i="31"/>
  <c r="B19" i="31"/>
  <c r="B22" i="31"/>
  <c r="B14" i="31"/>
  <c r="B16" i="31"/>
  <c r="B26" i="31"/>
  <c r="B30" i="31"/>
  <c r="B13" i="31"/>
  <c r="B20" i="31"/>
  <c r="B23" i="31"/>
  <c r="F9" i="31"/>
  <c r="L22" i="31"/>
  <c r="D25" i="31"/>
  <c r="L23" i="31"/>
  <c r="H25" i="31"/>
  <c r="D26" i="31"/>
  <c r="L25" i="31"/>
  <c r="H26" i="31"/>
  <c r="M25" i="31"/>
  <c r="L26" i="31"/>
  <c r="E29" i="31"/>
  <c r="L31" i="31"/>
  <c r="H21" i="31"/>
  <c r="E24" i="31"/>
  <c r="L21" i="31"/>
  <c r="H24" i="31"/>
  <c r="M21" i="31"/>
  <c r="D22" i="31"/>
  <c r="I23" i="31"/>
  <c r="I24" i="31"/>
  <c r="E26" i="31"/>
  <c r="D29" i="31"/>
  <c r="H32" i="31"/>
  <c r="M24" i="31"/>
  <c r="M22" i="31"/>
  <c r="E25" i="31"/>
  <c r="I26" i="31"/>
  <c r="M29" i="31"/>
  <c r="D30" i="31"/>
  <c r="I31" i="31"/>
  <c r="M32" i="31"/>
  <c r="L30" i="31"/>
  <c r="D21" i="31"/>
  <c r="I25" i="31"/>
  <c r="M30" i="31"/>
  <c r="M23" i="31"/>
  <c r="L24" i="31"/>
  <c r="E27" i="31"/>
  <c r="D28" i="31"/>
  <c r="M31" i="31"/>
  <c r="L32" i="31"/>
  <c r="D27" i="31"/>
  <c r="H27" i="31"/>
  <c r="E28" i="31"/>
  <c r="I27" i="31"/>
  <c r="H28" i="31"/>
  <c r="F20" i="31"/>
  <c r="E22" i="31"/>
  <c r="D23" i="31"/>
  <c r="M26" i="31"/>
  <c r="L27" i="31"/>
  <c r="I28" i="31"/>
  <c r="H29" i="31"/>
  <c r="E30" i="31"/>
  <c r="D31" i="31"/>
  <c r="F19" i="31"/>
  <c r="M20" i="31"/>
  <c r="I21" i="31"/>
  <c r="H22" i="31"/>
  <c r="E23" i="31"/>
  <c r="D24" i="31"/>
  <c r="M27" i="31"/>
  <c r="L28" i="31"/>
  <c r="I29" i="31"/>
  <c r="H30" i="31"/>
  <c r="E31" i="31"/>
  <c r="D32" i="31"/>
  <c r="I22" i="31"/>
  <c r="H23" i="31"/>
  <c r="M28" i="31"/>
  <c r="L29" i="31"/>
  <c r="I30" i="31"/>
  <c r="H31" i="31"/>
  <c r="E32" i="31"/>
  <c r="K19" i="31"/>
  <c r="G19" i="31"/>
  <c r="C19" i="31"/>
  <c r="H19" i="31"/>
  <c r="M19" i="31"/>
  <c r="K20" i="31"/>
  <c r="G20" i="31"/>
  <c r="C20" i="31"/>
  <c r="N20" i="31"/>
  <c r="J20" i="31"/>
  <c r="H20" i="31"/>
  <c r="D19" i="31"/>
  <c r="I19" i="31"/>
  <c r="N19" i="31"/>
  <c r="D20" i="31"/>
  <c r="I20" i="31"/>
  <c r="E19" i="31"/>
  <c r="J19" i="31"/>
  <c r="E20" i="31"/>
  <c r="L20" i="31"/>
  <c r="F21" i="31"/>
  <c r="J21" i="31"/>
  <c r="N21" i="31"/>
  <c r="F22" i="31"/>
  <c r="J22" i="31"/>
  <c r="N22" i="31"/>
  <c r="F23" i="31"/>
  <c r="J23" i="31"/>
  <c r="N23" i="31"/>
  <c r="F24" i="31"/>
  <c r="J24" i="31"/>
  <c r="N24" i="31"/>
  <c r="F25" i="31"/>
  <c r="J25" i="31"/>
  <c r="N25" i="31"/>
  <c r="F26" i="31"/>
  <c r="J26" i="31"/>
  <c r="N26" i="31"/>
  <c r="F27" i="31"/>
  <c r="J27" i="31"/>
  <c r="N27" i="31"/>
  <c r="F28" i="31"/>
  <c r="J28" i="31"/>
  <c r="N28" i="31"/>
  <c r="F29" i="31"/>
  <c r="J29" i="31"/>
  <c r="N29" i="31"/>
  <c r="F30" i="31"/>
  <c r="J30" i="31"/>
  <c r="N30" i="31"/>
  <c r="F31" i="31"/>
  <c r="J31" i="31"/>
  <c r="N31" i="31"/>
  <c r="F32" i="31"/>
  <c r="J32" i="31"/>
  <c r="N32" i="31"/>
  <c r="C21" i="31"/>
  <c r="G21" i="31"/>
  <c r="K21" i="31"/>
  <c r="C22" i="31"/>
  <c r="G22" i="31"/>
  <c r="K22" i="31"/>
  <c r="C23" i="31"/>
  <c r="G23" i="31"/>
  <c r="K23" i="31"/>
  <c r="C24" i="31"/>
  <c r="G24" i="31"/>
  <c r="K24" i="31"/>
  <c r="C25" i="31"/>
  <c r="G25" i="31"/>
  <c r="K25" i="31"/>
  <c r="C26" i="31"/>
  <c r="G26" i="31"/>
  <c r="K26" i="31"/>
  <c r="C27" i="31"/>
  <c r="G27" i="31"/>
  <c r="K27" i="31"/>
  <c r="C28" i="31"/>
  <c r="G28" i="31"/>
  <c r="K28" i="31"/>
  <c r="C29" i="31"/>
  <c r="G29" i="31"/>
  <c r="K29" i="31"/>
  <c r="C30" i="31"/>
  <c r="G30" i="31"/>
  <c r="K30" i="31"/>
  <c r="C31" i="31"/>
  <c r="G31" i="31"/>
  <c r="K31" i="31"/>
  <c r="C32" i="31"/>
  <c r="G32" i="31"/>
  <c r="K32" i="31"/>
  <c r="A6" i="31"/>
  <c r="F7" i="31" l="1"/>
  <c r="F10" i="31"/>
  <c r="F15" i="31"/>
  <c r="F13" i="31"/>
  <c r="F11" i="31"/>
  <c r="F16" i="31"/>
  <c r="F17" i="31"/>
  <c r="F14" i="31"/>
  <c r="F12" i="31"/>
  <c r="F8" i="31"/>
  <c r="B6" i="31"/>
  <c r="A5" i="31"/>
  <c r="D12" i="31" l="1"/>
  <c r="H17" i="31"/>
  <c r="I8" i="31"/>
  <c r="L12" i="31"/>
  <c r="H18" i="31"/>
  <c r="D11" i="31"/>
  <c r="E14" i="31"/>
  <c r="D9" i="31"/>
  <c r="E18" i="31"/>
  <c r="E11" i="31"/>
  <c r="L11" i="31"/>
  <c r="K18" i="31"/>
  <c r="K10" i="31"/>
  <c r="L10" i="31"/>
  <c r="E16" i="31"/>
  <c r="E9" i="31"/>
  <c r="K17" i="31"/>
  <c r="E7" i="31"/>
  <c r="K8" i="31"/>
  <c r="K9" i="31"/>
  <c r="I12" i="31"/>
  <c r="J18" i="31"/>
  <c r="J17" i="31"/>
  <c r="N15" i="31"/>
  <c r="D7" i="31"/>
  <c r="L7" i="31"/>
  <c r="I11" i="31"/>
  <c r="D16" i="31"/>
  <c r="E13" i="31"/>
  <c r="H9" i="31"/>
  <c r="E17" i="31"/>
  <c r="K7" i="31"/>
  <c r="M14" i="31"/>
  <c r="N8" i="31"/>
  <c r="N11" i="31"/>
  <c r="G18" i="31"/>
  <c r="N14" i="31"/>
  <c r="H7" i="31"/>
  <c r="N18" i="31"/>
  <c r="D8" i="31"/>
  <c r="N13" i="31"/>
  <c r="N12" i="31"/>
  <c r="K13" i="31"/>
  <c r="J13" i="31"/>
  <c r="M18" i="31"/>
  <c r="M8" i="31"/>
  <c r="J7" i="31"/>
  <c r="M15" i="31"/>
  <c r="M13" i="31"/>
  <c r="D10" i="31"/>
  <c r="L8" i="31"/>
  <c r="D14" i="31"/>
  <c r="I16" i="31"/>
  <c r="E15" i="31"/>
  <c r="J9" i="31"/>
  <c r="I15" i="31"/>
  <c r="D15" i="31"/>
  <c r="L17" i="31"/>
  <c r="I7" i="31"/>
  <c r="M9" i="31"/>
  <c r="L15" i="31"/>
  <c r="M17" i="31"/>
  <c r="J15" i="31"/>
  <c r="K15" i="31"/>
  <c r="J14" i="31"/>
  <c r="L18" i="31"/>
  <c r="N7" i="31"/>
  <c r="H8" i="31"/>
  <c r="N16" i="31"/>
  <c r="I18" i="31"/>
  <c r="J10" i="31"/>
  <c r="H13" i="31"/>
  <c r="I9" i="31"/>
  <c r="L13" i="31"/>
  <c r="D13" i="31"/>
  <c r="H16" i="31"/>
  <c r="J11" i="31"/>
  <c r="L9" i="31"/>
  <c r="K12" i="31"/>
  <c r="J12" i="31"/>
  <c r="M16" i="31"/>
  <c r="L14" i="31"/>
  <c r="K16" i="31"/>
  <c r="D17" i="31"/>
  <c r="J8" i="31"/>
  <c r="K11" i="31"/>
  <c r="H14" i="31"/>
  <c r="L16" i="31"/>
  <c r="N10" i="31"/>
  <c r="D18" i="31"/>
  <c r="H15" i="31"/>
  <c r="N9" i="31"/>
  <c r="K14" i="31"/>
  <c r="I13" i="31"/>
  <c r="H10" i="31"/>
  <c r="N17" i="31"/>
  <c r="I17" i="31"/>
  <c r="M7" i="31"/>
  <c r="I10" i="31"/>
  <c r="J16" i="31"/>
  <c r="M11" i="31"/>
  <c r="E10" i="31"/>
  <c r="H11" i="31"/>
  <c r="E8" i="31"/>
  <c r="E12" i="31"/>
  <c r="M10" i="31"/>
  <c r="I14" i="31"/>
  <c r="M12" i="31"/>
  <c r="G11" i="31"/>
  <c r="G12" i="31"/>
  <c r="G16" i="31"/>
  <c r="G15" i="31"/>
  <c r="G13" i="31"/>
  <c r="G17" i="31"/>
  <c r="G14" i="31"/>
  <c r="F6" i="31"/>
  <c r="B5" i="31"/>
  <c r="N6" i="31"/>
  <c r="D6" i="31"/>
  <c r="I6" i="31"/>
  <c r="H6" i="31"/>
  <c r="K6" i="31"/>
  <c r="L6" i="31"/>
  <c r="M6" i="31"/>
  <c r="G10" i="31"/>
  <c r="J6" i="31"/>
  <c r="E6" i="31"/>
  <c r="G8" i="31"/>
  <c r="F5" i="31"/>
  <c r="A4" i="31"/>
  <c r="G7" i="31" l="1"/>
  <c r="G9" i="31"/>
  <c r="B4" i="31"/>
  <c r="E5" i="31"/>
  <c r="L5" i="31"/>
  <c r="G6" i="31"/>
  <c r="H5" i="31"/>
  <c r="D5" i="31"/>
  <c r="J5" i="31"/>
  <c r="M5" i="31"/>
  <c r="K5" i="31"/>
  <c r="N5" i="31"/>
  <c r="I5" i="31"/>
  <c r="F4" i="31"/>
  <c r="A3" i="31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4" i="29"/>
  <c r="C1" i="29" a="1"/>
  <c r="C1" i="29" s="1"/>
  <c r="B1" i="29"/>
  <c r="B3" i="21"/>
  <c r="B2" i="21"/>
  <c r="A1" i="31" l="1"/>
  <c r="B3" i="31"/>
  <c r="H4" i="31"/>
  <c r="I4" i="31"/>
  <c r="E4" i="31"/>
  <c r="J4" i="31"/>
  <c r="M4" i="31"/>
  <c r="L4" i="31"/>
  <c r="G5" i="31"/>
  <c r="D4" i="31"/>
  <c r="N4" i="31"/>
  <c r="K4" i="31"/>
  <c r="H1" i="16"/>
  <c r="A6" i="17"/>
  <c r="B11" i="17" s="1"/>
  <c r="C18" i="31" l="1"/>
  <c r="C11" i="31"/>
  <c r="C12" i="31"/>
  <c r="C17" i="31"/>
  <c r="C14" i="31"/>
  <c r="F3" i="31"/>
  <c r="C16" i="31"/>
  <c r="C13" i="31"/>
  <c r="C15" i="31"/>
  <c r="C5" i="31"/>
  <c r="C6" i="31"/>
  <c r="K3" i="31"/>
  <c r="E3" i="31"/>
  <c r="N3" i="31"/>
  <c r="D3" i="31"/>
  <c r="I3" i="31"/>
  <c r="G4" i="31"/>
  <c r="M3" i="31"/>
  <c r="C8" i="31"/>
  <c r="C9" i="31"/>
  <c r="C4" i="31"/>
  <c r="H3" i="31"/>
  <c r="L3" i="31"/>
  <c r="C10" i="31"/>
  <c r="C7" i="31"/>
  <c r="J3" i="31"/>
  <c r="C3" i="31"/>
  <c r="M17" i="17"/>
  <c r="G3" i="31" l="1"/>
</calcChain>
</file>

<file path=xl/connections.xml><?xml version="1.0" encoding="utf-8"?>
<connections xmlns="http://schemas.openxmlformats.org/spreadsheetml/2006/main">
  <connection id="1" keepAlive="1" name="Query - Mode" description="Connection to the 'Mode' query in the workbook." type="5" refreshedVersion="0" background="1">
    <dbPr connection="Provider=Microsoft.Mashup.OleDb.1;Data Source=$Workbook$;Location=Mode;Extended Properties=&quot;&quot;" command="SELECT * FROM [Mode]"/>
  </connection>
  <connection id="2" keepAlive="1" name="Query - 发行品种" description="Connection to the '发行品种' query in the workbook." type="5" refreshedVersion="6" background="1" saveData="1">
    <dbPr connection="Provider=Microsoft.Mashup.OleDb.1;Data Source=$Workbook$;Location=发行品种;Extended Properties=&quot;&quot;" command="SELECT * FROM [发行品种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<sst xmlns="http://schemas.openxmlformats.org/spreadsheetml/2006/main" count="11063" uniqueCount="1309">
  <si>
    <t>ISIN</t>
  </si>
  <si>
    <t>SPREAD_TO_TSY_ISSUE</t>
  </si>
  <si>
    <t>FIXED_REOFFER_SPRD_TO_GOVT_BENCH</t>
  </si>
  <si>
    <t>FLT_SPREAD</t>
  </si>
  <si>
    <t>市场指数</t>
  </si>
  <si>
    <t>道琼斯工业平均指数</t>
  </si>
  <si>
    <t>标普500指数</t>
  </si>
  <si>
    <t>纳斯达克综合指数</t>
  </si>
  <si>
    <t>英国富时100指数</t>
  </si>
  <si>
    <t>D</t>
  </si>
  <si>
    <t>Currency</t>
  </si>
  <si>
    <t>USD</t>
  </si>
  <si>
    <t>恒生指数</t>
  </si>
  <si>
    <t>上证指数</t>
  </si>
  <si>
    <t>Date</t>
  </si>
  <si>
    <t>3个月</t>
  </si>
  <si>
    <t>2年期</t>
  </si>
  <si>
    <t>3年期</t>
  </si>
  <si>
    <t>5年期</t>
  </si>
  <si>
    <t>10年期</t>
  </si>
  <si>
    <t>7年期</t>
  </si>
  <si>
    <t>30年期</t>
  </si>
  <si>
    <t>波动率</t>
  </si>
  <si>
    <t>2年美国国债利率</t>
  </si>
  <si>
    <t>5年美国国债利率</t>
  </si>
  <si>
    <t>30年美国国债利率</t>
  </si>
  <si>
    <t>RTG_MDY_ISSUER</t>
  </si>
  <si>
    <t>RTG_MOODY_LONG_TERM</t>
  </si>
  <si>
    <t>iTraxx Asia</t>
  </si>
  <si>
    <t>VIX</t>
  </si>
  <si>
    <t>美元兑离岸人民币</t>
  </si>
  <si>
    <t>日经225指数</t>
  </si>
  <si>
    <t>10年美国国债利率</t>
  </si>
  <si>
    <t>iTraxx AEJ IG</t>
  </si>
  <si>
    <t>中资美元债指数</t>
  </si>
  <si>
    <t>中资投资级美元债指数</t>
  </si>
  <si>
    <t>中资高收益级美元债指数</t>
  </si>
  <si>
    <t>布伦特原油</t>
  </si>
  <si>
    <t>黄金</t>
  </si>
  <si>
    <t>美元指数</t>
  </si>
  <si>
    <t>2021-2022年最高</t>
  </si>
  <si>
    <t>2021-2022年最低</t>
  </si>
  <si>
    <t>Index</t>
  </si>
  <si>
    <t>定价日</t>
  </si>
  <si>
    <t>债项评级</t>
  </si>
  <si>
    <t>评级分类</t>
  </si>
  <si>
    <t>定价息差</t>
  </si>
  <si>
    <t>发行评级</t>
  </si>
  <si>
    <t>投资级</t>
  </si>
  <si>
    <t>高收益级</t>
  </si>
  <si>
    <t>无评级</t>
  </si>
  <si>
    <t>BBG FIELD</t>
  </si>
  <si>
    <t>RTG_SP_LT_FC_ISSUER_CREDIT</t>
  </si>
  <si>
    <t>RTG_FITCH_LT_ISSUER_DEFAULT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</si>
  <si>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</si>
  <si>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</si>
  <si>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</si>
  <si>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</si>
  <si>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</si>
  <si>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</si>
  <si>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</si>
  <si>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</si>
  <si>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</si>
  <si>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</si>
  <si>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Column13</t>
  </si>
  <si>
    <t>Column14</t>
  </si>
  <si>
    <t>Column92</t>
  </si>
  <si>
    <t>Column93</t>
  </si>
  <si>
    <t>Column94</t>
  </si>
  <si>
    <t>Column95</t>
  </si>
  <si>
    <t>Column96</t>
  </si>
  <si>
    <t>BBB+</t>
  </si>
  <si>
    <t>A</t>
  </si>
  <si>
    <t>Ba2</t>
  </si>
  <si>
    <t>BBB</t>
  </si>
  <si>
    <t>Baa1</t>
  </si>
  <si>
    <t>A2</t>
  </si>
  <si>
    <t>BB</t>
  </si>
  <si>
    <t>BBB-</t>
  </si>
  <si>
    <t>Ba3</t>
  </si>
  <si>
    <t>A1</t>
  </si>
  <si>
    <t>WD</t>
  </si>
  <si>
    <t>NR</t>
  </si>
  <si>
    <t>A3</t>
  </si>
  <si>
    <t>A-</t>
  </si>
  <si>
    <t>BB+</t>
  </si>
  <si>
    <t>Baa3</t>
  </si>
  <si>
    <t>Baa2</t>
  </si>
  <si>
    <t>A+</t>
  </si>
  <si>
    <t>Caa2</t>
  </si>
  <si>
    <t>C</t>
  </si>
  <si>
    <t>Ca</t>
  </si>
  <si>
    <t>Ba1</t>
  </si>
  <si>
    <t>BB-</t>
  </si>
  <si>
    <t>B</t>
  </si>
  <si>
    <t>B-</t>
  </si>
  <si>
    <t>B1</t>
  </si>
  <si>
    <t>AA</t>
  </si>
  <si>
    <t>Aa3</t>
  </si>
  <si>
    <t>Caa3</t>
  </si>
  <si>
    <t>B3</t>
  </si>
  <si>
    <t>Caa1</t>
  </si>
  <si>
    <t>CCC+</t>
  </si>
  <si>
    <t>B+</t>
  </si>
  <si>
    <t>B2</t>
  </si>
  <si>
    <t>Num</t>
  </si>
  <si>
    <t>Moody's</t>
  </si>
  <si>
    <t>S&amp;P</t>
  </si>
  <si>
    <t>Fitch</t>
  </si>
  <si>
    <t>Aaa</t>
  </si>
  <si>
    <t>AAA</t>
  </si>
  <si>
    <t>Aa1</t>
  </si>
  <si>
    <t>AA+</t>
  </si>
  <si>
    <t>Aa2</t>
  </si>
  <si>
    <t>AA-</t>
  </si>
  <si>
    <t>CCC</t>
  </si>
  <si>
    <t>CCC-</t>
  </si>
  <si>
    <t>CC</t>
  </si>
  <si>
    <t>SD</t>
  </si>
  <si>
    <t>RD</t>
  </si>
  <si>
    <t>-</t>
  </si>
  <si>
    <t>主体评级</t>
  </si>
  <si>
    <t>浮息息差</t>
  </si>
  <si>
    <t>货币</t>
  </si>
  <si>
    <t>信用主体</t>
  </si>
  <si>
    <t>行业</t>
  </si>
  <si>
    <t>省份</t>
  </si>
  <si>
    <t>兑付日</t>
  </si>
  <si>
    <t>IPT</t>
  </si>
  <si>
    <t>FPG</t>
  </si>
  <si>
    <t>SBLC提供者</t>
  </si>
  <si>
    <t>发行规模(亿)</t>
  </si>
  <si>
    <t>发行期限(年)</t>
  </si>
  <si>
    <t>发行场所</t>
  </si>
  <si>
    <t>联席全球协调人</t>
  </si>
  <si>
    <t>备证行</t>
  </si>
  <si>
    <t>FLOATER_FORMULA</t>
  </si>
  <si>
    <t>FLOATER</t>
  </si>
  <si>
    <t>城市</t>
  </si>
  <si>
    <t>区县</t>
  </si>
  <si>
    <t>债券简称</t>
  </si>
  <si>
    <t>穆迪/标普</t>
  </si>
  <si>
    <t>主体评级展望</t>
  </si>
  <si>
    <t>收窄幅度(bp)</t>
  </si>
  <si>
    <t>偿还顺位</t>
  </si>
  <si>
    <t>发行价</t>
  </si>
  <si>
    <t>首日涨跌</t>
  </si>
  <si>
    <t>认购倍数</t>
  </si>
  <si>
    <t>亚洲占比</t>
  </si>
  <si>
    <t>基金占比</t>
  </si>
  <si>
    <t>--/--/--</t>
  </si>
  <si>
    <t>城投</t>
  </si>
  <si>
    <t>SECURITY_PRICING_DATE</t>
  </si>
  <si>
    <t>NAME</t>
  </si>
  <si>
    <t>GUARANTOR</t>
  </si>
  <si>
    <t>KEEPWELL_AGREEMENT_BBID_LIST</t>
  </si>
  <si>
    <t>RTG_MOODY</t>
  </si>
  <si>
    <t>RTG_SP</t>
  </si>
  <si>
    <t>RTG_FITCH</t>
  </si>
  <si>
    <t>RTG_MDY_LT_CORP_FAMILY</t>
  </si>
  <si>
    <t>GUARANTOR_EQY_TICKER</t>
  </si>
  <si>
    <t>Entity</t>
  </si>
  <si>
    <t>欄4</t>
  </si>
  <si>
    <t>欄5</t>
  </si>
  <si>
    <t>欄6</t>
  </si>
  <si>
    <t>Column142</t>
  </si>
  <si>
    <t>美国</t>
  </si>
  <si>
    <t>中国</t>
  </si>
  <si>
    <t>EXE.#</t>
  </si>
  <si>
    <t>T</t>
  </si>
  <si>
    <t>当前</t>
  </si>
  <si>
    <t>∆1周</t>
  </si>
  <si>
    <t>∆ 年初至今</t>
  </si>
  <si>
    <t>∆ 过去1年</t>
  </si>
  <si>
    <t>I</t>
  </si>
  <si>
    <t>股指 / 波动率指数</t>
  </si>
  <si>
    <t>国债利率</t>
  </si>
  <si>
    <t>信用息差</t>
  </si>
  <si>
    <t>彭博债券指数</t>
  </si>
  <si>
    <t>大宗商品</t>
  </si>
  <si>
    <t>外汇</t>
  </si>
  <si>
    <t xml:space="preserve">   </t>
  </si>
  <si>
    <t>注：每周手动</t>
    <phoneticPr fontId="6" type="noConversion"/>
  </si>
  <si>
    <r>
      <t xml:space="preserve">1. Start date </t>
    </r>
    <r>
      <rPr>
        <b/>
        <sz val="10"/>
        <color theme="0"/>
        <rFont val="細明體"/>
        <family val="3"/>
        <charset val="136"/>
      </rPr>
      <t>和</t>
    </r>
    <r>
      <rPr>
        <b/>
        <sz val="10"/>
        <color theme="0"/>
        <rFont val="Arial"/>
        <family val="2"/>
      </rPr>
      <t xml:space="preserve"> End date</t>
    </r>
    <phoneticPr fontId="6" type="noConversion"/>
  </si>
  <si>
    <r>
      <t xml:space="preserve">2. </t>
    </r>
    <r>
      <rPr>
        <b/>
        <sz val="10"/>
        <color theme="0"/>
        <rFont val="細明體"/>
        <family val="3"/>
        <charset val="136"/>
      </rPr>
      <t>日期</t>
    </r>
    <r>
      <rPr>
        <b/>
        <sz val="10"/>
        <color theme="0"/>
        <rFont val="Arial"/>
        <family val="2"/>
      </rPr>
      <t>fomat</t>
    </r>
    <r>
      <rPr>
        <b/>
        <sz val="10"/>
        <color theme="0"/>
        <rFont val="細明體"/>
        <family val="3"/>
        <charset val="136"/>
      </rPr>
      <t>要注意：</t>
    </r>
    <r>
      <rPr>
        <b/>
        <sz val="10"/>
        <color theme="0"/>
        <rFont val="Arial"/>
        <family val="2"/>
      </rPr>
      <t>2</t>
    </r>
    <r>
      <rPr>
        <b/>
        <sz val="10"/>
        <color theme="0"/>
        <rFont val="細明體"/>
        <family val="3"/>
        <charset val="136"/>
      </rPr>
      <t>月</t>
    </r>
    <r>
      <rPr>
        <b/>
        <sz val="10"/>
        <color theme="0"/>
        <rFont val="Arial"/>
        <family val="2"/>
      </rPr>
      <t>9</t>
    </r>
    <r>
      <rPr>
        <b/>
        <sz val="10"/>
        <color theme="0"/>
        <rFont val="細明體"/>
        <family val="3"/>
        <charset val="136"/>
      </rPr>
      <t>还是</t>
    </r>
    <r>
      <rPr>
        <b/>
        <sz val="10"/>
        <color theme="0"/>
        <rFont val="Arial"/>
        <family val="2"/>
      </rPr>
      <t>9</t>
    </r>
    <r>
      <rPr>
        <b/>
        <sz val="10"/>
        <color theme="0"/>
        <rFont val="細明體"/>
        <family val="3"/>
        <charset val="136"/>
      </rPr>
      <t>月</t>
    </r>
    <r>
      <rPr>
        <b/>
        <sz val="10"/>
        <color theme="0"/>
        <rFont val="Arial"/>
        <family val="2"/>
      </rPr>
      <t>2</t>
    </r>
    <phoneticPr fontId="6" type="noConversion"/>
  </si>
  <si>
    <t>Start date</t>
    <phoneticPr fontId="6" type="noConversion"/>
  </si>
  <si>
    <t>End date</t>
    <phoneticPr fontId="6" type="noConversion"/>
  </si>
  <si>
    <t>1 week before</t>
    <phoneticPr fontId="6" type="noConversion"/>
  </si>
  <si>
    <t>Start of year</t>
    <phoneticPr fontId="6" type="noConversion"/>
  </si>
  <si>
    <t xml:space="preserve">1 year before </t>
    <phoneticPr fontId="6" type="noConversion"/>
  </si>
  <si>
    <t>Security</t>
  </si>
  <si>
    <t xml:space="preserve">I29382US Index                                               </t>
    <phoneticPr fontId="32" type="noConversion"/>
  </si>
  <si>
    <t xml:space="preserve">I29381US Index                                               </t>
  </si>
  <si>
    <t>ITRX EXJP IG CDSI GEN 5Y Corp</t>
  </si>
  <si>
    <t>VIX Index</t>
  </si>
  <si>
    <t xml:space="preserve">USGG3M Index                                               </t>
    <phoneticPr fontId="32" type="noConversion"/>
  </si>
  <si>
    <t>USGG2YR Index</t>
  </si>
  <si>
    <t>USGG3YR Index</t>
  </si>
  <si>
    <t>USGG5YR Index</t>
  </si>
  <si>
    <t>USGG10YR Index</t>
    <phoneticPr fontId="32" type="noConversion"/>
  </si>
  <si>
    <t>USGG7YR Index</t>
  </si>
  <si>
    <t>USGG30YR Index</t>
  </si>
  <si>
    <t>GCNY3YR Index</t>
  </si>
  <si>
    <t>Start Date</t>
  </si>
  <si>
    <t>End Date</t>
  </si>
  <si>
    <t>Period</t>
  </si>
  <si>
    <t>FLDS</t>
    <phoneticPr fontId="32" type="noConversion"/>
  </si>
  <si>
    <t>PX_LAST</t>
  </si>
  <si>
    <t>高收益</t>
  </si>
  <si>
    <t>美国</t>
    <phoneticPr fontId="6" type="noConversion"/>
  </si>
  <si>
    <t>中国</t>
    <phoneticPr fontId="32" type="noConversion"/>
  </si>
  <si>
    <t>BBG</t>
  </si>
  <si>
    <t>FLDS</t>
  </si>
  <si>
    <t>美债年期</t>
    <phoneticPr fontId="32" type="noConversion"/>
  </si>
  <si>
    <t>周变动</t>
    <phoneticPr fontId="32" type="noConversion"/>
  </si>
  <si>
    <t>年初至今变动</t>
    <phoneticPr fontId="32" type="noConversion"/>
  </si>
  <si>
    <t xml:space="preserve">INDU Index                                                      </t>
  </si>
  <si>
    <r>
      <t>3</t>
    </r>
    <r>
      <rPr>
        <sz val="8"/>
        <rFont val="KaiTi"/>
        <family val="3"/>
      </rPr>
      <t>个月</t>
    </r>
  </si>
  <si>
    <t xml:space="preserve">USGG3M Index                                               </t>
  </si>
  <si>
    <t>SPX Index</t>
  </si>
  <si>
    <r>
      <t>2</t>
    </r>
    <r>
      <rPr>
        <sz val="8"/>
        <rFont val="KaiTi"/>
        <family val="3"/>
      </rPr>
      <t>年期</t>
    </r>
  </si>
  <si>
    <t>CCMP Index</t>
  </si>
  <si>
    <r>
      <t>3</t>
    </r>
    <r>
      <rPr>
        <sz val="8"/>
        <rFont val="KaiTi"/>
        <family val="3"/>
      </rPr>
      <t>年期</t>
    </r>
  </si>
  <si>
    <t>2022年1月1日</t>
    <phoneticPr fontId="6" type="noConversion"/>
  </si>
  <si>
    <t>UKX Index</t>
  </si>
  <si>
    <r>
      <t>5</t>
    </r>
    <r>
      <rPr>
        <sz val="8"/>
        <rFont val="KaiTi"/>
        <family val="3"/>
      </rPr>
      <t>年期</t>
    </r>
  </si>
  <si>
    <t>2023年1月1日</t>
    <phoneticPr fontId="6" type="noConversion"/>
  </si>
  <si>
    <t>NKY Index</t>
    <phoneticPr fontId="32" type="noConversion"/>
  </si>
  <si>
    <r>
      <t>10</t>
    </r>
    <r>
      <rPr>
        <sz val="8"/>
        <rFont val="KaiTi"/>
        <family val="3"/>
      </rPr>
      <t>年期</t>
    </r>
  </si>
  <si>
    <t>USGG10YR Index</t>
  </si>
  <si>
    <t>HSI Index</t>
  </si>
  <si>
    <r>
      <t>30</t>
    </r>
    <r>
      <rPr>
        <sz val="8"/>
        <rFont val="KaiTi"/>
        <family val="3"/>
      </rPr>
      <t>年期</t>
    </r>
  </si>
  <si>
    <t>SHCOMP Index</t>
  </si>
  <si>
    <t xml:space="preserve"> </t>
    <phoneticPr fontId="32" type="noConversion"/>
  </si>
  <si>
    <t xml:space="preserve">I29380US Index                                               </t>
    <phoneticPr fontId="32" type="noConversion"/>
  </si>
  <si>
    <t xml:space="preserve">I29382US Index                                               </t>
  </si>
  <si>
    <t>C01 Comdty</t>
    <phoneticPr fontId="32" type="noConversion"/>
  </si>
  <si>
    <t>GOLDLNPM Index</t>
  </si>
  <si>
    <t>DXY Curncy</t>
  </si>
  <si>
    <t>CNH BGN Curncy</t>
  </si>
  <si>
    <t>RTG_MDY_ISSUER</t>
    <phoneticPr fontId="6" type="noConversion"/>
  </si>
  <si>
    <t>RTG_MOODY_LONG_TERM</t>
    <phoneticPr fontId="6" type="noConversion"/>
  </si>
  <si>
    <t>RTG_MDY_LT_CORP_FAMILY</t>
    <phoneticPr fontId="6" type="noConversion"/>
  </si>
  <si>
    <t>RTG_SP_LT_FC_ISSUER_CREDIT</t>
    <phoneticPr fontId="6" type="noConversion"/>
  </si>
  <si>
    <t>RTG_FITCH_LT_ISSUER_DEFAULT</t>
    <phoneticPr fontId="6" type="noConversion"/>
  </si>
  <si>
    <t>Name</t>
  </si>
  <si>
    <t>总平均收窄幅度：</t>
  </si>
  <si>
    <t>bps</t>
  </si>
  <si>
    <t>总平均收窄幅度</t>
  </si>
  <si>
    <t>无评级平均收窄幅度：</t>
  </si>
  <si>
    <t>投资级平均收窄幅度：</t>
  </si>
  <si>
    <t>高收益平均收窄幅度：</t>
  </si>
  <si>
    <t>补充OMAS updates</t>
  </si>
  <si>
    <t>WeeklyDate</t>
  </si>
  <si>
    <t>WeeklyStart</t>
  </si>
  <si>
    <t>DOWNLOAD</t>
  </si>
  <si>
    <t>WEEKLY</t>
  </si>
  <si>
    <t>认购额(亿)</t>
  </si>
  <si>
    <t>UST 3yr</t>
  </si>
  <si>
    <t>CGB 3yr</t>
  </si>
  <si>
    <t>BBG需设为“中文”再下载</t>
  </si>
  <si>
    <t>BBG ECON</t>
  </si>
  <si>
    <t>过往3个月新发交易簿记情况</t>
  </si>
  <si>
    <t>DMI：美元债一级</t>
  </si>
  <si>
    <t>BBG：Refresh "coded" Tabs</t>
  </si>
  <si>
    <t>BBG：Paste value  to "valued". Download ECON</t>
  </si>
  <si>
    <t>定价日期</t>
  </si>
  <si>
    <t>债券名称</t>
  </si>
  <si>
    <t>到期期限</t>
  </si>
  <si>
    <t>规模 (亿美元)</t>
  </si>
  <si>
    <t>初始发行价</t>
  </si>
  <si>
    <t>首日表现</t>
  </si>
  <si>
    <t>最终订单量/峰值订单（亿美元）</t>
  </si>
  <si>
    <t>FROM</t>
  </si>
  <si>
    <t>TO</t>
  </si>
  <si>
    <t>华尔街交易员周报</t>
  </si>
  <si>
    <t>中资美元债 (serespartners.com)</t>
  </si>
  <si>
    <t>OMAS：截图</t>
  </si>
  <si>
    <t>华尔街交易员：周报下载 (Mon)</t>
  </si>
  <si>
    <t>事件</t>
  </si>
  <si>
    <t>品种</t>
  </si>
  <si>
    <t>日期</t>
  </si>
  <si>
    <t>高级债</t>
  </si>
  <si>
    <t>备证信用增强债券</t>
  </si>
  <si>
    <t>明珠债</t>
  </si>
  <si>
    <t>ESG</t>
  </si>
  <si>
    <t>浮息债</t>
  </si>
  <si>
    <t>高级永续债</t>
  </si>
  <si>
    <t>债项</t>
  </si>
  <si>
    <t>交银国际担任全球协调人</t>
  </si>
  <si>
    <t>交通银行担任全球协调人</t>
  </si>
  <si>
    <t>交银国际担任账簿管理人</t>
  </si>
  <si>
    <t>交通银行担任账簿管理人</t>
  </si>
  <si>
    <t>BOCOM DEAL</t>
  </si>
  <si>
    <t>Language</t>
  </si>
  <si>
    <t>美元</t>
  </si>
  <si>
    <t>已宣布路演，</t>
  </si>
  <si>
    <t>人民币</t>
  </si>
  <si>
    <t>于3月27日召开一系列固定收益投资者电话会议</t>
  </si>
  <si>
    <t>绿色</t>
  </si>
  <si>
    <t>欧元</t>
  </si>
  <si>
    <t>年期</t>
  </si>
  <si>
    <t>364天</t>
  </si>
  <si>
    <t>2年期的IPG为4.8%区间</t>
  </si>
  <si>
    <t>3年</t>
  </si>
  <si>
    <t>已宣布开簿，</t>
  </si>
  <si>
    <t>3年期的FPG为4.8%区间</t>
  </si>
  <si>
    <t>3年期的IPG为4.28%区间</t>
  </si>
  <si>
    <t>3年期的IPG为4.7%区间</t>
  </si>
  <si>
    <t>Check</t>
  </si>
  <si>
    <t>潜在交易</t>
  </si>
  <si>
    <t>3年期的IPG为4.5%区间</t>
  </si>
  <si>
    <t>3年期的FPG为4.7%</t>
  </si>
  <si>
    <t>--/A+/--</t>
  </si>
  <si>
    <t>For check order summary</t>
  </si>
  <si>
    <t>A1/A/A</t>
  </si>
  <si>
    <t>2年</t>
  </si>
  <si>
    <t>2年期的IPG为3.25%区间</t>
  </si>
  <si>
    <t>发行方式</t>
  </si>
  <si>
    <t>Baa3/--/BBB</t>
  </si>
  <si>
    <t>于6月12日-6月15日在香港、新加坡安排召开投资者电话会议</t>
  </si>
  <si>
    <t>上海银行</t>
  </si>
  <si>
    <t>3年期的IPG为3.85%区间</t>
  </si>
  <si>
    <t>宁波银行</t>
  </si>
  <si>
    <t>杭州银行</t>
  </si>
  <si>
    <t>3年期价格为5.3%</t>
  </si>
  <si>
    <t>信用主体简称</t>
  </si>
  <si>
    <t>拟发行</t>
  </si>
  <si>
    <t>中航租赁</t>
  </si>
  <si>
    <t>中国进出口银行</t>
  </si>
  <si>
    <t>中国银行澳门分行</t>
  </si>
  <si>
    <t>义乌国资</t>
  </si>
  <si>
    <t>桐庐新城发展</t>
  </si>
  <si>
    <t>吴兴交旅投</t>
  </si>
  <si>
    <t>Baa1/--/A-</t>
  </si>
  <si>
    <t>A1/A+/A+</t>
  </si>
  <si>
    <t>常德经投</t>
  </si>
  <si>
    <t>绍兴上虞国资</t>
  </si>
  <si>
    <t>远东国际租赁</t>
  </si>
  <si>
    <t>衢州工业发展</t>
  </si>
  <si>
    <t>南宁五象建投</t>
  </si>
  <si>
    <t>漳州九龙江</t>
  </si>
  <si>
    <t>长兴交投</t>
  </si>
  <si>
    <t>路演/IPG/FPG详情</t>
  </si>
  <si>
    <t>已宣布委任，</t>
  </si>
  <si>
    <t>玉兰债</t>
  </si>
  <si>
    <t>BOCOM_DEAL?</t>
  </si>
  <si>
    <t>发行品种</t>
  </si>
  <si>
    <t>绿色浮息债</t>
  </si>
  <si>
    <t>绿色债券</t>
  </si>
  <si>
    <t>点心债</t>
  </si>
  <si>
    <t>绿色明珠债</t>
  </si>
  <si>
    <t>可持续明珠债</t>
  </si>
  <si>
    <t>二级资本债</t>
  </si>
  <si>
    <t>额外一级资本债</t>
  </si>
  <si>
    <t>澳交所债券</t>
  </si>
  <si>
    <t>可持续挂钩债券</t>
  </si>
  <si>
    <t>绿色澳交所债券</t>
  </si>
  <si>
    <t>济南市中财金投资集团</t>
  </si>
  <si>
    <t>济南历城控股集团</t>
  </si>
  <si>
    <t>364天的IPG为7.4%区间</t>
  </si>
  <si>
    <t>CNTRY_ISSUE_ISO</t>
    <phoneticPr fontId="6" type="noConversion"/>
  </si>
  <si>
    <t>发行人注册地</t>
  </si>
  <si>
    <t>发行人注册地</t>
    <phoneticPr fontId="6" type="noConversion"/>
  </si>
  <si>
    <t>1/1/2023</t>
  </si>
  <si>
    <t>发行人注册地</t>
    <phoneticPr fontId="6" type="noConversion"/>
  </si>
  <si>
    <t>新加坡人民币存款余额</t>
  </si>
  <si>
    <t>台湾人民币存款余额</t>
  </si>
  <si>
    <t>香港人民币存款余额</t>
  </si>
  <si>
    <t>在岸即期价</t>
  </si>
  <si>
    <t>离岸即期价</t>
  </si>
  <si>
    <t>USDCNH CCS 2Y</t>
  </si>
  <si>
    <t>USDCNH CCS 3Y</t>
  </si>
  <si>
    <t>USDCNH CCS 5Y</t>
  </si>
  <si>
    <t>在岸人民币国债到期收益率%</t>
  </si>
  <si>
    <t>离岸人民币国情到期收益率%</t>
  </si>
  <si>
    <t>BCNHTRNU Index</t>
  </si>
  <si>
    <t xml:space="preserve"> HKRDTTL Index</t>
  </si>
  <si>
    <t>CNY Curncy</t>
    <phoneticPr fontId="6" type="noConversion"/>
  </si>
  <si>
    <t>CNH Curncy</t>
    <phoneticPr fontId="6" type="noConversion"/>
  </si>
  <si>
    <t>CNHSQQ2 BGN Curncy</t>
  </si>
  <si>
    <t>CNHSQQ3 BGN Curncy</t>
    <phoneticPr fontId="6" type="noConversion"/>
  </si>
  <si>
    <t>CNHSQQ5 BGN Curncy</t>
    <phoneticPr fontId="6" type="noConversion"/>
  </si>
  <si>
    <t>CNHBYR1 Index</t>
  </si>
  <si>
    <t>人民币债券指数</t>
  </si>
  <si>
    <t>#N/A N/A</t>
  </si>
  <si>
    <t>1年期</t>
  </si>
  <si>
    <t>境内外利差</t>
  </si>
  <si>
    <t>GCNY1YR Index</t>
  </si>
  <si>
    <t>GCNY2YR Index</t>
  </si>
  <si>
    <t>CNHBYR2 Index</t>
  </si>
  <si>
    <t>CNHBYR3 Index</t>
  </si>
  <si>
    <t>GCNY5YR Index</t>
  </si>
  <si>
    <t>CNHBYR5 Index</t>
  </si>
  <si>
    <t>GCNY10YR Index</t>
  </si>
  <si>
    <t>CNHBYR10 Index</t>
  </si>
  <si>
    <t>利率指标</t>
  </si>
  <si>
    <t>7D Repo利率-在岸人民币</t>
  </si>
  <si>
    <t>OR007 BGN Curncy</t>
  </si>
  <si>
    <t>5年期在岸人民币国债利率</t>
  </si>
  <si>
    <t>GCNY5YR Index</t>
    <phoneticPr fontId="6" type="noConversion"/>
  </si>
  <si>
    <t>10年期在岸人民币国债利率</t>
  </si>
  <si>
    <t>GCNY10YR Index</t>
    <phoneticPr fontId="6" type="noConversion"/>
  </si>
  <si>
    <t>2年期在岸人民币IRS-7D Repo</t>
  </si>
  <si>
    <t>CINR7P2Y Index</t>
  </si>
  <si>
    <t>3年期在岸人民币IRS-7D Repo</t>
  </si>
  <si>
    <t>CINR7P3Y Index</t>
    <phoneticPr fontId="6" type="noConversion"/>
  </si>
  <si>
    <t>5年期在岸人民币IRS-7D Repo</t>
  </si>
  <si>
    <t>CINR7P5Y Index</t>
    <phoneticPr fontId="6" type="noConversion"/>
  </si>
  <si>
    <t>1个月CNH HIBOR</t>
  </si>
  <si>
    <t>HICNH1M Index</t>
  </si>
  <si>
    <t>2年期CNHUSD 货币交叉掉期</t>
  </si>
  <si>
    <t>3年期CNHUSD 货币交叉掉期</t>
  </si>
  <si>
    <t>5年期CNHUSD 货币交叉掉期</t>
  </si>
  <si>
    <t>TWRMTTL Index</t>
    <phoneticPr fontId="6" type="noConversion"/>
  </si>
  <si>
    <t>SIRMBDEP Index</t>
    <phoneticPr fontId="6" type="noConversion"/>
  </si>
  <si>
    <t>中国信达香港</t>
  </si>
  <si>
    <t>Baa1 /BBB+/A</t>
  </si>
  <si>
    <t>--/BBB+/--</t>
  </si>
  <si>
    <t>3.5年期</t>
  </si>
  <si>
    <r>
      <rPr>
        <sz val="10"/>
        <color rgb="FF404040"/>
        <rFont val="Arial"/>
        <family val="2"/>
      </rPr>
      <t>3.5年期的IPG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T3+175bps区间</t>
    </r>
  </si>
  <si>
    <t>3年期的IPG为7.6%区间</t>
  </si>
  <si>
    <t>GUARANTOR_EQY_TICKER</t>
    <phoneticPr fontId="6" type="noConversion"/>
  </si>
  <si>
    <t>发行人上市地</t>
    <phoneticPr fontId="6" type="noConversion"/>
  </si>
  <si>
    <t>英文简称</t>
  </si>
  <si>
    <t>发行架构</t>
  </si>
  <si>
    <t>信用增强债券</t>
  </si>
  <si>
    <t>绿色点心债</t>
  </si>
  <si>
    <t>可持续债券</t>
  </si>
  <si>
    <t>玉兰点心债</t>
  </si>
  <si>
    <t>澳交所点心债</t>
  </si>
  <si>
    <t>可持续点心债</t>
  </si>
  <si>
    <t>澳交所浮息债</t>
  </si>
  <si>
    <t>玉兰债券</t>
  </si>
  <si>
    <t>浮息点心债</t>
  </si>
  <si>
    <t>票息</t>
  </si>
  <si>
    <t>Date Time</t>
  </si>
  <si>
    <t>Event</t>
  </si>
  <si>
    <t>Survey</t>
  </si>
  <si>
    <t>Actual</t>
  </si>
  <si>
    <t>Prior</t>
  </si>
  <si>
    <t>Revised</t>
  </si>
  <si>
    <t>Relevance</t>
  </si>
  <si>
    <t>Ticker</t>
  </si>
  <si>
    <t>--/--</t>
  </si>
  <si>
    <t>香港交易所</t>
  </si>
  <si>
    <t>3.0000</t>
  </si>
  <si>
    <t>RegS</t>
  </si>
  <si>
    <t>Senior Unsecured</t>
  </si>
  <si>
    <t>CNY</t>
  </si>
  <si>
    <t>PX_LAST</t>
    <phoneticPr fontId="6" type="noConversion"/>
  </si>
  <si>
    <t>EQY_PRIM_SECURITY_PRIM_EXCH</t>
  </si>
  <si>
    <t>鲁商集团</t>
  </si>
  <si>
    <r>
      <rPr>
        <sz val="10"/>
        <color rgb="FF404040"/>
        <rFont val="Arial"/>
        <family val="2"/>
      </rPr>
      <t>3年期的IPG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8.2%区间</t>
    </r>
  </si>
  <si>
    <t>BBGCorp To Dynamic</t>
  </si>
  <si>
    <t>Add Stats Tab: 补充OMAS Bookupdates</t>
  </si>
  <si>
    <t>发行人主上市地</t>
  </si>
  <si>
    <t>SBLC</t>
  </si>
  <si>
    <t>发行规则</t>
  </si>
  <si>
    <t>新发</t>
  </si>
  <si>
    <t>山东省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</si>
  <si>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</si>
  <si>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</si>
  <si>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</si>
  <si>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</si>
  <si>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</si>
  <si>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</si>
  <si>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</si>
  <si>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</si>
  <si>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</si>
  <si>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</si>
  <si>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</si>
  <si>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</si>
  <si>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</si>
  <si>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</si>
  <si>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</si>
  <si>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</si>
  <si>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</si>
  <si>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</si>
  <si>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</si>
  <si>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</si>
  <si>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</si>
  <si>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</si>
  <si>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</si>
  <si>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</si>
  <si>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2023-09-13</t>
  </si>
  <si>
    <t>2026-09-20</t>
  </si>
  <si>
    <t>HK0000946787</t>
  </si>
  <si>
    <t>HK0000946803</t>
  </si>
  <si>
    <t>HK0000946795</t>
  </si>
  <si>
    <t>XS2679063862</t>
  </si>
  <si>
    <t>淄博市财金控股集团有限公司</t>
  </si>
  <si>
    <t>ZBJRKG 3.7 09/20/26</t>
  </si>
  <si>
    <t>HK0000954104</t>
  </si>
  <si>
    <t>淄博市财金控股集团 3.7 2026-09-20</t>
  </si>
  <si>
    <t>3.7 % 区域</t>
  </si>
  <si>
    <t>3.7%</t>
  </si>
  <si>
    <t>中国邮政储蓄银行股份有限公司淄博分行</t>
  </si>
  <si>
    <t>淄博市</t>
  </si>
  <si>
    <t>Industrial Bank Co., Ltd. Hong Kong Branch;DL SECURITIES (HK) LIMITED;China CITIC Bank International Limited;Guotai Junan Securities (Hong Kong) Limited</t>
  </si>
  <si>
    <t>XS2680393258</t>
  </si>
  <si>
    <t>XS2689084809</t>
  </si>
  <si>
    <t>XS2674525477</t>
  </si>
  <si>
    <t>HK0000950995</t>
  </si>
  <si>
    <t>XS2677539541</t>
  </si>
  <si>
    <t>HK0000951035</t>
  </si>
  <si>
    <t>XS2672161267</t>
  </si>
  <si>
    <t>美债年期</t>
  </si>
  <si>
    <t>周变动</t>
  </si>
  <si>
    <t>年初至今变动</t>
  </si>
  <si>
    <t>NKY Index</t>
  </si>
  <si>
    <t xml:space="preserve"> </t>
  </si>
  <si>
    <t>-1bps</t>
  </si>
  <si>
    <t>2022年1月1日</t>
  </si>
  <si>
    <t>2023年1月1日</t>
  </si>
  <si>
    <t>0bps</t>
  </si>
  <si>
    <t xml:space="preserve">I29380US Index                                               </t>
  </si>
  <si>
    <t>C01 Comdty</t>
  </si>
  <si>
    <t>-2bps</t>
  </si>
  <si>
    <t>CINR7P3Y Index</t>
  </si>
  <si>
    <t>CINR7P5Y Index</t>
  </si>
  <si>
    <t>CNHSQQ3 BGN Curncy</t>
  </si>
  <si>
    <t>CNHSQQ5 BGN Curncy</t>
  </si>
  <si>
    <t>13/9/2023</t>
  </si>
  <si>
    <t>EXPORT-IMPORT BANK CHINA</t>
  </si>
  <si>
    <t>--</t>
  </si>
  <si>
    <t/>
  </si>
  <si>
    <t>A+u</t>
  </si>
  <si>
    <t>Y</t>
  </si>
  <si>
    <t>SOFRIX +50.000</t>
  </si>
  <si>
    <t>--/A+/A+u</t>
  </si>
  <si>
    <t>CN</t>
  </si>
  <si>
    <t>CHECK spd</t>
  </si>
  <si>
    <t>HAINAN PROVINCE GOVT</t>
  </si>
  <si>
    <t>N</t>
  </si>
  <si>
    <t>CHINA EVB SYDNEY</t>
  </si>
  <si>
    <t>SOFRIX +63.000</t>
  </si>
  <si>
    <t>AU</t>
  </si>
  <si>
    <t>12/9/2023</t>
  </si>
  <si>
    <t>SCIENCE CITY GUANGZHOU</t>
  </si>
  <si>
    <t>SCIENCE CITY GZ INV GRP</t>
  </si>
  <si>
    <t>1611299D CH</t>
  </si>
  <si>
    <t>--/--/BBB</t>
  </si>
  <si>
    <t>11/9/2023</t>
  </si>
  <si>
    <t>MTR CORP LTD</t>
  </si>
  <si>
    <t>AA-u</t>
  </si>
  <si>
    <t>Aa3/AA+/AA-u</t>
  </si>
  <si>
    <t>HK</t>
  </si>
  <si>
    <t>ZENSUN ENTERPRISES LTD</t>
  </si>
  <si>
    <t>MULTIPLE GUARANTORS</t>
  </si>
  <si>
    <t>CMS INTNTNL GEMSTONE</t>
  </si>
  <si>
    <t>CN MERCHANTS SEC INTL</t>
  </si>
  <si>
    <t>CMSHKZ HK</t>
  </si>
  <si>
    <t>IG</t>
  </si>
  <si>
    <t>Baa2/--/--</t>
  </si>
  <si>
    <t>VG</t>
  </si>
  <si>
    <t>BANK OF CHINA LTD/DUBAI</t>
  </si>
  <si>
    <t>SOFRIX +60.000</t>
  </si>
  <si>
    <t>BANK OF CHINA/LUXEMBOURG</t>
  </si>
  <si>
    <t>TIANJIN RAIL URBAN DEV</t>
  </si>
  <si>
    <t>TIANJIN RAIL TRANSIT GRP</t>
  </si>
  <si>
    <t>1398745D CH</t>
  </si>
  <si>
    <t>A3 *-</t>
  </si>
  <si>
    <t>A3 *-/NR/WD</t>
  </si>
  <si>
    <t>09/11/2023 23:00</t>
  </si>
  <si>
    <t>US</t>
  </si>
  <si>
    <t>1)</t>
  </si>
  <si>
    <t>NY Fed 1-Yr Inflation Expectations</t>
  </si>
  <si>
    <t>Aug</t>
  </si>
  <si>
    <t>NYCNM1IR Index</t>
  </si>
  <si>
    <t>09/12/2023 18:00</t>
  </si>
  <si>
    <t>2)</t>
  </si>
  <si>
    <t>NFIB中小企业乐观程度指数</t>
  </si>
  <si>
    <t>SBOITOTL Index</t>
  </si>
  <si>
    <t>09/12/2023 22:00</t>
  </si>
  <si>
    <t>3)</t>
  </si>
  <si>
    <t>Income, Poverty and Health Insurance report: 2022</t>
  </si>
  <si>
    <t>09/13/2023 19:00</t>
  </si>
  <si>
    <t>4)</t>
  </si>
  <si>
    <t>周度MBA抵押贷款申请指数环比</t>
  </si>
  <si>
    <t>MBAVCHNG Index</t>
  </si>
  <si>
    <t>09/13/2023 20:30</t>
  </si>
  <si>
    <t>5)</t>
  </si>
  <si>
    <t>CPI 月环比</t>
  </si>
  <si>
    <t>CPI CHNG Index</t>
  </si>
  <si>
    <t>6)</t>
  </si>
  <si>
    <t>CPI（除食品与能源）月环比</t>
  </si>
  <si>
    <t>CPUPXCHG Index</t>
  </si>
  <si>
    <t>7)</t>
  </si>
  <si>
    <t>CPI 同比</t>
  </si>
  <si>
    <t>CPI YOY Index</t>
  </si>
  <si>
    <t>8)</t>
  </si>
  <si>
    <t>CPI（除食品和能源）同比</t>
  </si>
  <si>
    <t>CPI XYOY Index</t>
  </si>
  <si>
    <t>9)</t>
  </si>
  <si>
    <t>CPI指数（未经季调）</t>
  </si>
  <si>
    <t>CPURNSA Index</t>
  </si>
  <si>
    <t>10)</t>
  </si>
  <si>
    <t>CPI核心指数 经季调</t>
  </si>
  <si>
    <t>CPUPAXFE Index</t>
  </si>
  <si>
    <t>11)</t>
  </si>
  <si>
    <t>实际平均时薪(同比)</t>
  </si>
  <si>
    <t>REALYRAW Index</t>
  </si>
  <si>
    <t>12)</t>
  </si>
  <si>
    <t>实际平均每周同比盈利</t>
  </si>
  <si>
    <t>REALYRAE Index</t>
  </si>
  <si>
    <t>09/14/2023 02:00</t>
  </si>
  <si>
    <t>13)</t>
  </si>
  <si>
    <t>预算月报</t>
  </si>
  <si>
    <t>-$232.5b</t>
  </si>
  <si>
    <t>$89.3b</t>
  </si>
  <si>
    <t>-$219.6b</t>
  </si>
  <si>
    <t>FDDSSD Index</t>
  </si>
  <si>
    <t>09/14/2023 20:30</t>
  </si>
  <si>
    <t>14)</t>
  </si>
  <si>
    <t>零售销售月环比</t>
  </si>
  <si>
    <t>RSTAMOM Index</t>
  </si>
  <si>
    <t>15)</t>
  </si>
  <si>
    <t>零售销售（除汽车）月环比</t>
  </si>
  <si>
    <t>RSTAXMOM Index</t>
  </si>
  <si>
    <t>16)</t>
  </si>
  <si>
    <t>零售销售（除汽车与汽油）</t>
  </si>
  <si>
    <t>RSTAXAG% Index</t>
  </si>
  <si>
    <t>17)</t>
  </si>
  <si>
    <t>零售销售对照小组</t>
  </si>
  <si>
    <t>RSTAXAGM Index</t>
  </si>
  <si>
    <t>18)</t>
  </si>
  <si>
    <t>周度首次申领失业救济人数</t>
  </si>
  <si>
    <t>225k</t>
  </si>
  <si>
    <t>216k</t>
  </si>
  <si>
    <t>INJCJC Index</t>
  </si>
  <si>
    <t>19)</t>
  </si>
  <si>
    <t>持续领取失业救济人数</t>
  </si>
  <si>
    <t>1679k</t>
  </si>
  <si>
    <t>INJCSP Index</t>
  </si>
  <si>
    <t>20)</t>
  </si>
  <si>
    <t>生产者价格环比</t>
  </si>
  <si>
    <t>FDIDFDMO Index</t>
  </si>
  <si>
    <t>21)</t>
  </si>
  <si>
    <t>PPI（除食品与能源）月环比</t>
  </si>
  <si>
    <t>FDIDSGMO Index</t>
  </si>
  <si>
    <t>22)</t>
  </si>
  <si>
    <t>PPI (除食品、能源及贸易)月环比</t>
  </si>
  <si>
    <t>FDIDSGUM Index</t>
  </si>
  <si>
    <t>23)</t>
  </si>
  <si>
    <t>PPI最终需求 同比</t>
  </si>
  <si>
    <t>FDIUFDYO Index</t>
  </si>
  <si>
    <t>24)</t>
  </si>
  <si>
    <t>PPI（除食品与能源）同比</t>
  </si>
  <si>
    <t>FDIUSGYO Index</t>
  </si>
  <si>
    <t>25)</t>
  </si>
  <si>
    <t>PPI (除食品、能源及贸易)同比</t>
  </si>
  <si>
    <t>FDIUSGUY Index</t>
  </si>
  <si>
    <t>09/14/2023 22:00</t>
  </si>
  <si>
    <t>26)</t>
  </si>
  <si>
    <t>营运库存</t>
  </si>
  <si>
    <t>Jul</t>
  </si>
  <si>
    <t>MTIBCHNG Index</t>
  </si>
  <si>
    <t>09/15/2023 20:30</t>
  </si>
  <si>
    <t>27)</t>
  </si>
  <si>
    <t>进口价格指数月环比</t>
  </si>
  <si>
    <t>IMP1CHNG Index</t>
  </si>
  <si>
    <t>28)</t>
  </si>
  <si>
    <t>进口价格指数(除石油)月环比</t>
  </si>
  <si>
    <t>IMP1XPM% Index</t>
  </si>
  <si>
    <t>29)</t>
  </si>
  <si>
    <t>进口价格指数同比</t>
  </si>
  <si>
    <t>IMP1YOY% Index</t>
  </si>
  <si>
    <t>30)</t>
  </si>
  <si>
    <t>出口价格指数月环比</t>
  </si>
  <si>
    <t>EXP1CMOM Index</t>
  </si>
  <si>
    <t>31)</t>
  </si>
  <si>
    <t>出口价格指数同比</t>
  </si>
  <si>
    <t>EXP1CYOY Index</t>
  </si>
  <si>
    <t>32)</t>
  </si>
  <si>
    <t>纽约州制造业调查指数</t>
  </si>
  <si>
    <t>Sep</t>
  </si>
  <si>
    <t>EMPRGBCI Index</t>
  </si>
  <si>
    <t>09/15/2023 21:15</t>
  </si>
  <si>
    <t>33)</t>
  </si>
  <si>
    <t>工业产值(月环比)</t>
  </si>
  <si>
    <t>IP CHNG Index</t>
  </si>
  <si>
    <t>34)</t>
  </si>
  <si>
    <t>设备使用率</t>
  </si>
  <si>
    <t>CPTICHNG Index</t>
  </si>
  <si>
    <t>35)</t>
  </si>
  <si>
    <t>制造业(SIC)产值</t>
  </si>
  <si>
    <t>IPMGCHNG Index</t>
  </si>
  <si>
    <t>09/15/2023 22:00</t>
  </si>
  <si>
    <t>36)</t>
  </si>
  <si>
    <t>密歇根大学消费者信心指数</t>
  </si>
  <si>
    <t>Sep P</t>
  </si>
  <si>
    <t>CONSSENT Index</t>
  </si>
  <si>
    <t>37)</t>
  </si>
  <si>
    <t>密歇根大学现况</t>
  </si>
  <si>
    <t>CONSCURR Index</t>
  </si>
  <si>
    <t>38)</t>
  </si>
  <si>
    <t>密歇根大学预期</t>
  </si>
  <si>
    <t>CONSEXP Index</t>
  </si>
  <si>
    <t>39)</t>
  </si>
  <si>
    <t>密歇根大学1年通胀</t>
  </si>
  <si>
    <t>CONSPXMD Index</t>
  </si>
  <si>
    <t>40)</t>
  </si>
  <si>
    <t>密歇根大学5-10年通胀</t>
  </si>
  <si>
    <t>CONSP5MD Index</t>
  </si>
  <si>
    <t>09/18/2023 20:30</t>
  </si>
  <si>
    <t>41)</t>
  </si>
  <si>
    <t>纽约联储服务业商业活动</t>
  </si>
  <si>
    <t>NYBLCNBA Index</t>
  </si>
  <si>
    <t>09/18/2023 22:00</t>
  </si>
  <si>
    <t>42)</t>
  </si>
  <si>
    <t>NAHB住宅市场指数</t>
  </si>
  <si>
    <t>USHBMIDX Index</t>
  </si>
  <si>
    <t>09/19/2023 04:00</t>
  </si>
  <si>
    <t>43)</t>
  </si>
  <si>
    <t>长期净TIC流量</t>
  </si>
  <si>
    <t>$195.9b</t>
  </si>
  <si>
    <t>FRNTTOTL Index</t>
  </si>
  <si>
    <t>44)</t>
  </si>
  <si>
    <t>净TIC流量总计</t>
  </si>
  <si>
    <t>$147.8b</t>
  </si>
  <si>
    <t>FRNTTNET Index</t>
  </si>
  <si>
    <t>09/19/2023 20:30</t>
  </si>
  <si>
    <t>45)</t>
  </si>
  <si>
    <t>建筑许可</t>
  </si>
  <si>
    <t>1442k</t>
  </si>
  <si>
    <t>1443k</t>
  </si>
  <si>
    <t>NHSPATOT Index</t>
  </si>
  <si>
    <t>46)</t>
  </si>
  <si>
    <t>新宅开工指数</t>
  </si>
  <si>
    <t>1440k</t>
  </si>
  <si>
    <t>1452k</t>
  </si>
  <si>
    <t>NHSPSTOT Index</t>
  </si>
  <si>
    <t>47)</t>
  </si>
  <si>
    <t>新宅开工月环比</t>
  </si>
  <si>
    <t>NHCHSTCH Index</t>
  </si>
  <si>
    <t>48)</t>
  </si>
  <si>
    <t>建设许可月环比</t>
  </si>
  <si>
    <t>NHCHATCH Index</t>
  </si>
  <si>
    <t>09/20/2023 19:00</t>
  </si>
  <si>
    <t>49)</t>
  </si>
  <si>
    <t>09/21/2023 02:00</t>
  </si>
  <si>
    <t>50)</t>
  </si>
  <si>
    <t>FOMC利率决策(上限)</t>
  </si>
  <si>
    <t>FDTR Index</t>
  </si>
  <si>
    <t>51)</t>
  </si>
  <si>
    <t>FOMC利率决策(下限)</t>
  </si>
  <si>
    <t>FDTRFTRL Index</t>
  </si>
  <si>
    <t>52)</t>
  </si>
  <si>
    <t>储备余额利率</t>
  </si>
  <si>
    <t>IRRBIOER Index</t>
  </si>
  <si>
    <t>09/21/2023 20:30</t>
  </si>
  <si>
    <t>53)</t>
  </si>
  <si>
    <t>经常项目余额</t>
  </si>
  <si>
    <t>2Q</t>
  </si>
  <si>
    <t>-$219.3b</t>
  </si>
  <si>
    <t>USCABAL Index</t>
  </si>
  <si>
    <t>54)</t>
  </si>
  <si>
    <t>55)</t>
  </si>
  <si>
    <t>56)</t>
  </si>
  <si>
    <t>费城联储企业前景</t>
  </si>
  <si>
    <t>OUTFGAF Index</t>
  </si>
  <si>
    <t>09/21/2023 22:00</t>
  </si>
  <si>
    <t>57)</t>
  </si>
  <si>
    <t>二手房销量年率</t>
  </si>
  <si>
    <t>4.10m</t>
  </si>
  <si>
    <t>4.07m</t>
  </si>
  <si>
    <t>ETSLTOTL Index</t>
  </si>
  <si>
    <t>58)</t>
  </si>
  <si>
    <t>旧宅销售 月环比</t>
  </si>
  <si>
    <t>ETSLMOM Index</t>
  </si>
  <si>
    <t>59)</t>
  </si>
  <si>
    <t>世界大型企业研究会领先指数环比</t>
  </si>
  <si>
    <t>LEI CHNG Index</t>
  </si>
  <si>
    <t>09/22/2023 21:45</t>
  </si>
  <si>
    <t>60)</t>
  </si>
  <si>
    <t>标普全球-美国制造业PMI</t>
  </si>
  <si>
    <t>MPMIUSMA Index</t>
  </si>
  <si>
    <t>61)</t>
  </si>
  <si>
    <t>标普全球-美国服务业PMI</t>
  </si>
  <si>
    <t>MPMIUSSA Index</t>
  </si>
  <si>
    <t>62)</t>
  </si>
  <si>
    <t>标普全球-美国综合PMI</t>
  </si>
  <si>
    <t>MPMIUSCA Index</t>
  </si>
  <si>
    <t>09/11/2023 12:41</t>
  </si>
  <si>
    <t>CH</t>
  </si>
  <si>
    <t>货币供应M2同比</t>
  </si>
  <si>
    <t>CNMS2YOY Index</t>
  </si>
  <si>
    <t>货币供应M0年同比</t>
  </si>
  <si>
    <t>CNMS0YOY Index</t>
  </si>
  <si>
    <t>新增人民币贷款</t>
  </si>
  <si>
    <t>1250.0b</t>
  </si>
  <si>
    <t>1360.0b</t>
  </si>
  <si>
    <t>345.9b</t>
  </si>
  <si>
    <t>CNLNNEW Index</t>
  </si>
  <si>
    <t>货币供应M1年同比</t>
  </si>
  <si>
    <t>CNMS1YOY Index</t>
  </si>
  <si>
    <t>09/11/2023 12:44</t>
  </si>
  <si>
    <t>总融资人民币</t>
  </si>
  <si>
    <t>2690.0b</t>
  </si>
  <si>
    <t>3120.0b</t>
  </si>
  <si>
    <t>528.2b</t>
  </si>
  <si>
    <t>CNLNASF Index</t>
  </si>
  <si>
    <t>FDI YTD YoY CNY</t>
  </si>
  <si>
    <t>CNDIACRY Index</t>
  </si>
  <si>
    <t>09/15/2023 09:20</t>
  </si>
  <si>
    <t>1-Yr Medium-Term Lending Facility Rate</t>
  </si>
  <si>
    <t>CHLLM1YR Index</t>
  </si>
  <si>
    <t>1-Yr Medium-Term Lending Facilities Volume</t>
  </si>
  <si>
    <t>401.0b</t>
  </si>
  <si>
    <t>CHLLM1YV Index</t>
  </si>
  <si>
    <t>09/15/2023 09:30</t>
  </si>
  <si>
    <t>新建住宅均价环比</t>
  </si>
  <si>
    <t>CHHEAVGM Index</t>
  </si>
  <si>
    <t>09/15/2023 10:00</t>
  </si>
  <si>
    <t>工业增加值同比</t>
  </si>
  <si>
    <t>CHVAIOY Index</t>
  </si>
  <si>
    <t>工业增加值年迄今同比</t>
  </si>
  <si>
    <t>CHVAICY Index</t>
  </si>
  <si>
    <t>社会消费品零售总额同比</t>
  </si>
  <si>
    <t>CNRSCYOY Index</t>
  </si>
  <si>
    <t>社会消费品零售</t>
  </si>
  <si>
    <t>CNRSACMY Index</t>
  </si>
  <si>
    <t>固定资产除农村年迄今同比</t>
  </si>
  <si>
    <t>CNFAYOY Index</t>
  </si>
  <si>
    <t>物业投资年至今同比</t>
  </si>
  <si>
    <t>CHRXCINY Index</t>
  </si>
  <si>
    <t>Residential Property Sales YTD YoY</t>
  </si>
  <si>
    <t>CHRXSARY Index</t>
  </si>
  <si>
    <t>调查失业率</t>
  </si>
  <si>
    <t>CNUESRU Index</t>
  </si>
  <si>
    <t>中国银行结售汇 - 银行代客</t>
  </si>
  <si>
    <t>-41.8b</t>
  </si>
  <si>
    <t>CNFZNCC Index</t>
  </si>
  <si>
    <t>09/20/2023 09:15</t>
  </si>
  <si>
    <t>5-Year Loan Prime Rate</t>
  </si>
  <si>
    <t>CHLRLPR5 Index</t>
  </si>
  <si>
    <t>1-Year Loan Prime Rate</t>
  </si>
  <si>
    <t>CHLRLPR1 Index</t>
  </si>
  <si>
    <t>09/21/2023 09:00</t>
  </si>
  <si>
    <t>Swift全球支付人民币</t>
  </si>
  <si>
    <t>SWFTCNY Index</t>
  </si>
  <si>
    <t>09/22/2023 10:00</t>
  </si>
  <si>
    <t>彭博9月中国调查</t>
  </si>
  <si>
    <t>09/11/2023 14:30</t>
  </si>
  <si>
    <t>EC</t>
  </si>
  <si>
    <t>SURVEY REPORT: Euro Area Economic Forecasts in Sept. 2023</t>
  </si>
  <si>
    <t>09/11/2023 17:00</t>
  </si>
  <si>
    <t>EU Commission Summer 2023 Interim Economic Forecast</t>
  </si>
  <si>
    <t>09/12/2023 17:00</t>
  </si>
  <si>
    <t>ZEW调查预期</t>
  </si>
  <si>
    <t>GRZEEUEX Index</t>
  </si>
  <si>
    <t>09/13/2023 17:00</t>
  </si>
  <si>
    <t>工业产值经季调月环比</t>
  </si>
  <si>
    <t>EUITEMUM Index</t>
  </si>
  <si>
    <t>工业产值工作日调整同比</t>
  </si>
  <si>
    <t>EUIPEMUY Index</t>
  </si>
  <si>
    <t>09/14/2023 20:15</t>
  </si>
  <si>
    <t>欧洲央行主要再融资利率</t>
  </si>
  <si>
    <t>EURR002W Index</t>
  </si>
  <si>
    <t>欧洲央行边际贷款工具</t>
  </si>
  <si>
    <t>EUORMARG Index</t>
  </si>
  <si>
    <t>欧洲央行存款机制利率</t>
  </si>
  <si>
    <t>EUORDEPO Index</t>
  </si>
  <si>
    <t>09/15/2023 17:00</t>
  </si>
  <si>
    <t>贸易余额（经季调）</t>
  </si>
  <si>
    <t>12.5b</t>
  </si>
  <si>
    <t>XTSBEZ Index</t>
  </si>
  <si>
    <t>贸易余额（未经季调）</t>
  </si>
  <si>
    <t>23.0b</t>
  </si>
  <si>
    <t>XTTBEZ Index</t>
  </si>
  <si>
    <t>劳动力成本同比</t>
  </si>
  <si>
    <t>LNTNEMUY Index</t>
  </si>
  <si>
    <t>09/19/2023 16:00</t>
  </si>
  <si>
    <t>欧洲央行经常项目经季调</t>
  </si>
  <si>
    <t>35.8b</t>
  </si>
  <si>
    <t>EUSATOTN Index</t>
  </si>
  <si>
    <t>09/19/2023 17:00</t>
  </si>
  <si>
    <t>Aug F</t>
  </si>
  <si>
    <t>ECCPEMUY Index</t>
  </si>
  <si>
    <t>ECCPEMUM Index</t>
  </si>
  <si>
    <t>核心CPI同比</t>
  </si>
  <si>
    <t>CPEXEMUY Index</t>
  </si>
  <si>
    <t>OECD Publishes Economic Outlook</t>
  </si>
  <si>
    <t>09/20/2023 14:00</t>
  </si>
  <si>
    <t>EU27 新车注册</t>
  </si>
  <si>
    <t>WCAR25 Y Index</t>
  </si>
  <si>
    <t>09/20/2023 17:00</t>
  </si>
  <si>
    <t>建设产值月环比</t>
  </si>
  <si>
    <t>EUCPTSAM Index</t>
  </si>
  <si>
    <t>建筑产值同比</t>
  </si>
  <si>
    <t>EUCPTWDY Index</t>
  </si>
  <si>
    <t>消费者信心指数</t>
  </si>
  <si>
    <t>EUCCEMU Index</t>
  </si>
  <si>
    <t>09/22/2023 16:00</t>
  </si>
  <si>
    <t>HCOB欧元区制造业PMI</t>
  </si>
  <si>
    <t>MPMIEZMA Index</t>
  </si>
  <si>
    <t>HCOB欧元区服务业PMI</t>
  </si>
  <si>
    <t>MPMIEZSA Index</t>
  </si>
  <si>
    <t>HCOB欧元区综合PMI</t>
  </si>
  <si>
    <t>MPMIEZCA Index</t>
  </si>
  <si>
    <t xml:space="preserve">	COMBINED BOOKS OVER CNH 11.3BN (INCL 8.85BN JLM INT) 11:29 | COMBINED BOOKS OVER CNH 12.9BN (INCL 10.33BN JLM INT + 30MN ADDITIONAL “PROP” PER SFC CODE) 17:57</t>
  </si>
  <si>
    <t>ORDERBOOKS OVER US$1.2BN (INCL. US$945MM JLM INT 11:41 | ORDERBOOKS &gt; US$1.65BN (INCL. US$1.18BN JLM INT) 16:12</t>
  </si>
  <si>
    <t xml:space="preserve">	ORDERBOOKS OVER CNH 1.5BN (INC CNH 1.065BN OF JLM INTEREST) 13:07 | ORDERBOOKS OVER CNH 3.3BN (INC CNH 1.895BN OF JLM INTEREST) 14:33</t>
  </si>
  <si>
    <t>ORDERBOOKS OVER $ 708M (INC $ 560M OF JLM INTEREST) 11:56</t>
  </si>
  <si>
    <t>细分行业</t>
  </si>
  <si>
    <t>主题债券</t>
  </si>
  <si>
    <t>债项初始评级</t>
  </si>
  <si>
    <t>境内主体评级</t>
  </si>
  <si>
    <t>剩余期限</t>
  </si>
  <si>
    <t>公司类型</t>
  </si>
  <si>
    <t>评级类型</t>
  </si>
  <si>
    <t>投资者账户数</t>
  </si>
  <si>
    <t>投资者类型</t>
  </si>
  <si>
    <t>投资者分布</t>
  </si>
  <si>
    <t>筹款用途</t>
  </si>
  <si>
    <t>ticker</t>
  </si>
  <si>
    <t>债券最新面值</t>
  </si>
  <si>
    <t>债券余额</t>
  </si>
  <si>
    <t>起息日期</t>
  </si>
  <si>
    <t>行权兑付日</t>
  </si>
  <si>
    <t>最新票面利率</t>
  </si>
  <si>
    <t>计息基准</t>
  </si>
  <si>
    <t>首次付息日</t>
  </si>
  <si>
    <t>发行人</t>
  </si>
  <si>
    <t>担保人</t>
  </si>
  <si>
    <t>发行起始日</t>
  </si>
  <si>
    <t>定价</t>
  </si>
  <si>
    <t>上市日期</t>
  </si>
  <si>
    <t>特殊条款说明</t>
  </si>
  <si>
    <t>牵头经办人</t>
  </si>
  <si>
    <t>联席账簿管理人</t>
  </si>
  <si>
    <t>是否永续债</t>
  </si>
  <si>
    <t>是否存单</t>
  </si>
  <si>
    <t>利率类型</t>
  </si>
  <si>
    <t>交易状态</t>
  </si>
  <si>
    <t>债券类型</t>
  </si>
  <si>
    <t>特殊条款</t>
  </si>
  <si>
    <t>付息频率</t>
  </si>
  <si>
    <t>维好协议提供者</t>
  </si>
  <si>
    <t>临时isin</t>
  </si>
  <si>
    <t>3.01Y</t>
  </si>
  <si>
    <t>2023-09-20</t>
  </si>
  <si>
    <t>否</t>
  </si>
  <si>
    <t>未到期</t>
  </si>
  <si>
    <t>普通债</t>
  </si>
  <si>
    <t>综合</t>
  </si>
  <si>
    <t>其他</t>
  </si>
  <si>
    <t>固定利率</t>
  </si>
  <si>
    <t>M6</t>
  </si>
  <si>
    <t>地方国有企业</t>
  </si>
  <si>
    <t>Replenishing working capital</t>
  </si>
  <si>
    <t>ZBJRKG</t>
  </si>
  <si>
    <t>2023-10-20</t>
  </si>
  <si>
    <t>控制权变更回售@100%</t>
  </si>
  <si>
    <t>Shenwan Hongyuan Securities (H.K.) Limited;CEB International Capital Corporation Limited;Essence International Securities (Hong Kong) Limited;SPDB International Capital Limited;Zhongtai International Securities Limited;BOCOM International Securities Limited;CNCB (Hong Kong) Capital Limited;Carnegie Hill Capital Partners Limited;Shanghai Pudong Development Bank Hong Kong Branch;ABCI Capital Limited;CMBC Securities Company Limited</t>
  </si>
  <si>
    <t>Shenwan Hongyuan Securities (H.K.) Limited;CEB International Capital Corporation Limited;Essence International Securities (Hong Kong) Limited;SPDB International Capital Limited;Zhongtai International Securities Limited;Industrial Bank Co., Ltd. Hong Kong Branch;BOCOM International Securities Limited;CNCB (Hong Kong) Capital Limited;DL SECURITIES (HK) LIMITED;Carnegie Hill Capital Partners Limited;China CITIC Bank International Limited;Guotai Junan Securities (Hong Kong) Limited;Shanghai Pudong Development Bank Hong Kong Branch;ABCI Capital Limited;CMBC Securities Company Limited</t>
  </si>
  <si>
    <t>Issuer</t>
  </si>
  <si>
    <t>G'tor</t>
  </si>
  <si>
    <t>Nex-call Date</t>
  </si>
  <si>
    <t>发行规模</t>
  </si>
  <si>
    <t>GUARANTOR_NAME</t>
  </si>
  <si>
    <t>STANDBY_LOC_BBID_LIST</t>
  </si>
  <si>
    <t>INT_ACC_DT</t>
  </si>
  <si>
    <t>MATURITY</t>
  </si>
  <si>
    <t>NXT_CALL_DT</t>
  </si>
  <si>
    <t>CPN</t>
  </si>
  <si>
    <t>CRNCY</t>
  </si>
  <si>
    <t>AMT_ISSUED</t>
  </si>
  <si>
    <t>ISSUER</t>
  </si>
  <si>
    <t>KPW Provider BBID</t>
    <phoneticPr fontId="6" type="noConversion"/>
  </si>
  <si>
    <t>KPW Name</t>
    <phoneticPr fontId="6" type="noConversion"/>
  </si>
  <si>
    <t xml:space="preserve"> </t>
    <phoneticPr fontId="6" type="noConversion"/>
  </si>
  <si>
    <t>SBLC Provider BBID</t>
    <phoneticPr fontId="6" type="noConversion"/>
  </si>
  <si>
    <t>SBLC Provider Name</t>
    <phoneticPr fontId="6" type="noConversion"/>
  </si>
  <si>
    <t>枣庄高新投资集团有限公司</t>
  </si>
  <si>
    <t>DNGSHN 4.8 09/22/26</t>
  </si>
  <si>
    <t>HK0000954344</t>
  </si>
  <si>
    <t>2023-09-14</t>
  </si>
  <si>
    <t>枣庄高新投资集团 4.8 2026-09-22</t>
  </si>
  <si>
    <t>2026-09-22</t>
  </si>
  <si>
    <t>中华（澳门）金融资产交易股份有限公司</t>
  </si>
  <si>
    <t>4.8%</t>
  </si>
  <si>
    <t>SBLC+担保</t>
  </si>
  <si>
    <t>恒丰银行股份有限公司枣庄分行</t>
  </si>
  <si>
    <t>枣庄市</t>
  </si>
  <si>
    <t>Initial Capital Securities Limited</t>
  </si>
  <si>
    <t>For project construction and replenishing working capital</t>
  </si>
  <si>
    <t>DNGSHN</t>
  </si>
  <si>
    <t>2023-09-22</t>
  </si>
  <si>
    <t>2024-03-22</t>
  </si>
  <si>
    <t>东升投资发展（香港）有限公司</t>
  </si>
  <si>
    <t>Industrial Bank Co., Ltd. Hong Kong Branch;CNCB (Hong Kong) Capital Limited;China Zheshang Bank Co., Ltd. Hong Kong Branch;CEB International Capital Corporation Limited;Guoyuan Securities Brokerage (Hong Kong) Limited;Fosun International Securities Limited</t>
  </si>
  <si>
    <t>Fosun International Securities Limited;Industrial Bank Co., Ltd. Hong Kong Branch;Initial Capital Securities Limited;CNCB (Hong Kong) Capital Limited;China Zheshang Bank Co., Ltd. Hong Kong Branch;CEB International Capital Corporation Limited;Guoyuan Securities Brokerage (Hong Kong) Limited</t>
  </si>
  <si>
    <t>邹平市财金发展集团有限公司</t>
  </si>
  <si>
    <t>ZOUFIN 2.3 09/19/26</t>
  </si>
  <si>
    <t>XS2685949492</t>
  </si>
  <si>
    <t>邹平市财金发展集团有限公司 2.3 2026-09-19</t>
  </si>
  <si>
    <t>JPY</t>
  </si>
  <si>
    <t>2026-09-19</t>
  </si>
  <si>
    <t>未上市</t>
  </si>
  <si>
    <t>2.3%区域</t>
  </si>
  <si>
    <t>青岛银行股份有限公司滨州分行</t>
  </si>
  <si>
    <t>滨州市</t>
  </si>
  <si>
    <t>Harmonia Capital Limited</t>
  </si>
  <si>
    <t>多元金融</t>
  </si>
  <si>
    <t>金融</t>
  </si>
  <si>
    <t>Financing construction projects, replenishing working capital and/or general corporate purposes</t>
  </si>
  <si>
    <t>ZOUFIN</t>
  </si>
  <si>
    <t>2023-09-19</t>
  </si>
  <si>
    <t>2024-03-19</t>
  </si>
  <si>
    <t>ZOUPING FINANCE INTERNATIONAL CO., LTD.</t>
  </si>
  <si>
    <t>Shenwan Hongyuan Securities (H.K.) Limited;China Zheshang Bank Co., Ltd. Hong Kong Branch;China Galaxy International Securities (Hong Kong) Company Limited;Essence International Securities (Hong Kong) Limited;SunRiver International Securities Group Limited;Zhongtai International Securities Limited;JA Securities Limited</t>
  </si>
  <si>
    <t>Shenwan Hongyuan Securities (H.K.) Limited;China Zheshang Bank Co., Ltd. Hong Kong Branch;China Galaxy International Securities (Hong Kong) Company Limited;Essence International Securities (Hong Kong) Limited;SunRiver International Securities Group Limited;Harmonia Capital Limited;Zhongtai International Securities Limited;JA Securities Limited</t>
  </si>
  <si>
    <t>进出口银行 FLOAT 2026-09-20</t>
  </si>
  <si>
    <t>A1/--</t>
  </si>
  <si>
    <t>稳定/--</t>
  </si>
  <si>
    <t>直接发行</t>
  </si>
  <si>
    <t>北京市</t>
  </si>
  <si>
    <t>西城区</t>
  </si>
  <si>
    <t>银行</t>
  </si>
  <si>
    <t>中央国有企业</t>
  </si>
  <si>
    <t>EXIMCH</t>
  </si>
  <si>
    <t>2023-12-20</t>
  </si>
  <si>
    <t>Export-Import Bank of China/The</t>
  </si>
  <si>
    <t>浮动利率</t>
  </si>
  <si>
    <t>M3</t>
  </si>
  <si>
    <t>海南省人民政府</t>
  </si>
  <si>
    <t>HAINAN 2.45 09/20/25</t>
  </si>
  <si>
    <t>海南省政府 2.45 2025-09-20</t>
  </si>
  <si>
    <t>2.0000</t>
  </si>
  <si>
    <t>2025-09-20</t>
  </si>
  <si>
    <t>2.80%区域</t>
  </si>
  <si>
    <t>2.45%</t>
  </si>
  <si>
    <t>海南省</t>
  </si>
  <si>
    <t>海口市</t>
  </si>
  <si>
    <t>Bank of China (Hong Kong) Limited;Bank of Communications Co., Ltd. Hong Kong Branch;China International Capital Corporation Hong Kong Securities Limited</t>
  </si>
  <si>
    <t>其他分类</t>
  </si>
  <si>
    <t>HAINAN</t>
  </si>
  <si>
    <t>2024-03-20</t>
  </si>
  <si>
    <t>中华人民共和国海南省人民政府</t>
  </si>
  <si>
    <t>Industrial and Commercial Bank of China (Asia) Limited;Standard Chartered Bank (Hong Kong) Limited;The Hongkong and Shanghai Banking Corporation Limited;China Construction Bank (Asia) Corporation Limited;Crédit Agricole Corporate and Investment Bank;J.P. Morgan Securities (Asia Pacific) Limited;Shanghai Pudong Development Bank Co., Ltd., Hong Kong Branch;Agricultural Bank of China Limited Hong Kong Branch;Deutsche Bank AG, Hong Kong Branch;Industrial Bank Co., Ltd. Hong Kong Branch;Citigroup Global Markets Limited;CNCB (Hong Kong) Capital Limited;CMB Wing Lung Bank Limited;Mizuho Securities Asia Limited;Guotai Junan Securities (Hong Kong) Limited;CEB International Capital Corporation Limited;Haitong International Securities Company Limited;Shenwan Hongyuan Securities (H.K.) Limited;China Galaxy International Securities (Hong Kong) Co., Limited</t>
  </si>
  <si>
    <t>Shenwan Hongyuan Securities (H.K.) Limited;CEB International Capital Corporation Limited;Crédit Agricole Corporate and Investment Bank;Deutsche Bank AG, Hong Kong Branch;The Hongkong and Shanghai Banking Corporation Limited;Industrial Bank Co., Ltd. Hong Kong Branch;Bank of Communications Co., Ltd. Hong Kong Branch;China Construction Bank (Asia) Corporation Limited;CNCB (Hong Kong) Capital Limited;China International Capital Corporation Hong Kong Securities Limited;Industrial and Commercial Bank of China (Asia) Limited;China Galaxy International Securities (Hong Kong) Co., Limited;Guotai Junan Securities (Hong Kong) Limited;Standard Chartered Bank (Hong Kong) Limited;Agricultural Bank of China Limited Hong Kong Branch;Shanghai Pudong Development Bank Co., Ltd., Hong Kong Branch;CMB Wing Lung Bank Limited;Mizuho Securities Asia Limited;Bank of China (Hong Kong) Limited;J.P. Morgan Securities (Asia Pacific) Limited;Citigroup Global Markets Limited;Haitong International Securities Company Limited</t>
  </si>
  <si>
    <t>利率债</t>
  </si>
  <si>
    <t>HAINAN 2.7 09/20/28</t>
  </si>
  <si>
    <t>海南省政府 2.7 2028-09-20</t>
  </si>
  <si>
    <t>5.0000</t>
  </si>
  <si>
    <t>2028-09-20</t>
  </si>
  <si>
    <t>3.10%区域</t>
  </si>
  <si>
    <t>2.70%</t>
  </si>
  <si>
    <t>5.01Y</t>
  </si>
  <si>
    <t>HAINAN 2.53 09/20/26</t>
  </si>
  <si>
    <t>海南省政府 2.53 2026-09-20</t>
  </si>
  <si>
    <t>2.90%区域</t>
  </si>
  <si>
    <t>2.53%</t>
  </si>
  <si>
    <t>中国光大银行股份有限公司</t>
  </si>
  <si>
    <t>CHEVBK 5.964892831 09/20/26</t>
  </si>
  <si>
    <t>光大银行 FLOAT 2026-09-20</t>
  </si>
  <si>
    <t>Baa2/BBB+</t>
  </si>
  <si>
    <t>稳定/稳定</t>
  </si>
  <si>
    <t>SOFR Compounded Index + 110 bps area</t>
  </si>
  <si>
    <t>SOFR Compounded Index + 63 bps (the Number)</t>
  </si>
  <si>
    <t>Agricultural Bank of China Limited Hong Kong Branch;Bank of China Limited;Bank of Communications;CEB International Capital Corporation Limited;China Everbright Bank Co., Ltd Hong Kong Branch;CLSA Limited;Citigroup Inc;Industrial and Commercial Bank of China (Asia) Limited</t>
  </si>
  <si>
    <t>国有企业</t>
  </si>
  <si>
    <t>For general funding purposes</t>
  </si>
  <si>
    <t>CHEVBK</t>
  </si>
  <si>
    <t>China Everbright Bank Co Ltd/Sydney</t>
  </si>
  <si>
    <t>SOFR Compounded Index + 63 bps</t>
  </si>
  <si>
    <t>ABC International Holdings Limited;Agricultural Bank of China Limited Macau Branch;Australia and New Zealand Banking Group Limited;Bank of China (Hong Kong) Limited;BOCOM International Holdings Co Ltd;BOSC International Company Limited;China CITIC Bank International Limited;China Construction Bank;China Galaxy International Securities (Hong Kong) Company Limited;China International Capital Corporation;China Minsheng Banking Corp., Ltd., Hong Kong Branch;China Zheshang Bank Co., Ltd. Hong Kong Branch;Citigroup Inc;CMB International Capital Limited;CMB Wing Lung Bank Limited;CNCB (Hong Kong) Capital Limited;Commonwealth Bank of Australia;Crédit Agricole Corporate and Investment Bank;DBS Bank Ltd;Guotai Junan International;The Hongkong and Shanghai Banking Corporation Limited;Huatai Financial Holdings (Hong Kong) Limited;Industrial and Commercial Bank of China Limited, Singapore Branch;Industrial Bank Co., Ltd. Hong Kong Branch;Mizuho Securities Asia Limited;MUFG Bank, Ltd.;Nanyang Commercial Bank, Limited;Shanghai Pudong Development Bank Co., Ltd., Hong Kong Branch;SMBC Nikko Securities (Hong Kong) Limited;SPDB International Capital Limited;UBS</t>
  </si>
  <si>
    <t>Industrial and Commercial Bank of China Limited, Singapore Branch;CEB International Capital Corporation Limited;Crédit Agricole Corporate and Investment Bank;BOCOM International Holdings Co Ltd;Commonwealth Bank of Australia;SPDB International Capital Limited;Agricultural Bank of China Limited Macau Branch;Industrial Bank Co., Ltd. Hong Kong Branch;DBS Bank Ltd;CNCB (Hong Kong) Capital Limited;China International Capital Corporation;China Zheshang Bank Co., Ltd. Hong Kong Branch;Huatai Financial Holdings (Hong Kong) Limited;Bank of Communications;Industrial and Commercial Bank of China (Asia) Limited;Bank of China (Hong Kong) Limited;BOSC International Company Limited;Mizuho Securities Asia Limited;Guotai Junan International;ABC International Holdings Limited;CLSA Limited;Bank of China Limited;China Everbright Bank Co., Ltd Hong Kong Branch;China Minsheng Banking Corp., Ltd., Hong Kong Branch;UBS;China Galaxy International Securities (Hong Kong) Company Limited;Citigroup Inc;China Construction Bank;CMB International Capital Limited;Australia and New Zealand Banking Group Limited;SMBC Nikko Securities (Hong Kong) Limited;The Hongkong and Shanghai Banking Corporation Limited;China CITIC Bank International Limited;Agricultural Bank of China Limited Hong Kong Branch;CMB Wing Lung Bank Limited;Shanghai Pudong Development Bank Co., Ltd., Hong Kong Branch;MUFG Bank, Ltd.;Nanyang Commercial Bank, Limited</t>
  </si>
  <si>
    <t>科学城(广州)融资租赁有限公司</t>
  </si>
  <si>
    <t>GZDZCD 5.8 09/15/26</t>
  </si>
  <si>
    <t>2023-09-12</t>
  </si>
  <si>
    <t>科学城租赁 5.8 2026-09-15</t>
  </si>
  <si>
    <t>CNH</t>
  </si>
  <si>
    <t>2026-09-15</t>
  </si>
  <si>
    <t>担保发行</t>
  </si>
  <si>
    <t>广东省</t>
  </si>
  <si>
    <t>广州市</t>
  </si>
  <si>
    <t>Dingxin (Securities) Limited;Guotai Junan Securities (Hong Kong) Limited;Shenwan Hongyuan Securities (H.K.) Limited;Haitong Bank, Macau Branch</t>
  </si>
  <si>
    <t>3.0Y</t>
  </si>
  <si>
    <t>中外合资企业</t>
  </si>
  <si>
    <t>GZDZCD</t>
  </si>
  <si>
    <t>2023-09-15</t>
  </si>
  <si>
    <t>2024-03-15</t>
  </si>
  <si>
    <t>科学城(广州)投资集团有限公司</t>
  </si>
  <si>
    <t>China Zheshang Bank Co., Ltd. Hong Kong Branch</t>
  </si>
  <si>
    <t>Shenwan Hongyuan Securities (H.K.) Limited;China Zheshang Bank Co., Ltd. Hong Kong Branch;Guotai Junan Securities (Hong Kong) Limited;Dingxin (Securities) Limited;Haitong Bank, Macau Branch</t>
  </si>
  <si>
    <t>香港铁路有限公司</t>
  </si>
  <si>
    <t>MTRC 4.72 09/19/25</t>
  </si>
  <si>
    <t>2023-09-11</t>
  </si>
  <si>
    <t>香港铁路 4.72 2025-09-19</t>
  </si>
  <si>
    <t>Aa3/AA+</t>
  </si>
  <si>
    <t>HKD</t>
  </si>
  <si>
    <t>2025-09-19</t>
  </si>
  <si>
    <t>香港特别行政区</t>
  </si>
  <si>
    <t>香港岛</t>
  </si>
  <si>
    <t>铁路运输</t>
  </si>
  <si>
    <t>MTRC</t>
  </si>
  <si>
    <t>2024-09-19</t>
  </si>
  <si>
    <t>MTR Corp Ltd</t>
  </si>
  <si>
    <t>正商集团有限公司</t>
  </si>
  <si>
    <t>ZENENT 7 09/12/25</t>
  </si>
  <si>
    <t>正商集团 7 2025-09-12</t>
  </si>
  <si>
    <t>WR/--</t>
  </si>
  <si>
    <t>负面/--</t>
  </si>
  <si>
    <t>2025-09-12</t>
  </si>
  <si>
    <t>河南省</t>
  </si>
  <si>
    <t>郑州市</t>
  </si>
  <si>
    <t>房地产开发</t>
  </si>
  <si>
    <t>地产</t>
  </si>
  <si>
    <t>外商独资企业</t>
  </si>
  <si>
    <t>ZENENT</t>
  </si>
  <si>
    <t>2024-03-12</t>
  </si>
  <si>
    <t>Zensun Enterprises Ltd</t>
  </si>
  <si>
    <t>正商集团有限公司及其子公司</t>
  </si>
  <si>
    <t>ISS'D IN EXCH OF XS2382158207</t>
  </si>
  <si>
    <t>可赎回债</t>
  </si>
  <si>
    <t>招商证券国际有限公司</t>
  </si>
  <si>
    <t>CMSINT 3.3 09/18/26</t>
  </si>
  <si>
    <t>招商证券国际 3.3 2026-09-18</t>
  </si>
  <si>
    <t>Baa2/--</t>
  </si>
  <si>
    <t>2026-09-18</t>
  </si>
  <si>
    <t>3.60%区域</t>
  </si>
  <si>
    <t>3.30%</t>
  </si>
  <si>
    <t>China Merchants Securities (HK) Co., Limited;China CITIC Bank International Limited;CMB Wing Lung Bank Limited;The Hongkong and Shanghai Banking Corporation Limited</t>
  </si>
  <si>
    <t>证券</t>
  </si>
  <si>
    <t>国有相对控股企业</t>
  </si>
  <si>
    <t>Supporting business development, optimising debt structure and improving operational liquidity</t>
  </si>
  <si>
    <t>CMSINT</t>
  </si>
  <si>
    <t>2023-09-18</t>
  </si>
  <si>
    <t>2024-03-18</t>
  </si>
  <si>
    <t>CMS International Gemstone Limited</t>
  </si>
  <si>
    <t>BOSC International Securities Limited;CMBC Capital Holdings;China Minsheng Banking Corp., Ltd., Hong Kong Branch;CEB International Capital Corporation Limited;CMB International Capital Limited;SMBC Nikko Securities (Hong Kong) Limited;Hua Xia Bank Co., Limited Hong Kong Branch;Industrial Bank Co., Ltd. Hong Kong Branch;China Construction Bank (Asia) Corporation Limited;CNCB (Hong Kong) Capital Limited;Industrial and Commercial Bank of China (Asia) Limited;Shanghai Pudong Development Bank Hong Kong Branch;Mizuho Securities Asia Limited;Standard Chartered Asia Ltd;ABC International Holdings Limited</t>
  </si>
  <si>
    <t>BOSC International Securities Limited;CMBC Capital Holdings;China Minsheng Banking Corp., Ltd., Hong Kong Branch;CEB International Capital Corporation Limited;China Merchants Securities (HK) Co., Limited;CMB International Capital Limited;SMBC Nikko Securities (Hong Kong) Limited;Hua Xia Bank Co., Limited Hong Kong Branch;Industrial Bank Co., Ltd. Hong Kong Branch;The Hongkong and Shanghai Banking Corporation Limited;China Construction Bank (Asia) Corporation Limited;CNCB (Hong Kong) Capital Limited;Industrial and Commercial Bank of China (Asia) Limited;China CITIC Bank International Limited;Shanghai Pudong Development Bank Hong Kong Branch;CMB Wing Lung Bank Limited;Mizuho Securities Asia Limited;Standard Chartered Asia Ltd;ABC International Holdings Limited</t>
  </si>
  <si>
    <t>中国银行股份有限公司</t>
  </si>
  <si>
    <t>BCHINA FLOAT 09/18/26</t>
  </si>
  <si>
    <t>中国银行 FLOAT 2026-09-18</t>
  </si>
  <si>
    <t>A1/A</t>
  </si>
  <si>
    <t>香港交易所;卢森堡交易所;纳斯达克迪拜交易所</t>
  </si>
  <si>
    <t>SOFR Compounded Index + 105 bps area</t>
  </si>
  <si>
    <t>SOFR Compounded Index + 60 bps (#)</t>
  </si>
  <si>
    <t>Crédit Agricole Corporate and Investment Bank;BOCI Asia Limited;Barclays Bank PLC;Industrial Bank Co., Ltd. Hong Kong Branch;Bank of China Limited, London Branch;Bank of Communications;Industrial and Commercial Bank of China (Asia) Limited;Bank of China (Hong Kong) Limited;Mizuho Securities Asia Limited;CMBC Securities Company Limited;China Securities (International) Corporate Finance Company Limited;China Minsheng Banking Corp., Ltd., Hong Kong Branch;CLSA Securities Limited;Industrial and Commercial Bank of China Limited, Dubai (DIFC) Branch;BOCOM International Securities Limited;The Hongkong and Shanghai Banking Corporation Limited;China Construction Bank (Asia) Corporation Limited;Agricultural Bank of China Limited Hong Kong Branch;Emirates NBD Bank PJSC;ABCI Capital Limited;Standard Chartered Asia Ltd;Citigroup Global Markets Limited</t>
  </si>
  <si>
    <t>BCHINA</t>
  </si>
  <si>
    <t>2023-12-18</t>
  </si>
  <si>
    <t>中国银行股份有限公司迪拜分行</t>
  </si>
  <si>
    <t>SOFR Compounded Index + 60 bps</t>
  </si>
  <si>
    <t>China Minsheng Banking Corp., Ltd., Hong Kong Branch;Crédit Agricole Corporate and Investment Bank;BOCI Asia Limited;CLSA Securities Limited;Barclays Bank PLC;Industrial Bank Co., Ltd. Hong Kong Branch;Industrial and Commercial Bank of China Limited, Dubai (DIFC) Branch;Bank of China Limited, London Branch;BOCOM International Securities Limited;The Hongkong and Shanghai Banking Corporation Limited;China Construction Bank (Asia) Corporation Limited;Bank of Communications;Industrial and Commercial Bank of China (Asia) Limited;Agricultural Bank of China Limited Hong Kong Branch;Emirates NBD Bank PJSC;Bank of China (Hong Kong) Limited;Mizuho Securities Asia Limited;ABCI Capital Limited;Standard Chartered Asia Ltd;CMBC Securities Company Limited;Citigroup Global Markets Limited;China Securities (International) Corporate Finance Company Limited</t>
  </si>
  <si>
    <t>BCHINA 2.98 09/18/26</t>
  </si>
  <si>
    <t>中国银行 2.98 2026-09-18</t>
  </si>
  <si>
    <t>3.30% 区域</t>
  </si>
  <si>
    <t>2.98%</t>
  </si>
  <si>
    <t>中国银行股份有限公司卢森堡分行</t>
  </si>
  <si>
    <t>China Everbright Bank Co., Ltd Hong Kong Branch;China Minsheng Banking Corp., Ltd., Hong Kong Branch;Crédit Agricole Corporate and Investment Bank;BOCI Asia Limited;CLSA Securities Limited;Bank of Communications Co., Ltd. Hong Kong Branch;Industrial Bank Co., Ltd. Hong Kong Branch;The Hongkong and Shanghai Banking Corporation Limited;China Construction Bank (Asia) Corporation Limited;CNCB (Hong Kong) Capital Limited;China CITIC Bank International Limited;Agricultural Bank of China Limited Hong Kong Branch;Natixis;Bank of China (Hong Kong) Limited;ABCI Capital Limited;Mizuho Securities Asia Limited;Citigroup Global Markets Limited;China Securities (International) Corporate Finance Company Limited</t>
  </si>
  <si>
    <t>天津轨道交通集团有限公司</t>
  </si>
  <si>
    <t>TJRTGC 7.5 09/12/24</t>
  </si>
  <si>
    <t>天津轨道交通集团有限公司 7.5 2024-09-12</t>
  </si>
  <si>
    <t>A3/NR</t>
  </si>
  <si>
    <t>观察/无</t>
  </si>
  <si>
    <t>0.9945</t>
  </si>
  <si>
    <t>2024-09-12</t>
  </si>
  <si>
    <t>7.6% 区域</t>
  </si>
  <si>
    <t>7.5%</t>
  </si>
  <si>
    <t>天津市</t>
  </si>
  <si>
    <t>西青区</t>
  </si>
  <si>
    <t>Dongxing Securities (Hong Kong) Company Limited;China Galaxy International Securities (Hong Kong) Co., Limited;China International Capital Corporation Hong Kong Securities Limited;CNCB (Hong Kong) Capital Limited</t>
  </si>
  <si>
    <t>General corporate purposes</t>
  </si>
  <si>
    <t>TJRTGC</t>
  </si>
  <si>
    <t>天津轨道交通城市发展有限公司</t>
  </si>
  <si>
    <t>控制权变更回售@101%</t>
  </si>
  <si>
    <t>Central China International Capital Ltd;CMB International Capital Corp Ltd;Guotai Junan International Holdings;Huatai International Finance Ltd;Powership Capital Management Limited;Shenwan Hongyuan Securities (H.K.) Limited;SMBC Nikko Securities Inc;SPDB International Capital Limited</t>
  </si>
  <si>
    <t>SMBC Nikko Securities Inc;Guotai Junan International Holdings;Shenwan Hongyuan Securities (H.K.) Limited;Huatai International Finance Ltd;China International Capital Corporation Hong Kong Securities Limited;CNCB (Hong Kong) Capital Limited;Central China International Capital Ltd;China Galaxy International Securities (Hong Kong) Co., Limited;CMB International Capital Corp Ltd;Dongxing Securities (Hong Kong) Company Limited;SPDB International Capital Limited;Powership Capital Management Limited</t>
  </si>
  <si>
    <t>Y1</t>
  </si>
  <si>
    <t>XS2690707497</t>
  </si>
  <si>
    <t>HK0000947231</t>
  </si>
  <si>
    <t>HK0000947231</t>
    <phoneticPr fontId="6" type="noConversion"/>
  </si>
  <si>
    <t>1bps</t>
  </si>
  <si>
    <t>14/9/2023</t>
  </si>
  <si>
    <t>DONGSHENG INVESTMENT</t>
  </si>
  <si>
    <t>ZZ HITECH INVESTMENT GRO</t>
  </si>
  <si>
    <t>2217716D CH</t>
  </si>
  <si>
    <t>Dongsheng Investment And Devel</t>
  </si>
  <si>
    <t>Zaozhuang Hi-Tech Investment Group Co Ltd</t>
  </si>
  <si>
    <t>ZOUPING FINANCE</t>
  </si>
  <si>
    <t>Zouping Finance International</t>
  </si>
  <si>
    <t>Zouping Financial Development Group Co Ltd</t>
  </si>
  <si>
    <t>China Everbright Bank Co Ltd/S</t>
  </si>
  <si>
    <t>ZIBO CAIJIN HLD CO</t>
  </si>
  <si>
    <t>Science City Guangzhou Investment Group Co Ltd</t>
  </si>
  <si>
    <t>Multiple Guarantors</t>
  </si>
  <si>
    <t>CMS International Gemstone Ltd</t>
  </si>
  <si>
    <t>China Merchants Securities International Co Ltd</t>
  </si>
  <si>
    <t>Tianjin Rail Transit Group Co Ltd</t>
  </si>
  <si>
    <t>AGRICULTURAL BK CHINA/HK</t>
  </si>
  <si>
    <t>HFI INTERNATIONAL HK</t>
  </si>
  <si>
    <t>Hangzhou Finance &amp; Investment</t>
  </si>
  <si>
    <t>KPW Provider BBID</t>
  </si>
  <si>
    <t>KPW Name</t>
  </si>
  <si>
    <t>SBLC Provider BBID</t>
  </si>
  <si>
    <t>SBLC Provider Name</t>
  </si>
  <si>
    <t>KPW NAME</t>
  </si>
  <si>
    <t>43bps</t>
  </si>
  <si>
    <t>Evergrowing Bank Co Ltd/Zaozhu</t>
  </si>
  <si>
    <t>2023/09/22</t>
  </si>
  <si>
    <t>2026/09/22</t>
  </si>
  <si>
    <t>2023/09/14</t>
  </si>
  <si>
    <t>Bank of Qingdao Co Ltd/Binzhou</t>
  </si>
  <si>
    <t>2023/09/19</t>
  </si>
  <si>
    <t>2026/09/19</t>
  </si>
  <si>
    <t>2023/09/13</t>
  </si>
  <si>
    <t>2023/09/20</t>
  </si>
  <si>
    <t>2026/09/20</t>
  </si>
  <si>
    <t>2025/09/20</t>
  </si>
  <si>
    <t>2028/09/20</t>
  </si>
  <si>
    <t>Postal Savings Bank of China C</t>
  </si>
  <si>
    <t>2023/09/15</t>
  </si>
  <si>
    <t>2026/09/15</t>
  </si>
  <si>
    <t>2023/09/12</t>
  </si>
  <si>
    <t>2025/09/19</t>
  </si>
  <si>
    <t>2023/09/11</t>
  </si>
  <si>
    <t>2025/09/12</t>
  </si>
  <si>
    <t>2023/09/18</t>
  </si>
  <si>
    <t>2026/09/18</t>
  </si>
  <si>
    <t>2024/09/12</t>
  </si>
  <si>
    <t>2023/12/20</t>
  </si>
  <si>
    <t>2024/09/13</t>
  </si>
  <si>
    <t>ISSUE_PX</t>
  </si>
  <si>
    <t>发行价格</t>
    <phoneticPr fontId="6" type="noConversion"/>
  </si>
  <si>
    <t>发行价格</t>
  </si>
  <si>
    <t>5bps</t>
  </si>
  <si>
    <t>3bps</t>
  </si>
  <si>
    <t>海南省政府债券</t>
  </si>
  <si>
    <t>淄博市财金控股集团有</t>
  </si>
  <si>
    <t>科学城(广州)融资租赁</t>
  </si>
  <si>
    <t>港铁公司</t>
  </si>
  <si>
    <t>正商实业</t>
  </si>
  <si>
    <t>中国银行迪拜分行</t>
  </si>
  <si>
    <t>中国银行/卢森堡</t>
  </si>
  <si>
    <t>天津轨道交通城市发展</t>
  </si>
  <si>
    <t>中国农业银行/香港</t>
  </si>
  <si>
    <t>金投国际(香港)有限公</t>
  </si>
  <si>
    <t>中国农业银行股份有限公司</t>
  </si>
  <si>
    <t>杭州市金融投资集团有限公司</t>
  </si>
  <si>
    <t>乌鲁木齐高新投资发展集团有限公司</t>
  </si>
  <si>
    <t>UMQHTH 7.5 09/22/26</t>
  </si>
  <si>
    <t>XS2667389196</t>
  </si>
  <si>
    <t>高新集团 7.5 2026-09-22</t>
  </si>
  <si>
    <t>7.60% Area</t>
  </si>
  <si>
    <t>7.50% the Number</t>
  </si>
  <si>
    <t>新疆维吾尔自治区</t>
  </si>
  <si>
    <t>乌鲁木齐市</t>
  </si>
  <si>
    <t>Shenwan Hongyuan Securities (H.K.) Limited;Hua Xia Bank Co., Limited Hong Kong Branch;Industrial Bank Co., Ltd. Hong Kong Branch;CNCB (Hong Kong) Capital Limited;Carnegie Hill Capital Partners Limited;Guotai Junan Securities (Hong Kong) Limited;Haitong International Securities Company Limited</t>
  </si>
  <si>
    <t>基础建设</t>
  </si>
  <si>
    <t>For refinancing existing offshore indebtedness</t>
  </si>
  <si>
    <t>UMQHTH</t>
  </si>
  <si>
    <t>7.50%</t>
  </si>
  <si>
    <t>Shanxi Securities International Limited;Guosen Securities (HK) Capital Company Limited;China Galaxy International Securities (Hong Kong) Company Limited;GF Securities (Hong Kong) Brokerage Limited;Eddid Securities and Futures Limited;China Industrial Securities International Brokerage Limited;Guolian Securities International Capital Co., Limited;China International Capital Corporation Hong Kong Securities Limited;Fosun Hani Securities;CMBC Securities Company Limited</t>
  </si>
  <si>
    <t>Shanxi Securities International Limited;Shenwan Hongyuan Securities (H.K.) Limited;Guosen Securities (HK) Capital Company Limited;China Galaxy International Securities (Hong Kong) Company Limited;GF Securities (Hong Kong) Brokerage Limited;Eddid Securities and Futures Limited;China Industrial Securities International Brokerage Limited;Guolian Securities International Capital Co., Limited;Hua Xia Bank Co., Limited Hong Kong Branch;Industrial Bank Co., Ltd. Hong Kong Branch;China International Capital Corporation Hong Kong Securities Limited;CNCB (Hong Kong) Capital Limited;Carnegie Hill Capital Partners Limited;Guotai Junan Securities (Hong Kong) Limited;Fosun Hani Securities;CMBC Securities Company Limited;Haitong International Securities Company Limited</t>
  </si>
  <si>
    <t>4.8% (The number)</t>
  </si>
  <si>
    <t>EXIMCH FLOAT 09/20/26</t>
  </si>
  <si>
    <t>XS2692707727</t>
  </si>
  <si>
    <t>2.0Y</t>
  </si>
  <si>
    <t>2.99Y</t>
  </si>
  <si>
    <t>工银金融租赁有限公司</t>
  </si>
  <si>
    <t>ICBCIL FLOAT 09/11/24</t>
  </si>
  <si>
    <t>XS2688515266</t>
  </si>
  <si>
    <t>工银金融租赁 FLOAT 2024-09-11</t>
  </si>
  <si>
    <t>0.9808</t>
  </si>
  <si>
    <t>2024-09-11</t>
  </si>
  <si>
    <t>维好协议</t>
  </si>
  <si>
    <t>滨海新区</t>
  </si>
  <si>
    <t>359D</t>
  </si>
  <si>
    <t>ICBCIL</t>
  </si>
  <si>
    <t>O/N SOFR +70.000</t>
  </si>
  <si>
    <t>ICBCIL Finance Co Ltd</t>
  </si>
  <si>
    <t>1.98Y</t>
  </si>
  <si>
    <t>360D</t>
  </si>
  <si>
    <t>ORDERBOOKS OVER CNH 1.0BN (INCLUDING CNH 880MM OF JLM INTEREST AND CNH 14MM ADDITIONAL NON-JLM "PROP" PER SFC CODE) 12:21 | ORDERBOOKS OVER CNH2.0BN (INCLUDING CNH 1.314BN OF JLM INTEREST AND CNH 13MM ADDITIONAL NON-JLM "PROP" PER SFC CODE) 19:56</t>
  </si>
  <si>
    <t>2bps</t>
  </si>
  <si>
    <t>4bps</t>
  </si>
  <si>
    <t>15/9/2023</t>
  </si>
  <si>
    <t>URUMQI GAOXIN INV</t>
  </si>
  <si>
    <t>--/--/BB+</t>
  </si>
  <si>
    <t>乌鲁木齐高新投资发展</t>
  </si>
  <si>
    <t>ICBCIL FINANCE CO LTD</t>
  </si>
  <si>
    <t>ICBC Financial Leasing Co Ltd</t>
  </si>
  <si>
    <t>A2/A/A</t>
  </si>
  <si>
    <t>工银国际租赁财务有限</t>
  </si>
  <si>
    <t>2024/09/11</t>
  </si>
  <si>
    <t>2023/10/18</t>
  </si>
  <si>
    <t>220k</t>
  </si>
  <si>
    <t>217k</t>
  </si>
  <si>
    <t>1690k</t>
  </si>
  <si>
    <t>1688k</t>
  </si>
  <si>
    <t>1684k</t>
  </si>
  <si>
    <t>1437k</t>
  </si>
  <si>
    <t>-$221.3b</t>
  </si>
  <si>
    <t>1695k</t>
  </si>
  <si>
    <t>535.7b</t>
  </si>
  <si>
    <t>09/14/2023 18:22</t>
  </si>
  <si>
    <t>存款准备金要求（主要银行）</t>
  </si>
  <si>
    <t>CHRRDEPC Index</t>
  </si>
  <si>
    <t>591.0b</t>
  </si>
  <si>
    <t>09/15/2023 16:51</t>
  </si>
  <si>
    <t>09/15/2023 18:47</t>
  </si>
  <si>
    <t>-43.9b</t>
  </si>
  <si>
    <t>2.9b</t>
  </si>
  <si>
    <t>8.6b</t>
  </si>
  <si>
    <t>6.5b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</si>
</sst>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(* #,##0.00_);_(* \(#,##0.00\);_(* &quot;-&quot;??_);_(@_)"/>
    <numFmt numFmtId="176" formatCode="_-* #,##0.00_-;\-* #,##0.00_-;_-* &quot;-&quot;??_-;_-@_-"/>
    <numFmt numFmtId="177" formatCode="0.000"/>
    <numFmt numFmtId="178" formatCode="_ * #,##0.00_ ;_ * \-#,##0.00_ ;_ * &quot;-&quot;??_ ;_ @_ "/>
    <numFmt numFmtId="179" formatCode="0.0000%"/>
    <numFmt numFmtId="180" formatCode="yyyy/m/d;@"/>
    <numFmt numFmtId="181" formatCode="0.0"/>
    <numFmt numFmtId="182" formatCode="0_ "/>
    <numFmt numFmtId="183" formatCode="yyyy\-mm\-dd;@"/>
    <numFmt numFmtId="184" formatCode="0.00_);[Red]\(0.00\)"/>
    <numFmt numFmtId="185" formatCode="_-* #,##0_-;\-* #,##0_-;_-* &quot;-&quot;??_-;_-@_-"/>
  </numFmts>
  <fonts count="89">
    <font>
      <sz val="12"/>
      <color theme="1"/>
      <name val="Microsoft JhengHei"/>
      <family val="2"/>
      <charset val="136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9"/>
      <name val="Microsoft JhengHei"/>
      <family val="2"/>
      <charset val="136"/>
      <scheme val="minor"/>
    </font>
    <font>
      <sz val="11"/>
      <color theme="1"/>
      <name val="Microsoft JhengHei"/>
      <family val="2"/>
      <charset val="134"/>
      <scheme val="minor"/>
    </font>
    <font>
      <sz val="11"/>
      <color theme="1"/>
      <name val="Microsoft JhengHe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2"/>
      <color theme="1"/>
      <name val="Microsoft JhengHei"/>
      <family val="2"/>
      <charset val="136"/>
      <scheme val="minor"/>
    </font>
    <font>
      <b/>
      <sz val="10"/>
      <color indexed="9"/>
      <name val="Microsoft JhengHei"/>
      <family val="1"/>
      <charset val="136"/>
      <scheme val="major"/>
    </font>
    <font>
      <sz val="11"/>
      <color indexed="8"/>
      <name val="Microsoft JhengHei"/>
      <family val="2"/>
      <scheme val="minor"/>
    </font>
    <font>
      <sz val="10"/>
      <color theme="1"/>
      <name val="Microsoft JhengHei"/>
      <family val="2"/>
      <charset val="136"/>
      <scheme val="minor"/>
    </font>
    <font>
      <sz val="8"/>
      <color theme="1"/>
      <name val="Microsoft JhengHei"/>
      <family val="2"/>
      <scheme val="minor"/>
    </font>
    <font>
      <sz val="8"/>
      <color theme="0"/>
      <name val="Microsoft JhengHei"/>
      <family val="2"/>
      <scheme val="minor"/>
    </font>
    <font>
      <sz val="8"/>
      <color theme="1"/>
      <name val="Microsoft JhengHei"/>
      <family val="2"/>
      <charset val="136"/>
      <scheme val="minor"/>
    </font>
    <font>
      <sz val="8"/>
      <color indexed="8"/>
      <name val="Microsoft JhengHei"/>
      <family val="2"/>
      <charset val="136"/>
      <scheme val="minor"/>
    </font>
    <font>
      <sz val="10"/>
      <color rgb="FF000000"/>
      <name val="Arial"/>
      <family val="2"/>
    </font>
    <font>
      <sz val="10"/>
      <color rgb="FF000000"/>
      <name val="Microsoft YaHei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color rgb="FF002C71"/>
      <name val="Arial"/>
      <family val="2"/>
    </font>
    <font>
      <sz val="8"/>
      <color rgb="FF002C71"/>
      <name val="Arial"/>
      <family val="2"/>
    </font>
    <font>
      <b/>
      <sz val="10"/>
      <color theme="0"/>
      <name val="細明體"/>
      <family val="3"/>
      <charset val="136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8"/>
      <color theme="1"/>
      <name val="Microsoft JhengHei"/>
      <family val="2"/>
    </font>
    <font>
      <sz val="10"/>
      <color theme="2" tint="-0.249977111117893"/>
      <name val="Arial"/>
      <family val="2"/>
    </font>
    <font>
      <sz val="8"/>
      <color theme="0"/>
      <name val="Microsoft JhengHei"/>
      <family val="2"/>
    </font>
    <font>
      <sz val="10"/>
      <color theme="1"/>
      <name val="細明體"/>
      <family val="3"/>
      <charset val="136"/>
    </font>
    <font>
      <sz val="9"/>
      <name val="Microsoft JhengHei"/>
      <family val="3"/>
      <charset val="136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微軟正黑體"/>
      <family val="2"/>
      <charset val="136"/>
    </font>
    <font>
      <sz val="10"/>
      <color theme="1"/>
      <name val="Microsoft JhengHei"/>
      <family val="2"/>
    </font>
    <font>
      <b/>
      <sz val="10"/>
      <color theme="1"/>
      <name val="Microsoft JhengHei"/>
      <family val="2"/>
    </font>
    <font>
      <u/>
      <sz val="8"/>
      <color theme="1"/>
      <name val="Microsoft JhengHei"/>
      <family val="2"/>
    </font>
    <font>
      <b/>
      <sz val="10"/>
      <color rgb="FF002C71"/>
      <name val="Microsoft JhengHei"/>
      <family val="2"/>
    </font>
    <font>
      <b/>
      <sz val="8"/>
      <color theme="0"/>
      <name val="KaiTi"/>
      <family val="3"/>
    </font>
    <font>
      <b/>
      <sz val="8"/>
      <color theme="0"/>
      <name val="Arial"/>
      <family val="2"/>
    </font>
    <font>
      <b/>
      <sz val="8"/>
      <color theme="0"/>
      <name val="KaiTi"/>
      <family val="3"/>
      <charset val="134"/>
    </font>
    <font>
      <sz val="10"/>
      <color rgb="FF002C71"/>
      <name val="Microsoft JhengHei"/>
      <family val="2"/>
    </font>
    <font>
      <sz val="10"/>
      <color rgb="FF52555A"/>
      <name val="Microsoft JhengHei"/>
      <family val="2"/>
    </font>
    <font>
      <sz val="10"/>
      <color rgb="FF00AF50"/>
      <name val="Microsoft JhengHei"/>
      <family val="2"/>
    </font>
    <font>
      <sz val="8"/>
      <name val="KaiTi"/>
      <family val="3"/>
    </font>
    <font>
      <b/>
      <sz val="8"/>
      <color theme="0"/>
      <name val="Microsoft JhengHei"/>
      <family val="2"/>
      <scheme val="minor"/>
    </font>
    <font>
      <b/>
      <sz val="11"/>
      <color theme="0"/>
      <name val="Microsoft JhengHei"/>
      <family val="2"/>
      <scheme val="minor"/>
    </font>
    <font>
      <sz val="22"/>
      <color rgb="FF0070C0"/>
      <name val="Microsoft JhengHei"/>
      <family val="2"/>
      <charset val="136"/>
      <scheme val="minor"/>
    </font>
    <font>
      <u/>
      <sz val="12"/>
      <color theme="1"/>
      <name val="Microsoft JhengHei"/>
      <family val="2"/>
      <scheme val="minor"/>
    </font>
    <font>
      <u/>
      <sz val="12"/>
      <color theme="1" tint="0.59999389629810485"/>
      <name val="Microsoft JhengHei"/>
      <family val="2"/>
      <scheme val="minor"/>
    </font>
    <font>
      <b/>
      <sz val="14"/>
      <color theme="9" tint="-0.249977111117893"/>
      <name val="Microsoft JhengHei"/>
      <family val="2"/>
      <scheme val="minor"/>
    </font>
    <font>
      <sz val="12"/>
      <color theme="1" tint="0.59999389629810485"/>
      <name val="Microsoft JhengHei"/>
      <family val="2"/>
      <scheme val="minor"/>
    </font>
    <font>
      <sz val="12"/>
      <color theme="1" tint="0.39997558519241921"/>
      <name val="Microsoft JhengHei"/>
      <family val="2"/>
      <charset val="136"/>
      <scheme val="minor"/>
    </font>
    <font>
      <sz val="12"/>
      <color theme="0"/>
      <name val="Microsoft JhengHei"/>
      <family val="2"/>
      <charset val="136"/>
      <scheme val="minor"/>
    </font>
    <font>
      <b/>
      <sz val="12"/>
      <color theme="1"/>
      <name val="Microsoft JhengHei"/>
      <family val="2"/>
      <scheme val="minor"/>
    </font>
    <font>
      <sz val="8"/>
      <color indexed="8"/>
      <name val="Microsoft JhengHei"/>
      <family val="2"/>
      <scheme val="minor"/>
    </font>
    <font>
      <sz val="11"/>
      <name val="Calibri"/>
      <family val="2"/>
    </font>
    <font>
      <sz val="22"/>
      <color theme="6" tint="-0.499984740745262"/>
      <name val="Microsoft JhengHei"/>
      <family val="2"/>
      <charset val="136"/>
      <scheme val="minor"/>
    </font>
    <font>
      <u/>
      <sz val="12"/>
      <color theme="10"/>
      <name val="Microsoft JhengHei"/>
      <family val="2"/>
      <charset val="136"/>
      <scheme val="minor"/>
    </font>
    <font>
      <sz val="20"/>
      <color rgb="FFC49162"/>
      <name val="Microsoft JhengHei"/>
      <family val="2"/>
      <charset val="136"/>
      <scheme val="minor"/>
    </font>
    <font>
      <sz val="11"/>
      <name val="Calibri"/>
      <family val="2"/>
    </font>
    <font>
      <sz val="11"/>
      <name val="Calibri"/>
      <family val="2"/>
    </font>
    <font>
      <sz val="36"/>
      <color rgb="FFD4C4AA"/>
      <name val="Microsoft JhengHei"/>
      <family val="2"/>
      <scheme val="minor"/>
    </font>
    <font>
      <sz val="26"/>
      <color rgb="FFC49162"/>
      <name val="Microsoft JhengHei"/>
      <family val="2"/>
      <charset val="136"/>
      <scheme val="minor"/>
    </font>
    <font>
      <b/>
      <sz val="24"/>
      <color rgb="FFD4C4AA"/>
      <name val="Microsoft JhengHe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0"/>
      <color rgb="FF404040"/>
      <name val="Arial"/>
      <family val="2"/>
    </font>
    <font>
      <sz val="10"/>
      <color rgb="FF404040"/>
      <name val="KaiTi"/>
      <family val="3"/>
      <charset val="134"/>
    </font>
    <font>
      <sz val="10"/>
      <color rgb="FF404040"/>
      <name val="KaiTi"/>
      <family val="2"/>
      <charset val="134"/>
    </font>
    <font>
      <sz val="14"/>
      <color indexed="1"/>
      <name val="微软雅黑"/>
      <family val="2"/>
      <charset val="136"/>
    </font>
    <font>
      <sz val="8"/>
      <color rgb="FF008000"/>
      <name val="Microsoft JhengHei"/>
      <family val="2"/>
      <scheme val="minor"/>
    </font>
    <font>
      <sz val="6"/>
      <color rgb="FF000000"/>
      <name val="Microsoft JhengHei"/>
      <family val="2"/>
      <scheme val="minor"/>
    </font>
    <font>
      <sz val="6"/>
      <color rgb="FF008000"/>
      <name val="Microsoft JhengHei"/>
      <family val="2"/>
      <scheme val="minor"/>
    </font>
    <font>
      <sz val="6"/>
      <color rgb="FF660066"/>
      <name val="Microsoft JhengHei"/>
      <family val="2"/>
      <scheme val="minor"/>
    </font>
    <font>
      <sz val="6"/>
      <color theme="1"/>
      <name val="Microsoft JhengHei"/>
      <family val="2"/>
      <scheme val="minor"/>
    </font>
    <font>
      <b/>
      <sz val="14"/>
      <color rgb="FFFF0000"/>
      <name val="Arial"/>
      <family val="2"/>
    </font>
    <font>
      <sz val="6"/>
      <color indexed="8"/>
      <name val="Microsoft JhengHei"/>
      <family val="2"/>
      <charset val="136"/>
      <scheme val="minor"/>
    </font>
    <font>
      <sz val="6"/>
      <color theme="1"/>
      <name val="Microsoft JhengHei"/>
      <family val="2"/>
      <charset val="136"/>
      <scheme val="minor"/>
    </font>
    <font>
      <sz val="22"/>
      <color rgb="FFD4C4AA"/>
      <name val="Microsoft JhengHei"/>
      <family val="2"/>
      <charset val="136"/>
      <scheme val="minor"/>
    </font>
    <font>
      <sz val="12"/>
      <name val="微软雅黑"/>
      <family val="2"/>
      <charset val="136"/>
    </font>
    <font>
      <sz val="12"/>
      <name val="微软雅黑"/>
    </font>
    <font>
      <sz val="8"/>
      <color theme="1"/>
      <name val="Microsoft JhengHei"/>
      <family val="2"/>
      <charset val="136"/>
      <scheme val="minor"/>
    </font>
    <font>
      <sz val="8"/>
      <color theme="0"/>
      <name val="Microsoft JhengHei"/>
      <family val="2"/>
      <charset val="136"/>
      <scheme val="minor"/>
    </font>
    <font>
      <b/>
      <sz val="8"/>
      <name val="Microsoft JhengHei"/>
      <family val="2"/>
      <scheme val="minor"/>
    </font>
    <font>
      <b/>
      <sz val="8"/>
      <name val="Microsoft JhengHei"/>
      <family val="2"/>
      <charset val="136"/>
      <scheme val="minor"/>
    </font>
    <font>
      <sz val="8"/>
      <name val="Microsoft JhengHei"/>
      <family val="2"/>
      <charset val="136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2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16468D"/>
        <bgColor indexed="64"/>
      </patternFill>
    </fill>
    <fill>
      <patternFill patternType="solid">
        <fgColor rgb="FFCCF1FB"/>
        <bgColor indexed="64"/>
      </patternFill>
    </fill>
    <fill>
      <patternFill patternType="solid">
        <fgColor rgb="FFDEF0FA"/>
        <bgColor indexed="64"/>
      </patternFill>
    </fill>
    <fill>
      <patternFill patternType="solid">
        <fgColor rgb="FFA5A5A5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</fills>
  <borders count="23">
    <border>
      <left/>
      <right/>
      <top/>
      <bottom/>
      <diagonal/>
    </border>
    <border>
      <left/>
      <right style="thin">
        <color rgb="FF52555A"/>
      </right>
      <top/>
      <bottom style="dotted">
        <color rgb="FF52555A"/>
      </bottom>
      <diagonal/>
    </border>
    <border>
      <left style="thin">
        <color rgb="FF52555A"/>
      </left>
      <right/>
      <top/>
      <bottom style="dotted">
        <color rgb="FF52555A"/>
      </bottom>
      <diagonal/>
    </border>
    <border>
      <left/>
      <right/>
      <top/>
      <bottom style="dotted">
        <color rgb="FF52555A"/>
      </bottom>
      <diagonal/>
    </border>
    <border>
      <left/>
      <right style="thin">
        <color rgb="FF52555A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thin">
        <color rgb="FF16468D"/>
      </bottom>
      <diagonal/>
    </border>
    <border>
      <left/>
      <right/>
      <top style="dotted">
        <color theme="0" tint="-0.499984740745262"/>
      </top>
      <bottom style="thin">
        <color indexed="64"/>
      </bottom>
      <diagonal/>
    </border>
    <border>
      <left/>
      <right style="thin">
        <color rgb="FF52555A"/>
      </right>
      <top style="dotted">
        <color rgb="FF52555A"/>
      </top>
      <bottom style="thin">
        <color indexed="64"/>
      </bottom>
      <diagonal/>
    </border>
    <border>
      <left style="thin">
        <color rgb="FF52555A"/>
      </left>
      <right/>
      <top style="dotted">
        <color rgb="FF52555A"/>
      </top>
      <bottom style="thin">
        <color indexed="64"/>
      </bottom>
      <diagonal/>
    </border>
    <border>
      <left/>
      <right/>
      <top style="dotted">
        <color rgb="FF52555A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1">
    <xf numFmtId="0" fontId="0" fillId="0" borderId="0">
      <alignment vertical="center"/>
    </xf>
    <xf numFmtId="0" fontId="7" fillId="0" borderId="0"/>
    <xf numFmtId="0" fontId="8" fillId="0" borderId="0"/>
    <xf numFmtId="43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12" fillId="6" borderId="5">
      <alignment vertical="center"/>
    </xf>
    <xf numFmtId="0" fontId="13" fillId="0" borderId="0"/>
    <xf numFmtId="178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3" fillId="0" borderId="0"/>
    <xf numFmtId="0" fontId="13" fillId="0" borderId="0"/>
    <xf numFmtId="43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9" fontId="11" fillId="0" borderId="0" applyFont="0" applyFill="0" applyBorder="0" applyAlignment="0" applyProtection="0">
      <alignment vertical="center"/>
    </xf>
    <xf numFmtId="22" fontId="9" fillId="0" borderId="0"/>
    <xf numFmtId="43" fontId="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8" fillId="18" borderId="18" applyNumberFormat="0" applyAlignment="0" applyProtection="0"/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58" fillId="0" borderId="0"/>
    <xf numFmtId="0" fontId="60" fillId="0" borderId="0" applyNumberFormat="0" applyFill="0" applyBorder="0" applyAlignment="0" applyProtection="0">
      <alignment vertical="center"/>
    </xf>
    <xf numFmtId="0" fontId="62" fillId="0" borderId="0"/>
    <xf numFmtId="0" fontId="63" fillId="0" borderId="0"/>
    <xf numFmtId="0" fontId="13" fillId="0" borderId="0">
      <alignment vertical="center"/>
    </xf>
    <xf numFmtId="0" fontId="67" fillId="0" borderId="0"/>
    <xf numFmtId="0" fontId="2" fillId="0" borderId="0"/>
    <xf numFmtId="176" fontId="11" fillId="0" borderId="0" applyFont="0" applyFill="0" applyBorder="0" applyAlignment="0" applyProtection="0"/>
    <xf numFmtId="0" fontId="13" fillId="0" borderId="0">
      <alignment vertical="center"/>
    </xf>
  </cellStyleXfs>
  <cellXfs count="270">
    <xf numFmtId="0" fontId="0" fillId="0" borderId="0" xfId="0">
      <alignment vertical="center"/>
    </xf>
    <xf numFmtId="0" fontId="14" fillId="2" borderId="0" xfId="0" applyFont="1" applyFill="1">
      <alignment vertical="center"/>
    </xf>
    <xf numFmtId="0" fontId="15" fillId="2" borderId="0" xfId="0" applyFont="1" applyFill="1">
      <alignment vertical="center"/>
    </xf>
    <xf numFmtId="0" fontId="0" fillId="0" borderId="0" xfId="0" applyAlignment="1"/>
    <xf numFmtId="0" fontId="16" fillId="8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left" vertical="center"/>
    </xf>
    <xf numFmtId="0" fontId="17" fillId="7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8" fillId="0" borderId="0" xfId="9" applyFont="1" applyAlignment="1">
      <alignment horizontal="center" vertical="center"/>
    </xf>
    <xf numFmtId="0" fontId="19" fillId="0" borderId="8" xfId="0" applyFont="1" applyBorder="1" applyAlignment="1">
      <alignment horizontal="center"/>
    </xf>
    <xf numFmtId="0" fontId="19" fillId="0" borderId="8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0" fontId="21" fillId="0" borderId="6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15" fillId="7" borderId="0" xfId="0" applyFont="1" applyFill="1" applyAlignment="1" applyProtection="1">
      <alignment horizontal="center" vertical="center"/>
      <protection hidden="1"/>
    </xf>
    <xf numFmtId="0" fontId="25" fillId="10" borderId="0" xfId="2" applyFont="1" applyFill="1"/>
    <xf numFmtId="0" fontId="26" fillId="10" borderId="0" xfId="2" applyFont="1" applyFill="1"/>
    <xf numFmtId="0" fontId="27" fillId="2" borderId="0" xfId="2" applyFont="1" applyFill="1"/>
    <xf numFmtId="0" fontId="8" fillId="2" borderId="0" xfId="2" applyFill="1"/>
    <xf numFmtId="0" fontId="28" fillId="2" borderId="0" xfId="2" applyFont="1" applyFill="1" applyAlignment="1">
      <alignment horizontal="center" vertical="center"/>
    </xf>
    <xf numFmtId="0" fontId="29" fillId="2" borderId="0" xfId="2" applyFont="1" applyFill="1"/>
    <xf numFmtId="181" fontId="29" fillId="2" borderId="0" xfId="2" applyNumberFormat="1" applyFont="1" applyFill="1"/>
    <xf numFmtId="14" fontId="27" fillId="4" borderId="0" xfId="2" applyNumberFormat="1" applyFont="1" applyFill="1"/>
    <xf numFmtId="14" fontId="28" fillId="0" borderId="0" xfId="2" applyNumberFormat="1" applyFont="1" applyAlignment="1">
      <alignment horizontal="center" vertical="center"/>
    </xf>
    <xf numFmtId="14" fontId="30" fillId="2" borderId="0" xfId="2" applyNumberFormat="1" applyFont="1" applyFill="1" applyAlignment="1">
      <alignment horizontal="center" vertical="center"/>
    </xf>
    <xf numFmtId="0" fontId="28" fillId="2" borderId="0" xfId="2" applyFont="1" applyFill="1"/>
    <xf numFmtId="0" fontId="27" fillId="2" borderId="9" xfId="2" applyFont="1" applyFill="1" applyBorder="1"/>
    <xf numFmtId="0" fontId="27" fillId="2" borderId="10" xfId="2" applyFont="1" applyFill="1" applyBorder="1"/>
    <xf numFmtId="0" fontId="31" fillId="2" borderId="10" xfId="2" applyFont="1" applyFill="1" applyBorder="1"/>
    <xf numFmtId="14" fontId="27" fillId="2" borderId="10" xfId="2" applyNumberFormat="1" applyFont="1" applyFill="1" applyBorder="1"/>
    <xf numFmtId="0" fontId="9" fillId="2" borderId="10" xfId="2" applyFont="1" applyFill="1" applyBorder="1"/>
    <xf numFmtId="0" fontId="27" fillId="2" borderId="0" xfId="2" applyFont="1" applyFill="1" applyAlignment="1">
      <alignment horizontal="left" vertical="center"/>
    </xf>
    <xf numFmtId="0" fontId="33" fillId="11" borderId="0" xfId="2" applyFont="1" applyFill="1" applyAlignment="1">
      <alignment horizontal="left" vertical="center"/>
    </xf>
    <xf numFmtId="0" fontId="34" fillId="11" borderId="0" xfId="2" applyFont="1" applyFill="1" applyAlignment="1">
      <alignment horizontal="left" vertical="center"/>
    </xf>
    <xf numFmtId="22" fontId="9" fillId="2" borderId="0" xfId="15" applyFill="1" applyAlignment="1">
      <alignment horizontal="left" vertical="center"/>
    </xf>
    <xf numFmtId="0" fontId="9" fillId="2" borderId="0" xfId="2" applyFont="1" applyFill="1"/>
    <xf numFmtId="22" fontId="9" fillId="2" borderId="0" xfId="15" applyFill="1" applyAlignment="1">
      <alignment horizontal="left"/>
    </xf>
    <xf numFmtId="0" fontId="27" fillId="2" borderId="0" xfId="2" applyFont="1" applyFill="1" applyAlignment="1">
      <alignment horizontal="left"/>
    </xf>
    <xf numFmtId="0" fontId="33" fillId="12" borderId="9" xfId="2" applyFont="1" applyFill="1" applyBorder="1" applyAlignment="1">
      <alignment horizontal="left"/>
    </xf>
    <xf numFmtId="0" fontId="33" fillId="13" borderId="9" xfId="2" applyFont="1" applyFill="1" applyBorder="1" applyAlignment="1">
      <alignment horizontal="left"/>
    </xf>
    <xf numFmtId="0" fontId="33" fillId="3" borderId="9" xfId="2" applyFont="1" applyFill="1" applyBorder="1" applyAlignment="1">
      <alignment horizontal="left"/>
    </xf>
    <xf numFmtId="0" fontId="33" fillId="14" borderId="9" xfId="2" applyFont="1" applyFill="1" applyBorder="1" applyAlignment="1">
      <alignment horizontal="left"/>
    </xf>
    <xf numFmtId="0" fontId="27" fillId="2" borderId="9" xfId="2" applyFont="1" applyFill="1" applyBorder="1" applyAlignment="1">
      <alignment horizontal="right"/>
    </xf>
    <xf numFmtId="0" fontId="35" fillId="2" borderId="9" xfId="2" applyFont="1" applyFill="1" applyBorder="1" applyAlignment="1">
      <alignment horizontal="right"/>
    </xf>
    <xf numFmtId="0" fontId="31" fillId="2" borderId="9" xfId="2" applyFont="1" applyFill="1" applyBorder="1" applyAlignment="1">
      <alignment horizontal="right"/>
    </xf>
    <xf numFmtId="0" fontId="27" fillId="2" borderId="0" xfId="2" applyFont="1" applyFill="1" applyAlignment="1">
      <alignment horizontal="right"/>
    </xf>
    <xf numFmtId="179" fontId="27" fillId="2" borderId="0" xfId="14" applyNumberFormat="1" applyFont="1" applyFill="1" applyBorder="1" applyAlignment="1">
      <alignment horizontal="right"/>
    </xf>
    <xf numFmtId="177" fontId="27" fillId="2" borderId="0" xfId="2" applyNumberFormat="1" applyFont="1" applyFill="1"/>
    <xf numFmtId="0" fontId="36" fillId="2" borderId="9" xfId="2" applyFont="1" applyFill="1" applyBorder="1"/>
    <xf numFmtId="0" fontId="37" fillId="2" borderId="9" xfId="2" applyFont="1" applyFill="1" applyBorder="1" applyAlignment="1">
      <alignment horizontal="center" vertical="center"/>
    </xf>
    <xf numFmtId="0" fontId="38" fillId="2" borderId="0" xfId="2" applyFont="1" applyFill="1"/>
    <xf numFmtId="0" fontId="39" fillId="5" borderId="0" xfId="2" applyFont="1" applyFill="1"/>
    <xf numFmtId="0" fontId="36" fillId="5" borderId="0" xfId="2" applyFont="1" applyFill="1" applyAlignment="1">
      <alignment horizontal="center" vertical="center"/>
    </xf>
    <xf numFmtId="0" fontId="40" fillId="15" borderId="0" xfId="2" applyFont="1" applyFill="1" applyAlignment="1">
      <alignment horizontal="center" vertical="center" wrapText="1" readingOrder="1"/>
    </xf>
    <xf numFmtId="14" fontId="41" fillId="15" borderId="0" xfId="2" applyNumberFormat="1" applyFont="1" applyFill="1" applyAlignment="1">
      <alignment horizontal="center" vertical="center" wrapText="1" readingOrder="1"/>
    </xf>
    <xf numFmtId="14" fontId="42" fillId="15" borderId="0" xfId="2" applyNumberFormat="1" applyFont="1" applyFill="1" applyAlignment="1">
      <alignment horizontal="center" vertical="center" wrapText="1" readingOrder="1"/>
    </xf>
    <xf numFmtId="0" fontId="43" fillId="2" borderId="1" xfId="2" applyFont="1" applyFill="1" applyBorder="1" applyAlignment="1">
      <alignment vertical="center" wrapText="1"/>
    </xf>
    <xf numFmtId="3" fontId="44" fillId="16" borderId="2" xfId="2" applyNumberFormat="1" applyFont="1" applyFill="1" applyBorder="1" applyAlignment="1">
      <alignment horizontal="center" vertical="center" wrapText="1"/>
    </xf>
    <xf numFmtId="10" fontId="45" fillId="2" borderId="3" xfId="2" applyNumberFormat="1" applyFont="1" applyFill="1" applyBorder="1" applyAlignment="1">
      <alignment horizontal="center" vertical="center" wrapText="1"/>
    </xf>
    <xf numFmtId="10" fontId="44" fillId="2" borderId="3" xfId="2" applyNumberFormat="1" applyFont="1" applyFill="1" applyBorder="1" applyAlignment="1">
      <alignment horizontal="center" vertical="center" wrapText="1"/>
    </xf>
    <xf numFmtId="0" fontId="10" fillId="17" borderId="11" xfId="2" applyFont="1" applyFill="1" applyBorder="1" applyAlignment="1">
      <alignment horizontal="center" vertical="center" wrapText="1" readingOrder="1"/>
    </xf>
    <xf numFmtId="10" fontId="10" fillId="2" borderId="11" xfId="2" applyNumberFormat="1" applyFont="1" applyFill="1" applyBorder="1" applyAlignment="1">
      <alignment horizontal="center" vertical="center" wrapText="1" readingOrder="1"/>
    </xf>
    <xf numFmtId="0" fontId="10" fillId="2" borderId="0" xfId="2" applyFont="1" applyFill="1"/>
    <xf numFmtId="0" fontId="10" fillId="17" borderId="12" xfId="2" applyFont="1" applyFill="1" applyBorder="1" applyAlignment="1">
      <alignment horizontal="center" vertical="center" wrapText="1" readingOrder="1"/>
    </xf>
    <xf numFmtId="0" fontId="10" fillId="17" borderId="13" xfId="2" applyFont="1" applyFill="1" applyBorder="1" applyAlignment="1">
      <alignment horizontal="center" vertical="center" wrapText="1" readingOrder="1"/>
    </xf>
    <xf numFmtId="10" fontId="10" fillId="0" borderId="13" xfId="4" applyNumberFormat="1" applyFont="1" applyFill="1" applyBorder="1" applyAlignment="1">
      <alignment horizontal="center" vertical="center" wrapText="1" readingOrder="1"/>
    </xf>
    <xf numFmtId="0" fontId="43" fillId="2" borderId="4" xfId="2" applyFont="1" applyFill="1" applyBorder="1" applyAlignment="1">
      <alignment vertical="center" wrapText="1"/>
    </xf>
    <xf numFmtId="10" fontId="44" fillId="16" borderId="2" xfId="4" applyNumberFormat="1" applyFont="1" applyFill="1" applyBorder="1" applyAlignment="1">
      <alignment horizontal="center" vertical="center" wrapText="1"/>
    </xf>
    <xf numFmtId="1" fontId="45" fillId="2" borderId="3" xfId="2" applyNumberFormat="1" applyFont="1" applyFill="1" applyBorder="1" applyAlignment="1">
      <alignment horizontal="center" vertical="center" wrapText="1"/>
    </xf>
    <xf numFmtId="1" fontId="44" fillId="2" borderId="3" xfId="3" applyNumberFormat="1" applyFont="1" applyFill="1" applyBorder="1" applyAlignment="1">
      <alignment horizontal="center" vertical="center" wrapText="1"/>
    </xf>
    <xf numFmtId="0" fontId="44" fillId="5" borderId="0" xfId="2" applyFont="1" applyFill="1" applyAlignment="1">
      <alignment horizontal="center" vertical="center"/>
    </xf>
    <xf numFmtId="0" fontId="43" fillId="2" borderId="15" xfId="2" applyFont="1" applyFill="1" applyBorder="1" applyAlignment="1">
      <alignment vertical="center" wrapText="1"/>
    </xf>
    <xf numFmtId="4" fontId="44" fillId="16" borderId="16" xfId="2" applyNumberFormat="1" applyFont="1" applyFill="1" applyBorder="1" applyAlignment="1">
      <alignment horizontal="center" vertical="center" wrapText="1"/>
    </xf>
    <xf numFmtId="10" fontId="45" fillId="2" borderId="17" xfId="2" applyNumberFormat="1" applyFont="1" applyFill="1" applyBorder="1" applyAlignment="1">
      <alignment horizontal="center" vertical="center" wrapText="1"/>
    </xf>
    <xf numFmtId="10" fontId="44" fillId="2" borderId="17" xfId="2" applyNumberFormat="1" applyFont="1" applyFill="1" applyBorder="1" applyAlignment="1">
      <alignment horizontal="center" vertical="center" wrapText="1"/>
    </xf>
    <xf numFmtId="0" fontId="8" fillId="0" borderId="0" xfId="2"/>
    <xf numFmtId="0" fontId="28" fillId="2" borderId="6" xfId="2" applyFont="1" applyFill="1" applyBorder="1"/>
    <xf numFmtId="0" fontId="31" fillId="2" borderId="6" xfId="2" applyFont="1" applyFill="1" applyBorder="1"/>
    <xf numFmtId="0" fontId="27" fillId="2" borderId="6" xfId="2" applyFont="1" applyFill="1" applyBorder="1"/>
    <xf numFmtId="10" fontId="27" fillId="2" borderId="6" xfId="2" applyNumberFormat="1" applyFont="1" applyFill="1" applyBorder="1" applyAlignment="1">
      <alignment horizontal="left" vertical="center"/>
    </xf>
    <xf numFmtId="10" fontId="27" fillId="2" borderId="6" xfId="2" applyNumberFormat="1" applyFont="1" applyFill="1" applyBorder="1"/>
    <xf numFmtId="10" fontId="9" fillId="2" borderId="6" xfId="15" applyNumberFormat="1" applyFill="1" applyBorder="1" applyAlignment="1">
      <alignment horizontal="left" vertical="center"/>
    </xf>
    <xf numFmtId="182" fontId="10" fillId="2" borderId="11" xfId="3" applyNumberFormat="1" applyFont="1" applyFill="1" applyBorder="1" applyAlignment="1">
      <alignment horizontal="center" vertical="center" wrapText="1" readingOrder="1"/>
    </xf>
    <xf numFmtId="182" fontId="10" fillId="2" borderId="14" xfId="3" applyNumberFormat="1" applyFont="1" applyFill="1" applyBorder="1" applyAlignment="1">
      <alignment horizontal="center" vertical="center" wrapText="1" readingOrder="1"/>
    </xf>
    <xf numFmtId="0" fontId="0" fillId="2" borderId="0" xfId="0" applyFill="1">
      <alignment vertical="center"/>
    </xf>
    <xf numFmtId="0" fontId="15" fillId="5" borderId="0" xfId="0" quotePrefix="1" applyFont="1" applyFill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8" fillId="2" borderId="0" xfId="9" applyFont="1" applyFill="1" applyAlignment="1">
      <alignment horizontal="center" vertical="center"/>
    </xf>
    <xf numFmtId="0" fontId="50" fillId="2" borderId="0" xfId="0" applyFont="1" applyFill="1" applyAlignment="1">
      <alignment horizontal="center" vertical="center"/>
    </xf>
    <xf numFmtId="0" fontId="51" fillId="2" borderId="0" xfId="0" applyFont="1" applyFill="1" applyAlignment="1">
      <alignment horizontal="center" vertical="center"/>
    </xf>
    <xf numFmtId="180" fontId="53" fillId="2" borderId="0" xfId="0" applyNumberFormat="1" applyFont="1" applyFill="1" applyAlignment="1">
      <alignment horizontal="center" vertical="center"/>
    </xf>
    <xf numFmtId="0" fontId="0" fillId="2" borderId="0" xfId="0" applyFill="1" applyAlignment="1"/>
    <xf numFmtId="183" fontId="54" fillId="7" borderId="0" xfId="0" applyNumberFormat="1" applyFont="1" applyFill="1" applyAlignment="1">
      <alignment horizontal="left" vertical="center"/>
    </xf>
    <xf numFmtId="183" fontId="0" fillId="2" borderId="0" xfId="0" applyNumberFormat="1" applyFill="1">
      <alignment vertical="center"/>
    </xf>
    <xf numFmtId="0" fontId="56" fillId="0" borderId="0" xfId="0" applyFont="1" applyAlignment="1">
      <alignment horizontal="left"/>
    </xf>
    <xf numFmtId="0" fontId="56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54" fillId="7" borderId="0" xfId="0" applyFont="1" applyFill="1" applyAlignment="1">
      <alignment horizontal="left"/>
    </xf>
    <xf numFmtId="0" fontId="27" fillId="2" borderId="0" xfId="19" applyFont="1" applyFill="1"/>
    <xf numFmtId="0" fontId="4" fillId="2" borderId="0" xfId="19" applyFill="1"/>
    <xf numFmtId="0" fontId="28" fillId="2" borderId="0" xfId="19" applyFont="1" applyFill="1" applyAlignment="1">
      <alignment horizontal="center" vertical="center"/>
    </xf>
    <xf numFmtId="0" fontId="28" fillId="2" borderId="0" xfId="19" applyFont="1" applyFill="1"/>
    <xf numFmtId="0" fontId="29" fillId="2" borderId="0" xfId="19" applyFont="1" applyFill="1"/>
    <xf numFmtId="181" fontId="29" fillId="2" borderId="0" xfId="19" applyNumberFormat="1" applyFont="1" applyFill="1"/>
    <xf numFmtId="14" fontId="27" fillId="4" borderId="0" xfId="19" applyNumberFormat="1" applyFont="1" applyFill="1"/>
    <xf numFmtId="14" fontId="28" fillId="0" borderId="0" xfId="19" applyNumberFormat="1" applyFont="1" applyAlignment="1">
      <alignment horizontal="center" vertical="center"/>
    </xf>
    <xf numFmtId="14" fontId="30" fillId="2" borderId="0" xfId="19" applyNumberFormat="1" applyFont="1" applyFill="1" applyAlignment="1">
      <alignment horizontal="center" vertical="center"/>
    </xf>
    <xf numFmtId="0" fontId="36" fillId="2" borderId="9" xfId="19" applyFont="1" applyFill="1" applyBorder="1"/>
    <xf numFmtId="0" fontId="37" fillId="2" borderId="9" xfId="19" applyFont="1" applyFill="1" applyBorder="1" applyAlignment="1">
      <alignment horizontal="center" vertical="center"/>
    </xf>
    <xf numFmtId="0" fontId="38" fillId="2" borderId="0" xfId="19" applyFont="1" applyFill="1"/>
    <xf numFmtId="0" fontId="40" fillId="15" borderId="0" xfId="19" applyFont="1" applyFill="1" applyAlignment="1">
      <alignment horizontal="center" vertical="center" wrapText="1" readingOrder="1"/>
    </xf>
    <xf numFmtId="14" fontId="41" fillId="15" borderId="0" xfId="19" applyNumberFormat="1" applyFont="1" applyFill="1" applyAlignment="1">
      <alignment horizontal="center" vertical="center" wrapText="1" readingOrder="1"/>
    </xf>
    <xf numFmtId="14" fontId="42" fillId="15" borderId="0" xfId="19" applyNumberFormat="1" applyFont="1" applyFill="1" applyAlignment="1">
      <alignment horizontal="center" vertical="center" wrapText="1" readingOrder="1"/>
    </xf>
    <xf numFmtId="0" fontId="39" fillId="5" borderId="0" xfId="19" applyFont="1" applyFill="1"/>
    <xf numFmtId="0" fontId="36" fillId="5" borderId="0" xfId="19" applyFont="1" applyFill="1" applyAlignment="1">
      <alignment horizontal="center" vertical="center"/>
    </xf>
    <xf numFmtId="0" fontId="10" fillId="17" borderId="11" xfId="19" applyFont="1" applyFill="1" applyBorder="1" applyAlignment="1">
      <alignment horizontal="center" vertical="center" wrapText="1" readingOrder="1"/>
    </xf>
    <xf numFmtId="10" fontId="10" fillId="2" borderId="11" xfId="19" applyNumberFormat="1" applyFont="1" applyFill="1" applyBorder="1" applyAlignment="1">
      <alignment horizontal="center" vertical="center" wrapText="1" readingOrder="1"/>
    </xf>
    <xf numFmtId="182" fontId="10" fillId="2" borderId="11" xfId="20" applyNumberFormat="1" applyFont="1" applyFill="1" applyBorder="1" applyAlignment="1">
      <alignment horizontal="center" vertical="center" wrapText="1" readingOrder="1"/>
    </xf>
    <xf numFmtId="0" fontId="10" fillId="2" borderId="0" xfId="19" applyFont="1" applyFill="1"/>
    <xf numFmtId="0" fontId="43" fillId="2" borderId="1" xfId="19" applyFont="1" applyFill="1" applyBorder="1" applyAlignment="1">
      <alignment vertical="center" wrapText="1"/>
    </xf>
    <xf numFmtId="3" fontId="44" fillId="16" borderId="2" xfId="19" applyNumberFormat="1" applyFont="1" applyFill="1" applyBorder="1" applyAlignment="1">
      <alignment horizontal="center" vertical="center" wrapText="1"/>
    </xf>
    <xf numFmtId="10" fontId="45" fillId="2" borderId="3" xfId="19" applyNumberFormat="1" applyFont="1" applyFill="1" applyBorder="1" applyAlignment="1">
      <alignment horizontal="center" vertical="center" wrapText="1"/>
    </xf>
    <xf numFmtId="10" fontId="44" fillId="2" borderId="3" xfId="19" applyNumberFormat="1" applyFont="1" applyFill="1" applyBorder="1" applyAlignment="1">
      <alignment horizontal="center" vertical="center" wrapText="1"/>
    </xf>
    <xf numFmtId="0" fontId="10" fillId="17" borderId="12" xfId="19" applyFont="1" applyFill="1" applyBorder="1" applyAlignment="1">
      <alignment horizontal="center" vertical="center" wrapText="1" readingOrder="1"/>
    </xf>
    <xf numFmtId="0" fontId="10" fillId="17" borderId="13" xfId="19" applyFont="1" applyFill="1" applyBorder="1" applyAlignment="1">
      <alignment horizontal="center" vertical="center" wrapText="1" readingOrder="1"/>
    </xf>
    <xf numFmtId="10" fontId="10" fillId="0" borderId="13" xfId="21" applyNumberFormat="1" applyFont="1" applyFill="1" applyBorder="1" applyAlignment="1">
      <alignment horizontal="center" vertical="center" wrapText="1" readingOrder="1"/>
    </xf>
    <xf numFmtId="182" fontId="10" fillId="2" borderId="14" xfId="20" applyNumberFormat="1" applyFont="1" applyFill="1" applyBorder="1" applyAlignment="1">
      <alignment horizontal="center" vertical="center" wrapText="1" readingOrder="1"/>
    </xf>
    <xf numFmtId="0" fontId="43" fillId="2" borderId="4" xfId="19" applyFont="1" applyFill="1" applyBorder="1" applyAlignment="1">
      <alignment vertical="center" wrapText="1"/>
    </xf>
    <xf numFmtId="10" fontId="27" fillId="2" borderId="6" xfId="19" applyNumberFormat="1" applyFont="1" applyFill="1" applyBorder="1" applyAlignment="1">
      <alignment horizontal="left" vertical="center"/>
    </xf>
    <xf numFmtId="10" fontId="44" fillId="16" borderId="2" xfId="21" applyNumberFormat="1" applyFont="1" applyFill="1" applyBorder="1" applyAlignment="1">
      <alignment horizontal="center" vertical="center" wrapText="1"/>
    </xf>
    <xf numFmtId="1" fontId="45" fillId="2" borderId="3" xfId="19" applyNumberFormat="1" applyFont="1" applyFill="1" applyBorder="1" applyAlignment="1">
      <alignment horizontal="center" vertical="center" wrapText="1"/>
    </xf>
    <xf numFmtId="1" fontId="44" fillId="2" borderId="3" xfId="20" applyNumberFormat="1" applyFont="1" applyFill="1" applyBorder="1" applyAlignment="1">
      <alignment horizontal="center" vertical="center" wrapText="1"/>
    </xf>
    <xf numFmtId="0" fontId="44" fillId="5" borderId="0" xfId="19" applyFont="1" applyFill="1" applyAlignment="1">
      <alignment horizontal="center" vertical="center"/>
    </xf>
    <xf numFmtId="0" fontId="43" fillId="2" borderId="15" xfId="19" applyFont="1" applyFill="1" applyBorder="1" applyAlignment="1">
      <alignment vertical="center" wrapText="1"/>
    </xf>
    <xf numFmtId="4" fontId="44" fillId="16" borderId="16" xfId="19" applyNumberFormat="1" applyFont="1" applyFill="1" applyBorder="1" applyAlignment="1">
      <alignment horizontal="center" vertical="center" wrapText="1"/>
    </xf>
    <xf numFmtId="10" fontId="45" fillId="2" borderId="17" xfId="19" applyNumberFormat="1" applyFont="1" applyFill="1" applyBorder="1" applyAlignment="1">
      <alignment horizontal="center" vertical="center" wrapText="1"/>
    </xf>
    <xf numFmtId="10" fontId="44" fillId="2" borderId="17" xfId="19" applyNumberFormat="1" applyFont="1" applyFill="1" applyBorder="1" applyAlignment="1">
      <alignment horizontal="center" vertical="center" wrapText="1"/>
    </xf>
    <xf numFmtId="0" fontId="4" fillId="0" borderId="0" xfId="19"/>
    <xf numFmtId="0" fontId="21" fillId="2" borderId="0" xfId="0" applyFont="1" applyFill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2" borderId="0" xfId="0" applyFont="1" applyFill="1" applyAlignment="1">
      <alignment horizontal="center" vertical="center" wrapText="1"/>
    </xf>
    <xf numFmtId="0" fontId="22" fillId="2" borderId="0" xfId="0" applyFont="1" applyFill="1" applyAlignment="1">
      <alignment horizontal="center" vertical="center"/>
    </xf>
    <xf numFmtId="0" fontId="21" fillId="2" borderId="6" xfId="0" applyFont="1" applyFill="1" applyBorder="1" applyAlignment="1">
      <alignment horizontal="center" vertical="center"/>
    </xf>
    <xf numFmtId="0" fontId="23" fillId="2" borderId="6" xfId="0" applyFont="1" applyFill="1" applyBorder="1" applyAlignment="1">
      <alignment horizontal="center" vertical="center"/>
    </xf>
    <xf numFmtId="0" fontId="24" fillId="2" borderId="6" xfId="0" applyFont="1" applyFill="1" applyBorder="1" applyAlignment="1">
      <alignment horizontal="center" vertical="center" wrapText="1"/>
    </xf>
    <xf numFmtId="0" fontId="28" fillId="2" borderId="6" xfId="19" applyFont="1" applyFill="1" applyBorder="1" applyAlignment="1">
      <alignment vertical="center"/>
    </xf>
    <xf numFmtId="0" fontId="31" fillId="2" borderId="6" xfId="19" applyFont="1" applyFill="1" applyBorder="1" applyAlignment="1">
      <alignment vertical="center"/>
    </xf>
    <xf numFmtId="0" fontId="27" fillId="2" borderId="6" xfId="19" applyFont="1" applyFill="1" applyBorder="1" applyAlignment="1">
      <alignment vertical="center"/>
    </xf>
    <xf numFmtId="10" fontId="27" fillId="2" borderId="6" xfId="19" applyNumberFormat="1" applyFont="1" applyFill="1" applyBorder="1" applyAlignment="1">
      <alignment vertical="center"/>
    </xf>
    <xf numFmtId="14" fontId="28" fillId="2" borderId="6" xfId="19" applyNumberFormat="1" applyFont="1" applyFill="1" applyBorder="1" applyAlignment="1">
      <alignment horizontal="left" vertical="center"/>
    </xf>
    <xf numFmtId="0" fontId="47" fillId="2" borderId="7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57" fillId="2" borderId="0" xfId="9" applyFont="1" applyFill="1"/>
    <xf numFmtId="0" fontId="16" fillId="0" borderId="0" xfId="9" applyFont="1"/>
    <xf numFmtId="0" fontId="16" fillId="0" borderId="0" xfId="0" applyFont="1" applyAlignment="1">
      <alignment horizontal="center" vertical="center"/>
    </xf>
    <xf numFmtId="0" fontId="0" fillId="0" borderId="0" xfId="9" applyFont="1" applyAlignment="1">
      <alignment horizontal="center"/>
    </xf>
    <xf numFmtId="0" fontId="58" fillId="2" borderId="0" xfId="22" applyFill="1"/>
    <xf numFmtId="0" fontId="49" fillId="2" borderId="9" xfId="0" applyFont="1" applyFill="1" applyBorder="1" applyProtection="1">
      <alignment vertical="center"/>
      <protection hidden="1"/>
    </xf>
    <xf numFmtId="0" fontId="0" fillId="2" borderId="9" xfId="0" applyFill="1" applyBorder="1" applyProtection="1">
      <alignment vertical="center"/>
      <protection hidden="1"/>
    </xf>
    <xf numFmtId="0" fontId="0" fillId="2" borderId="9" xfId="0" applyFill="1" applyBorder="1" applyAlignment="1" applyProtection="1">
      <alignment horizontal="center" vertical="center"/>
      <protection hidden="1"/>
    </xf>
    <xf numFmtId="180" fontId="48" fillId="18" borderId="18" xfId="18" applyNumberFormat="1" applyAlignment="1" applyProtection="1">
      <alignment horizontal="center" vertical="center"/>
      <protection hidden="1"/>
    </xf>
    <xf numFmtId="0" fontId="0" fillId="2" borderId="10" xfId="0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Protection="1">
      <alignment vertical="center"/>
      <protection locked="0"/>
    </xf>
    <xf numFmtId="0" fontId="59" fillId="2" borderId="9" xfId="0" applyFont="1" applyFill="1" applyBorder="1" applyProtection="1">
      <alignment vertical="center"/>
      <protection hidden="1"/>
    </xf>
    <xf numFmtId="0" fontId="60" fillId="0" borderId="0" xfId="23">
      <alignment vertical="center"/>
    </xf>
    <xf numFmtId="0" fontId="61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0" xfId="0" applyFill="1" applyBorder="1">
      <alignment vertical="center"/>
    </xf>
    <xf numFmtId="180" fontId="15" fillId="7" borderId="0" xfId="0" applyNumberFormat="1" applyFont="1" applyFill="1" applyAlignment="1" applyProtection="1">
      <alignment horizontal="center" vertical="center"/>
      <protection hidden="1"/>
    </xf>
    <xf numFmtId="14" fontId="28" fillId="2" borderId="6" xfId="2" applyNumberFormat="1" applyFont="1" applyFill="1" applyBorder="1" applyAlignment="1">
      <alignment horizontal="left"/>
    </xf>
    <xf numFmtId="14" fontId="27" fillId="2" borderId="0" xfId="2" applyNumberFormat="1" applyFont="1" applyFill="1"/>
    <xf numFmtId="0" fontId="57" fillId="0" borderId="0" xfId="9" applyFont="1"/>
    <xf numFmtId="0" fontId="15" fillId="2" borderId="0" xfId="0" applyFont="1" applyFill="1" applyAlignment="1">
      <alignment horizontal="center" vertical="center"/>
    </xf>
    <xf numFmtId="0" fontId="63" fillId="0" borderId="0" xfId="25"/>
    <xf numFmtId="0" fontId="3" fillId="0" borderId="19" xfId="0" applyFont="1" applyBorder="1">
      <alignment vertical="center"/>
    </xf>
    <xf numFmtId="0" fontId="3" fillId="0" borderId="19" xfId="9" applyFont="1" applyBorder="1"/>
    <xf numFmtId="0" fontId="3" fillId="0" borderId="20" xfId="9" applyFont="1" applyBorder="1"/>
    <xf numFmtId="0" fontId="0" fillId="0" borderId="0" xfId="0" applyFont="1" applyFill="1" applyBorder="1" applyAlignment="1">
      <alignment horizontal="left" vertical="center" wrapText="1"/>
    </xf>
    <xf numFmtId="0" fontId="64" fillId="2" borderId="0" xfId="0" applyFont="1" applyFill="1">
      <alignment vertical="center"/>
    </xf>
    <xf numFmtId="180" fontId="52" fillId="3" borderId="18" xfId="18" applyNumberFormat="1" applyFont="1" applyFill="1" applyAlignment="1">
      <alignment horizontal="center" vertical="center"/>
    </xf>
    <xf numFmtId="180" fontId="0" fillId="0" borderId="0" xfId="0" applyNumberFormat="1" applyFont="1" applyFill="1" applyBorder="1" applyAlignment="1">
      <alignment horizontal="left" vertical="center" wrapText="1"/>
    </xf>
    <xf numFmtId="0" fontId="0" fillId="0" borderId="0" xfId="0" quotePrefix="1" applyFont="1" applyFill="1" applyBorder="1" applyAlignment="1">
      <alignment horizontal="left" vertical="center" wrapText="1"/>
    </xf>
    <xf numFmtId="0" fontId="65" fillId="2" borderId="0" xfId="0" applyFont="1" applyFill="1" applyAlignment="1">
      <alignment horizontal="left" vertical="center"/>
    </xf>
    <xf numFmtId="0" fontId="66" fillId="2" borderId="0" xfId="0" applyFont="1" applyFill="1" applyAlignment="1">
      <alignment horizontal="left" vertical="center"/>
    </xf>
    <xf numFmtId="0" fontId="0" fillId="0" borderId="0" xfId="0" applyFont="1" applyFill="1" applyBorder="1">
      <alignment vertical="center"/>
    </xf>
    <xf numFmtId="0" fontId="0" fillId="0" borderId="0" xfId="0" applyNumberFormat="1" applyFont="1" applyFill="1" applyBorder="1">
      <alignment vertical="center"/>
    </xf>
    <xf numFmtId="0" fontId="0" fillId="2" borderId="0" xfId="0" applyNumberFormat="1" applyFill="1">
      <alignment vertical="center"/>
    </xf>
    <xf numFmtId="0" fontId="0" fillId="0" borderId="0" xfId="0" applyAlignment="1" applyProtection="1">
      <alignment vertical="center" wrapText="1"/>
      <protection locked="0"/>
    </xf>
    <xf numFmtId="10" fontId="0" fillId="0" borderId="0" xfId="0" applyNumberFormat="1" applyAlignment="1" applyProtection="1">
      <alignment vertical="center" wrapText="1"/>
      <protection locked="0"/>
    </xf>
    <xf numFmtId="0" fontId="58" fillId="0" borderId="0" xfId="22"/>
    <xf numFmtId="0" fontId="67" fillId="0" borderId="0" xfId="27"/>
    <xf numFmtId="0" fontId="68" fillId="0" borderId="6" xfId="27" applyFont="1" applyBorder="1" applyAlignment="1">
      <alignment horizontal="center" vertical="top"/>
    </xf>
    <xf numFmtId="0" fontId="3" fillId="0" borderId="19" xfId="9" applyFont="1" applyFill="1" applyBorder="1"/>
    <xf numFmtId="0" fontId="31" fillId="2" borderId="10" xfId="28" applyFont="1" applyFill="1" applyBorder="1"/>
    <xf numFmtId="0" fontId="27" fillId="2" borderId="10" xfId="28" applyFont="1" applyFill="1" applyBorder="1"/>
    <xf numFmtId="14" fontId="27" fillId="2" borderId="10" xfId="28" applyNumberFormat="1" applyFont="1" applyFill="1" applyBorder="1"/>
    <xf numFmtId="0" fontId="33" fillId="11" borderId="0" xfId="28" applyFont="1" applyFill="1" applyAlignment="1">
      <alignment horizontal="left" vertical="center"/>
    </xf>
    <xf numFmtId="0" fontId="28" fillId="2" borderId="6" xfId="19" applyFont="1" applyFill="1" applyBorder="1"/>
    <xf numFmtId="0" fontId="40" fillId="15" borderId="0" xfId="19" applyFont="1" applyFill="1" applyBorder="1" applyAlignment="1">
      <alignment horizontal="center" vertical="center" readingOrder="1"/>
    </xf>
    <xf numFmtId="14" fontId="41" fillId="15" borderId="0" xfId="19" applyNumberFormat="1" applyFont="1" applyFill="1" applyBorder="1" applyAlignment="1">
      <alignment horizontal="center" vertical="center" readingOrder="1"/>
    </xf>
    <xf numFmtId="14" fontId="42" fillId="15" borderId="0" xfId="19" applyNumberFormat="1" applyFont="1" applyFill="1" applyBorder="1" applyAlignment="1">
      <alignment horizontal="center" vertical="center" readingOrder="1"/>
    </xf>
    <xf numFmtId="0" fontId="28" fillId="2" borderId="0" xfId="19" applyFont="1" applyFill="1" applyAlignment="1"/>
    <xf numFmtId="14" fontId="27" fillId="2" borderId="0" xfId="19" applyNumberFormat="1" applyFont="1" applyFill="1"/>
    <xf numFmtId="1" fontId="55" fillId="19" borderId="0" xfId="17" applyNumberFormat="1" applyFont="1" applyFill="1" applyBorder="1" applyAlignment="1" applyProtection="1">
      <alignment horizontal="center"/>
      <protection locked="0"/>
    </xf>
    <xf numFmtId="14" fontId="28" fillId="2" borderId="0" xfId="19" applyNumberFormat="1" applyFont="1" applyFill="1"/>
    <xf numFmtId="14" fontId="27" fillId="2" borderId="0" xfId="19" applyNumberFormat="1" applyFont="1" applyFill="1"/>
    <xf numFmtId="14" fontId="4" fillId="0" borderId="0" xfId="19" applyNumberFormat="1"/>
    <xf numFmtId="184" fontId="10" fillId="2" borderId="11" xfId="19" applyNumberFormat="1" applyFont="1" applyFill="1" applyBorder="1" applyAlignment="1">
      <alignment horizontal="center" vertical="center" wrapText="1" readingOrder="1"/>
    </xf>
    <xf numFmtId="176" fontId="9" fillId="0" borderId="0" xfId="29" applyFont="1" applyAlignment="1">
      <alignment horizontal="center" vertical="center"/>
    </xf>
    <xf numFmtId="176" fontId="0" fillId="0" borderId="0" xfId="29" applyFont="1" applyAlignment="1"/>
    <xf numFmtId="17" fontId="0" fillId="0" borderId="0" xfId="0" applyNumberFormat="1" applyAlignment="1" applyProtection="1">
      <alignment vertical="center" wrapText="1"/>
      <protection locked="0"/>
    </xf>
    <xf numFmtId="0" fontId="69" fillId="0" borderId="0" xfId="0" applyFont="1">
      <alignment vertical="center"/>
    </xf>
    <xf numFmtId="0" fontId="0" fillId="2" borderId="0" xfId="0" quotePrefix="1" applyFill="1">
      <alignment vertical="center"/>
    </xf>
    <xf numFmtId="0" fontId="71" fillId="0" borderId="0" xfId="0" applyFont="1">
      <alignment vertical="center"/>
    </xf>
    <xf numFmtId="0" fontId="15" fillId="3" borderId="0" xfId="0" applyFont="1" applyFill="1" applyAlignment="1" applyProtection="1">
      <alignment horizontal="center" vertical="center"/>
      <protection locked="0" hidden="1"/>
    </xf>
    <xf numFmtId="0" fontId="3" fillId="3" borderId="0" xfId="0" applyFont="1" applyFill="1" applyAlignment="1" applyProtection="1">
      <alignment horizontal="center" vertical="center" wrapText="1"/>
      <protection locked="0" hidden="1"/>
    </xf>
    <xf numFmtId="0" fontId="3" fillId="3" borderId="0" xfId="0" applyFont="1" applyFill="1" applyAlignment="1" applyProtection="1">
      <alignment horizontal="center" vertical="center"/>
      <protection locked="0" hidden="1"/>
    </xf>
    <xf numFmtId="0" fontId="3" fillId="0" borderId="21" xfId="9" applyNumberFormat="1" applyFont="1" applyBorder="1" applyAlignment="1"/>
    <xf numFmtId="0" fontId="3" fillId="0" borderId="19" xfId="9" applyNumberFormat="1" applyFont="1" applyBorder="1" applyAlignment="1"/>
    <xf numFmtId="0" fontId="73" fillId="2" borderId="0" xfId="9" applyFont="1" applyFill="1"/>
    <xf numFmtId="0" fontId="74" fillId="0" borderId="0" xfId="9" applyFont="1"/>
    <xf numFmtId="0" fontId="75" fillId="0" borderId="0" xfId="9" applyFont="1"/>
    <xf numFmtId="0" fontId="76" fillId="0" borderId="0" xfId="0" applyFont="1">
      <alignment vertical="center"/>
    </xf>
    <xf numFmtId="0" fontId="77" fillId="0" borderId="0" xfId="0" applyFont="1">
      <alignment vertical="center"/>
    </xf>
    <xf numFmtId="0" fontId="77" fillId="0" borderId="0" xfId="9" applyFont="1"/>
    <xf numFmtId="0" fontId="79" fillId="2" borderId="0" xfId="9" applyFont="1" applyFill="1"/>
    <xf numFmtId="0" fontId="79" fillId="2" borderId="0" xfId="9" applyNumberFormat="1" applyFont="1" applyFill="1"/>
    <xf numFmtId="0" fontId="80" fillId="0" borderId="0" xfId="9" applyNumberFormat="1" applyFont="1" applyFill="1"/>
    <xf numFmtId="0" fontId="17" fillId="2" borderId="0" xfId="0" applyFont="1" applyFill="1" applyBorder="1" applyAlignment="1">
      <alignment horizontal="left" vertical="center"/>
    </xf>
    <xf numFmtId="180" fontId="17" fillId="2" borderId="0" xfId="0" applyNumberFormat="1" applyFont="1" applyFill="1" applyBorder="1">
      <alignment vertical="center"/>
    </xf>
    <xf numFmtId="0" fontId="17" fillId="2" borderId="0" xfId="0" applyFont="1" applyFill="1" applyBorder="1">
      <alignment vertical="center"/>
    </xf>
    <xf numFmtId="0" fontId="81" fillId="2" borderId="0" xfId="0" applyFont="1" applyFill="1" applyAlignment="1">
      <alignment horizontal="left" vertical="center"/>
    </xf>
    <xf numFmtId="0" fontId="16" fillId="20" borderId="0" xfId="0" applyFont="1" applyFill="1" applyAlignment="1" applyProtection="1">
      <alignment horizontal="center" vertical="center"/>
      <protection locked="0"/>
    </xf>
    <xf numFmtId="0" fontId="83" fillId="0" borderId="6" xfId="0" applyFont="1" applyBorder="1" applyAlignment="1">
      <alignment horizontal="left"/>
    </xf>
    <xf numFmtId="0" fontId="83" fillId="0" borderId="6" xfId="0" applyFont="1" applyBorder="1" applyAlignment="1">
      <alignment horizontal="right"/>
    </xf>
    <xf numFmtId="14" fontId="28" fillId="2" borderId="0" xfId="2" applyNumberFormat="1" applyFont="1" applyFill="1"/>
    <xf numFmtId="0" fontId="1" fillId="2" borderId="0" xfId="0" applyFont="1" applyFill="1" applyAlignment="1">
      <alignment horizontal="center" vertical="center"/>
    </xf>
    <xf numFmtId="0" fontId="84" fillId="5" borderId="0" xfId="0" quotePrefix="1" applyNumberFormat="1" applyFont="1" applyFill="1" applyAlignment="1" applyProtection="1">
      <alignment horizontal="center" vertical="center"/>
      <protection hidden="1"/>
    </xf>
    <xf numFmtId="0" fontId="85" fillId="8" borderId="0" xfId="0" applyFont="1" applyFill="1" applyAlignment="1" applyProtection="1">
      <alignment horizontal="center" vertical="center"/>
    </xf>
    <xf numFmtId="0" fontId="47" fillId="2" borderId="0" xfId="0" applyFont="1" applyFill="1" applyBorder="1" applyAlignment="1">
      <alignment horizontal="center" vertical="center"/>
    </xf>
    <xf numFmtId="0" fontId="80" fillId="0" borderId="0" xfId="9" applyNumberFormat="1" applyFont="1"/>
    <xf numFmtId="0" fontId="85" fillId="0" borderId="0" xfId="0" applyFont="1" applyAlignment="1">
      <alignment horizontal="center" vertical="center"/>
    </xf>
    <xf numFmtId="0" fontId="86" fillId="2" borderId="0" xfId="0" applyFont="1" applyFill="1" applyBorder="1" applyAlignment="1">
      <alignment horizontal="center" vertical="center"/>
    </xf>
    <xf numFmtId="0" fontId="87" fillId="2" borderId="0" xfId="0" applyFont="1" applyFill="1" applyBorder="1" applyAlignment="1">
      <alignment horizontal="center" vertical="center"/>
    </xf>
    <xf numFmtId="0" fontId="3" fillId="0" borderId="0" xfId="9" applyFont="1" applyBorder="1"/>
    <xf numFmtId="0" fontId="88" fillId="0" borderId="0" xfId="0" applyFont="1" applyAlignment="1">
      <alignment horizontal="center" vertical="center"/>
    </xf>
    <xf numFmtId="0" fontId="83" fillId="9" borderId="6" xfId="0" applyFont="1" applyFill="1" applyBorder="1" applyAlignment="1">
      <alignment horizontal="center" vertical="center" wrapText="1"/>
    </xf>
    <xf numFmtId="0" fontId="72" fillId="21" borderId="6" xfId="9" applyFont="1" applyFill="1" applyBorder="1" applyAlignment="1">
      <alignment horizontal="center" vertical="center" wrapText="1"/>
    </xf>
    <xf numFmtId="0" fontId="72" fillId="21" borderId="22" xfId="9" applyFont="1" applyFill="1" applyBorder="1" applyAlignment="1">
      <alignment vertical="center" wrapText="1"/>
    </xf>
    <xf numFmtId="0" fontId="72" fillId="21" borderId="9" xfId="9" applyFont="1" applyFill="1" applyBorder="1" applyAlignment="1">
      <alignment vertical="center" wrapText="1"/>
    </xf>
    <xf numFmtId="0" fontId="0" fillId="21" borderId="0" xfId="0" applyFill="1">
      <alignment vertical="center"/>
    </xf>
    <xf numFmtId="0" fontId="82" fillId="0" borderId="6" xfId="30" applyFont="1" applyFill="1" applyBorder="1" applyAlignment="1">
      <alignment horizontal="left"/>
    </xf>
    <xf numFmtId="0" fontId="82" fillId="0" borderId="6" xfId="30" applyFont="1" applyFill="1" applyBorder="1" applyAlignment="1">
      <alignment horizontal="right"/>
    </xf>
    <xf numFmtId="0" fontId="0" fillId="0" borderId="0" xfId="0" applyFill="1">
      <alignment vertical="center"/>
    </xf>
    <xf numFmtId="176" fontId="84" fillId="5" borderId="0" xfId="29" quotePrefix="1" applyFont="1" applyFill="1" applyAlignment="1" applyProtection="1">
      <alignment horizontal="center" vertical="center"/>
      <protection hidden="1"/>
    </xf>
    <xf numFmtId="185" fontId="15" fillId="5" borderId="0" xfId="29" quotePrefix="1" applyNumberFormat="1" applyFont="1" applyFill="1" applyAlignment="1" applyProtection="1">
      <alignment horizontal="center" vertical="center"/>
      <protection hidden="1"/>
    </xf>
    <xf numFmtId="185" fontId="84" fillId="5" borderId="0" xfId="29" quotePrefix="1" applyNumberFormat="1" applyFont="1" applyFill="1" applyAlignment="1" applyProtection="1">
      <alignment horizontal="center" vertical="center"/>
      <protection hidden="1"/>
    </xf>
    <xf numFmtId="14" fontId="82" fillId="0" borderId="6" xfId="30" quotePrefix="1" applyNumberFormat="1" applyFont="1" applyFill="1" applyBorder="1" applyAlignment="1">
      <alignment horizontal="left"/>
    </xf>
    <xf numFmtId="14" fontId="0" fillId="0" borderId="0" xfId="0" applyNumberFormat="1" applyFill="1">
      <alignment vertical="center"/>
    </xf>
    <xf numFmtId="180" fontId="15" fillId="5" borderId="0" xfId="0" quotePrefix="1" applyNumberFormat="1" applyFont="1" applyFill="1" applyAlignment="1" applyProtection="1">
      <alignment horizontal="center" vertical="center"/>
      <protection hidden="1"/>
    </xf>
    <xf numFmtId="180" fontId="84" fillId="5" borderId="0" xfId="0" quotePrefix="1" applyNumberFormat="1" applyFont="1" applyFill="1" applyAlignment="1" applyProtection="1">
      <alignment horizontal="center" vertical="center"/>
      <protection hidden="1"/>
    </xf>
    <xf numFmtId="0" fontId="1" fillId="0" borderId="0" xfId="9" applyFont="1" applyBorder="1"/>
    <xf numFmtId="180" fontId="84" fillId="0" borderId="0" xfId="0" quotePrefix="1" applyNumberFormat="1" applyFont="1" applyFill="1" applyAlignment="1" applyProtection="1">
      <alignment horizontal="center" vertical="center"/>
      <protection hidden="1"/>
    </xf>
    <xf numFmtId="0" fontId="1" fillId="3" borderId="0" xfId="0" applyFont="1" applyFill="1" applyAlignment="1" applyProtection="1">
      <alignment horizontal="center" vertical="center" wrapText="1"/>
      <protection locked="0" hidden="1"/>
    </xf>
  </cellXfs>
  <cellStyles count="31">
    <cellStyle name="blp_column_header" xfId="5"/>
    <cellStyle name="blp_datetime" xfId="15"/>
    <cellStyle name="Comma 2" xfId="11"/>
    <cellStyle name="Comma 2 2" xfId="16"/>
    <cellStyle name="Comma 2 2 2" xfId="17"/>
    <cellStyle name="Comma 3" xfId="13"/>
    <cellStyle name="Normal 2" xfId="9"/>
    <cellStyle name="Normal 3" xfId="22"/>
    <cellStyle name="Normal 4" xfId="24"/>
    <cellStyle name="Normal 5" xfId="25"/>
    <cellStyle name="Normal 6" xfId="27"/>
    <cellStyle name="Normal 7" xfId="30"/>
    <cellStyle name="Percent 2" xfId="12"/>
    <cellStyle name="一般" xfId="0" builtinId="0"/>
    <cellStyle name="一般 2" xfId="1"/>
    <cellStyle name="一般 3" xfId="2"/>
    <cellStyle name="一般 3 2" xfId="10"/>
    <cellStyle name="一般 3 3" xfId="19"/>
    <cellStyle name="一般 3 4" xfId="28"/>
    <cellStyle name="一般 4" xfId="26"/>
    <cellStyle name="千分位" xfId="29" builtinId="3"/>
    <cellStyle name="千分位 2" xfId="3"/>
    <cellStyle name="千分位 2 2" xfId="7"/>
    <cellStyle name="千分位 2 3" xfId="20"/>
    <cellStyle name="百分比" xfId="14" builtinId="5"/>
    <cellStyle name="百分比 2" xfId="4"/>
    <cellStyle name="百分比 2 2" xfId="8"/>
    <cellStyle name="百分比 2 3" xfId="21"/>
    <cellStyle name="常规 2" xfId="6"/>
    <cellStyle name="超連結" xfId="23" builtinId="8"/>
    <cellStyle name="檢查儲存格" xfId="18" builtinId="23"/>
  </cellStyles>
  <dxfs count="143"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85" formatCode="_-* #,##0_-;\-* #,##0_-;_-* &quot;-&quot;??_-;_-@_-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80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80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80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80" formatCode="yyyy/m/d;@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59999389629810485"/>
        <name val="Microsoft JhengHei"/>
        <scheme val="minor"/>
      </font>
      <numFmt numFmtId="180" formatCode="yyyy/m/d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outline="0">
        <left style="double">
          <color rgb="FF3F3F3F"/>
        </left>
      </border>
    </dxf>
    <dxf>
      <font>
        <strike val="0"/>
        <outline val="0"/>
        <shadow val="0"/>
        <u val="none"/>
        <vertAlign val="baseline"/>
        <sz val="14"/>
        <color theme="9" tint="-0.249977111117893"/>
        <name val="Microsoft JhengHei"/>
        <scheme val="minor"/>
      </font>
      <numFmt numFmtId="180" formatCode="yyyy/m/d;@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  <fill>
        <patternFill>
          <bgColor theme="7" tint="0.79998168889431442"/>
        </patternFill>
      </fill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bgColor rgb="FFD4C4AA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</dxfs>
  <tableStyles count="3" defaultTableStyle="TableStyleMedium4" defaultPivotStyle="PivotStyleLight16">
    <tableStyle name="Qry Source" pivot="0" count="2">
      <tableStyleElement type="wholeTable" dxfId="142"/>
      <tableStyleElement type="headerRow" dxfId="141"/>
    </tableStyle>
    <tableStyle name="Qry Source 2" pivot="0" count="2">
      <tableStyleElement type="wholeTable" dxfId="140"/>
      <tableStyleElement type="headerRow" dxfId="139"/>
    </tableStyle>
    <tableStyle name="tbl_bbgcoded" pivot="0" count="9">
      <tableStyleElement type="wholeTable" dxfId="138"/>
      <tableStyleElement type="headerRow" dxfId="137"/>
      <tableStyleElement type="totalRow" dxfId="136"/>
      <tableStyleElement type="firstColumn" dxfId="135"/>
      <tableStyleElement type="lastColumn" dxfId="134"/>
      <tableStyleElement type="firstRowStripe" dxfId="133"/>
      <tableStyleElement type="secondRowStripe" dxfId="132"/>
      <tableStyleElement type="firstColumnStripe" dxfId="131"/>
      <tableStyleElement type="secondColumnStripe" dxfId="130"/>
    </tableStyle>
  </tableStyles>
  <colors>
    <mruColors>
      <color rgb="FFD4C4AA"/>
      <color rgb="FF888AA6"/>
      <color rgb="FFE1E1E9"/>
      <color rgb="FFC4916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#N/A N/A</v>
        <stp/>
        <stp>##V3_BDPV12</stp>
        <stp>XS2677539541 Corp</stp>
        <stp>RTG_FITCH_LT_ISSUER_DEFAULT</stp>
        <stp>[1.Weekly Download.xlsm]Coded!R17C15</stp>
        <tr r="O17" s="14"/>
      </tp>
      <tp t="s">
        <v>SOFRIX +50.000</v>
        <stp/>
        <stp>##V3_BDPV12</stp>
        <stp>XS2692707727 Corp</stp>
        <stp>FLOATER_FORMULA</stp>
        <stp>[1.Weekly Download.xlsm]Coded!R5C26</stp>
        <tr r="Z5" s="14"/>
        <tr r="Z5" s="14"/>
      </tp>
      <tp t="s">
        <v>#N/A N/A</v>
        <stp/>
        <stp>##V3_BDPV12</stp>
        <stp>HK0000951035 Corp</stp>
        <stp>RTG_SP_LT_FC_ISSUER_CREDIT</stp>
        <stp>[1.Weekly Download.xlsm]Coded!R18C14</stp>
        <tr r="N18" s="14"/>
      </tp>
      <tp>
        <v>63</v>
        <stp/>
        <stp>##V3_BDPV12</stp>
        <stp>XS2679063862 Corp</stp>
        <stp>SPREAD_TO_TSY_ISSUE</stp>
        <stp>[1.Weekly Download.xlsm]Coded!R10C22</stp>
        <tr r="V10" s="14"/>
        <tr r="V10" s="14"/>
      </tp>
      <tp t="s">
        <v>#N/A N/A</v>
        <stp/>
        <stp>##V3_BDPV12</stp>
        <stp>HK0000947231 Corp</stp>
        <stp>RTG_SP_LT_FC_ISSUER_CREDIT</stp>
        <stp>[1.Weekly Download.xlsm]Coded!R21C14</stp>
        <tr r="N21" s="14"/>
      </tp>
      <tp t="s">
        <v>USD</v>
        <stp/>
        <stp>##V3_BDPV12</stp>
        <stp>XS2672161267 ISIN</stp>
        <stp>CRNCY</stp>
        <stp>[1.Weekly Download.xlsm]Coded!R19C44</stp>
        <tr r="AR19" s="14"/>
        <tr r="AR19" s="14"/>
      </tp>
      <tp t="s">
        <v>USD</v>
        <stp/>
        <stp>##V3_BDPV12</stp>
        <stp>XS2674525477 ISIN</stp>
        <stp>CRNCY</stp>
        <stp>[1.Weekly Download.xlsm]Coded!R15C44</stp>
        <tr r="AR15" s="14"/>
        <tr r="AR15" s="14"/>
      </tp>
      <tp>
        <v>3000000000</v>
        <stp/>
        <stp>##V3_BDPV12</stp>
        <stp>HK0000946787 ISIN</stp>
        <stp>AMT_ISSUED</stp>
        <stp>[1.Weekly Download.xlsm]Coded!R7C45</stp>
        <tr r="AS7" s="14"/>
        <tr r="AS7" s="14"/>
      </tp>
      <tp>
        <v>1000000000</v>
        <stp/>
        <stp>##V3_BDPV12</stp>
        <stp>HK0000946795 ISIN</stp>
        <stp>AMT_ISSUED</stp>
        <stp>[1.Weekly Download.xlsm]Coded!R9C45</stp>
        <tr r="AS9" s="14"/>
        <tr r="AS9" s="14"/>
      </tp>
      <tp>
        <v>50</v>
        <stp/>
        <stp>##V3_BDPV12</stp>
        <stp>XS2692707727 Corp</stp>
        <stp>FLT_SPREAD</stp>
        <stp>[1.Weekly Download.xlsm]Coded!R5C24</stp>
        <tr r="X5" s="14"/>
        <tr r="X5" s="14"/>
      </tp>
      <tp t="s">
        <v>CN</v>
        <stp/>
        <stp>##V3_BDPV12</stp>
        <stp>XS2692707727 Corp</stp>
        <stp>CNTRY_ISSUE_ISO</stp>
        <stp>[1.Weekly Download.xlsm]Coded!R5C30</stp>
        <tr r="AD5" s="14"/>
        <tr r="AD5" s="14"/>
      </tp>
      <tp t="s">
        <v>1398745D CH</v>
        <stp/>
        <stp>##V3_BDPV12</stp>
        <stp>XS2672161267 Corp</stp>
        <stp>GUARANTOR_EQY_TICKER</stp>
        <stp>[1.Weekly Download.xlsm]Coded!R19C16</stp>
        <tr r="P19" s="14"/>
        <tr r="P19" s="14"/>
        <tr r="P19" s="14"/>
        <tr r="P19" s="14"/>
      </tp>
      <tp t="s">
        <v>#N/A Field Not Applicable</v>
        <stp/>
        <stp>##V3_BDPV12</stp>
        <stp>HK0000951035 Corp</stp>
        <stp>FLT_SPREAD</stp>
        <stp>[1.Weekly Download.xlsm]Coded!R18C24</stp>
        <tr r="X18" s="14"/>
      </tp>
      <tp t="s">
        <v>#N/A Field Not Applicable</v>
        <stp/>
        <stp>##V3_BDPV12</stp>
        <stp>HK0000947231 Corp</stp>
        <stp>FLT_SPREAD</stp>
        <stp>[1.Weekly Download.xlsm]Coded!R21C24</stp>
        <tr r="X21" s="14"/>
      </tp>
      <tp t="s">
        <v>#N/A N/A</v>
        <stp/>
        <stp>##V3_BDPV12</stp>
        <stp>HK0000947231 Corp</stp>
        <stp>RTG_FITCH_LT_ISSUER_DEFAULT</stp>
        <stp>[1.Weekly Download.xlsm]Coded!R21C15</stp>
        <tr r="O21" s="14"/>
      </tp>
      <tp t="s">
        <v>中国农业银行/香港</v>
        <stp/>
        <stp>##V3_BDPV12</stp>
        <stp>ABCZ HK Equity</stp>
        <stp>ISSUER</stp>
        <stp>[1.Weekly Download.xlsm]Coded!R20C33</stp>
        <tr r="AG20" s="14"/>
        <tr r="AG20" s="14"/>
      </tp>
      <tp t="s">
        <v>#N/A N/A</v>
        <stp/>
        <stp>##V3_BDPV12</stp>
        <stp>XS2674525477 Corp</stp>
        <stp>SPREAD_TO_TSY_ISSUE</stp>
        <stp>[1.Weekly Download.xlsm]Coded!R15C22</stp>
        <tr r="V15" s="14"/>
      </tp>
      <tp t="s">
        <v>13/9/2023</v>
        <stp/>
        <stp>##V3_BDPV12</stp>
        <stp>XS2690707497 ISIN</stp>
        <stp>SECURITY_PRICING_DATE</stp>
        <stp>[1.Weekly Download.xlsm]Coded!R20C41</stp>
        <tr r="AO20" s="14"/>
        <tr r="AO20" s="14"/>
      </tp>
      <tp t="s">
        <v>USD</v>
        <stp/>
        <stp>##V3_BDPV12</stp>
        <stp>XS2679063862 ISIN</stp>
        <stp>CRNCY</stp>
        <stp>[1.Weekly Download.xlsm]Coded!R10C44</stp>
        <tr r="AR10" s="14"/>
        <tr r="AR10" s="14"/>
      </tp>
      <tp t="s">
        <v>HKD</v>
        <stp/>
        <stp>##V3_BDPV12</stp>
        <stp>XS2689084809 ISIN</stp>
        <stp>CRNCY</stp>
        <stp>[1.Weekly Download.xlsm]Coded!R14C44</stp>
        <tr r="AR14" s="14"/>
        <tr r="AR14" s="14"/>
      </tp>
      <tp t="s">
        <v>#N/A N/A</v>
        <stp/>
        <stp>##V3_BDPV12</stp>
        <stp>HK0000951035 Corp</stp>
        <stp>SPREAD_TO_TSY_ISSUE</stp>
        <stp>[1.Weekly Download.xlsm]Coded!R18C22</stp>
        <tr r="V18" s="14"/>
      </tp>
      <tp t="s">
        <v>#N/A N/A</v>
        <stp/>
        <stp>##V3_BDPV12</stp>
        <stp>HK0000950995 Corp</stp>
        <stp>SPREAD_TO_TSY_ISSUE</stp>
        <stp>[1.Weekly Download.xlsm]Coded!R16C22</stp>
        <tr r="V16" s="14"/>
      </tp>
      <tp t="s">
        <v>#N/A N/A</v>
        <stp/>
        <stp>##V3_BDPV12</stp>
        <stp>XS2692707727 Corp</stp>
        <stp>RTG_FITCH</stp>
        <stp>[1.Weekly Download.xlsm]Coded!R5C10</stp>
        <tr r="J5" s="14"/>
      </tp>
      <tp t="s">
        <v>#N/A Field Not Applicable</v>
        <stp/>
        <stp>##V3_BDPV12</stp>
        <stp>HK0000954104 Corp</stp>
        <stp>FLT_SPREAD</stp>
        <stp>[1.Weekly Download.xlsm]Coded!R11C24</stp>
        <tr r="X11" s="14"/>
      </tp>
      <tp t="s">
        <v>1917594D HK</v>
        <stp/>
        <stp>##V3_BDPV12</stp>
        <stp>HK0000950995 Corp</stp>
        <stp>ISSUER_EQUITY_TICKER</stp>
        <stp>[1.Weekly Download.xlsm]Coded!R16C33</stp>
        <tr r="AG16" s="14"/>
        <tr r="AG16" s="14"/>
      </tp>
      <tp t="s">
        <v>1917594D HK</v>
        <stp/>
        <stp>##V3_BDPV12</stp>
        <stp>HK0000950995 Corp</stp>
        <stp>ISSUER_EQUITY_TICKER</stp>
        <stp>[1.Weekly Download.xlsm]Coded!R16C31</stp>
        <tr r="AE16" s="14"/>
      </tp>
      <tp t="s">
        <v>CNY</v>
        <stp/>
        <stp>##V3_BDPV12</stp>
        <stp>XS2680393258 ISIN</stp>
        <stp>CRNCY</stp>
        <stp>[1.Weekly Download.xlsm]Coded!R12C44</stp>
        <tr r="AR12" s="14"/>
        <tr r="AR12" s="14"/>
      </tp>
      <tp t="s">
        <v>USD</v>
        <stp/>
        <stp>##V3_BDPV12</stp>
        <stp>XS2677539541 ISIN</stp>
        <stp>CRNCY</stp>
        <stp>[1.Weekly Download.xlsm]Coded!R17C44</stp>
        <tr r="AR17" s="14"/>
        <tr r="AR17" s="14"/>
      </tp>
      <tp t="s">
        <v>#N/A N/A</v>
        <stp/>
        <stp>##V3_BDPV12</stp>
        <stp>XS2672161267 Corp</stp>
        <stp>RTG_FITCH_LT_ISSUER_DEFAULT</stp>
        <stp>[1.Weekly Download.xlsm]Coded!R19C15</stp>
        <tr r="O19" s="14"/>
      </tp>
      <tp t="s">
        <v>#N/A Field Not Applicable</v>
        <stp/>
        <stp>##V3_BDPV12</stp>
        <stp>XS2679063862 Corp</stp>
        <stp>GUARANTOR_EQY_TICKER</stp>
        <stp>[1.Weekly Download.xlsm]Coded!R10C16</stp>
        <tr r="P10" s="14"/>
        <tr r="P10" s="14"/>
        <tr r="P10" s="14"/>
      </tp>
      <tp t="s">
        <v>#N/A N/A</v>
        <stp/>
        <stp>##V3_BDPV12</stp>
        <stp>XS2680393258 Corp</stp>
        <stp>RTG_FITCH_LT_ISSUER_DEFAULT</stp>
        <stp>[1.Weekly Download.xlsm]Coded!R12C15</stp>
        <tr r="O12" s="14"/>
      </tp>
      <tp t="s">
        <v>#N/A N/A</v>
        <stp/>
        <stp>##V3_BDPV12</stp>
        <stp>HK0000954104 Corp</stp>
        <stp>SPREAD_TO_TSY_ISSUE</stp>
        <stp>[1.Weekly Download.xlsm]Coded!R11C22</stp>
        <tr r="V11" s="14"/>
      </tp>
      <tp t="s">
        <v>#N/A N/A</v>
        <stp/>
        <stp>##V3_BDPV12</stp>
        <stp>XS2667389196 Corp</stp>
        <stp>RTG_FITCH</stp>
        <stp>[1.Weekly Download.xlsm]Coded!R3C10</stp>
        <tr r="J3" s="14"/>
      </tp>
      <tp t="s">
        <v>AA-u</v>
        <stp/>
        <stp>##V3_BDPV12</stp>
        <stp>XS2689084809 Corp</stp>
        <stp>RTG_FITCH_LT_ISSUER_DEFAULT</stp>
        <stp>[1.Weekly Download.xlsm]Coded!R14C15</stp>
        <tr r="O14" s="14"/>
        <tr r="O14" s="14"/>
      </tp>
      <tp t="s">
        <v>#N/A N/A</v>
        <stp/>
        <stp>##V3_BDPV12</stp>
        <stp>XS2688515266 Corp</stp>
        <stp>SPREAD_TO_TSY_ISSUE</stp>
        <stp>[1.Weekly Download.xlsm]Coded!R13C22</stp>
        <tr r="V13" s="14"/>
      </tp>
      <tp t="s">
        <v>1002518D LX</v>
        <stp/>
        <stp>##V3_BDPV12</stp>
        <stp>HK0000951035 Corp</stp>
        <stp>ISSUER_EQUITY_TICKER</stp>
        <stp>[1.Weekly Download.xlsm]Coded!R18C31</stp>
        <tr r="AE18" s="14"/>
      </tp>
      <tp t="s">
        <v>1002518D LX</v>
        <stp/>
        <stp>##V3_BDPV12</stp>
        <stp>HK0000951035 Corp</stp>
        <stp>ISSUER_EQUITY_TICKER</stp>
        <stp>[1.Weekly Download.xlsm]Coded!R18C33</stp>
        <tr r="AG18" s="14"/>
        <tr r="AG18" s="14"/>
      </tp>
      <tp t="s">
        <v>#N/A N/A</v>
        <stp/>
        <stp>##V3_BDPV12</stp>
        <stp>XS2690707497 Corp</stp>
        <stp>SPREAD_TO_TSY_ISSUE</stp>
        <stp>[1.Weekly Download.xlsm]Coded!R20C22</stp>
        <tr r="V20" s="14"/>
      </tp>
      <tp t="s">
        <v>#N/A N/A</v>
        <stp/>
        <stp>##V3_BDPV12</stp>
        <stp>HK0000954104 Corp</stp>
        <stp>RTG_SP_LT_FC_ISSUER_CREDIT</stp>
        <stp>[1.Weekly Download.xlsm]Coded!R11C14</stp>
        <tr r="N11" s="14"/>
      </tp>
      <tp t="s">
        <v>#N/A Field Not Applicable</v>
        <stp/>
        <stp>##V3_BDPV12</stp>
        <stp>XS2667389196 Corp</stp>
        <stp>FLT_SPREAD</stp>
        <stp>[1.Weekly Download.xlsm]Coded!R3C24</stp>
        <tr r="X3" s="14"/>
      </tp>
      <tp t="s">
        <v>VG</v>
        <stp/>
        <stp>##V3_BDPV12</stp>
        <stp>XS2685949492 Corp</stp>
        <stp>CNTRY_ISSUE_ISO</stp>
        <stp>[1.Weekly Download.xlsm]Coded!R6C30</stp>
        <tr r="AD6" s="14"/>
        <tr r="AD6" s="14"/>
      </tp>
      <tp t="s">
        <v>#N/A N/A</v>
        <stp/>
        <stp>##V3_BDPV12</stp>
        <stp>HK0000951035 Corp</stp>
        <stp>RTG_FITCH_LT_ISSUER_DEFAULT</stp>
        <stp>[1.Weekly Download.xlsm]Coded!R18C15</stp>
        <tr r="O18" s="14"/>
      </tp>
      <tp t="s">
        <v>#N/A N/A</v>
        <stp/>
        <stp>##V3_BDPV12</stp>
        <stp>HK0000950995 Corp</stp>
        <stp>RTG_FITCH_LT_ISSUER_DEFAULT</stp>
        <stp>[1.Weekly Download.xlsm]Coded!R16C15</stp>
        <tr r="O16" s="14"/>
      </tp>
      <tp t="s">
        <v>11/9/2023</v>
        <stp/>
        <stp>##V3_BDPV12</stp>
        <stp>XS2689084809 ISIN</stp>
        <stp>SECURITY_PRICING_DATE</stp>
        <stp>[1.Weekly Download.xlsm]Coded!R14C41</stp>
        <tr r="AO14" s="14"/>
        <tr r="AO14" s="14"/>
      </tp>
      <tp t="s">
        <v>13/9/2023</v>
        <stp/>
        <stp>##V3_BDPV12</stp>
        <stp>XS2679063862 ISIN</stp>
        <stp>SECURITY_PRICING_DATE</stp>
        <stp>[1.Weekly Download.xlsm]Coded!R10C41</stp>
        <tr r="AO10" s="14"/>
        <tr r="AO10" s="14"/>
      </tp>
      <tp>
        <v>260000000</v>
        <stp/>
        <stp>##V3_BDPV12</stp>
        <stp>HK0000954344 ISIN</stp>
        <stp>AMT_ISSUED</stp>
        <stp>[1.Weekly Download.xlsm]Coded!R4C45</stp>
        <tr r="AS4" s="14"/>
        <tr r="AS4" s="14"/>
      </tp>
      <tp t="s">
        <v>CNY</v>
        <stp/>
        <stp>##V3_BDPV12</stp>
        <stp>XS2690707497 ISIN</stp>
        <stp>CRNCY</stp>
        <stp>[1.Weekly Download.xlsm]Coded!R20C44</stp>
        <tr r="AR20" s="14"/>
        <tr r="AR20" s="14"/>
      </tp>
      <tp t="s">
        <v>#N/A N/A</v>
        <stp/>
        <stp>##V3_BDPV12</stp>
        <stp>1559977D HK Equity</stp>
        <stp>EQY_PRIM_SECURITY_PRIM_EXCH</stp>
        <stp>[1.Weekly Download.xlsm]Coded!R21C31</stp>
        <tr r="AE21" s="14"/>
      </tp>
      <tp t="s">
        <v>#N/A Field Not Applicable</v>
        <stp/>
        <stp>##V3_BDPV12</stp>
        <stp>XS2685949492 Corp</stp>
        <stp>FLT_SPREAD</stp>
        <stp>[1.Weekly Download.xlsm]Coded!R6C24</stp>
        <tr r="X6" s="14"/>
      </tp>
      <tp t="s">
        <v>#N/A N/A</v>
        <stp/>
        <stp>##V3_BDPV12</stp>
        <stp>XS2674525477 Corp</stp>
        <stp>GUARANTOR_EQY_TICKER</stp>
        <stp>[1.Weekly Download.xlsm]Coded!R15C16</stp>
        <tr r="P15" s="14"/>
        <tr r="P15" s="14"/>
        <tr r="P15" s="14"/>
      </tp>
      <tp t="s">
        <v>#N/A N/A</v>
        <stp/>
        <stp>##V3_BDPV12</stp>
        <stp>XS2690707497 Corp</stp>
        <stp>RTG_FITCH_LT_ISSUER_DEFAULT</stp>
        <stp>[1.Weekly Download.xlsm]Coded!R20C15</stp>
        <tr r="O20" s="14"/>
      </tp>
      <tp t="s">
        <v>A</v>
        <stp/>
        <stp>##V3_BDPV12</stp>
        <stp>XS2688515266 Corp</stp>
        <stp>RTG_FITCH_LT_ISSUER_DEFAULT</stp>
        <stp>[1.Weekly Download.xlsm]Coded!R13C15</stp>
        <tr r="O13" s="14"/>
        <tr r="O13" s="14"/>
      </tp>
      <tp t="s">
        <v>#N/A N/A</v>
        <stp/>
        <stp>##V3_BDPV12</stp>
        <stp>XS2680393258 Corp</stp>
        <stp>SPREAD_TO_TSY_ISSUE</stp>
        <stp>[1.Weekly Download.xlsm]Coded!R12C22</stp>
        <tr r="V12" s="14"/>
      </tp>
      <tp t="s">
        <v>#N/A N/A</v>
        <stp/>
        <stp>##V3_BDPV12</stp>
        <stp>XS2689084809 Corp</stp>
        <stp>SPREAD_TO_TSY_ISSUE</stp>
        <stp>[1.Weekly Download.xlsm]Coded!R14C22</stp>
        <tr r="V14" s="14"/>
      </tp>
      <tp t="s">
        <v>1559977D HK</v>
        <stp/>
        <stp>##V3_BDPV12</stp>
        <stp>HK0000947231 Corp</stp>
        <stp>ISSUER_EQUITY_TICKER</stp>
        <stp>[1.Weekly Download.xlsm]Coded!R21C33</stp>
        <tr r="AG21" s="14"/>
        <tr r="AG21" s="14"/>
      </tp>
      <tp t="s">
        <v>1559977D HK</v>
        <stp/>
        <stp>##V3_BDPV12</stp>
        <stp>HK0000947231 Corp</stp>
        <stp>ISSUER_EQUITY_TICKER</stp>
        <stp>[1.Weekly Download.xlsm]Coded!R21C31</stp>
        <tr r="AE21" s="14"/>
      </tp>
      <tp t="s">
        <v>#N/A N/A</v>
        <stp/>
        <stp>##V3_BDPV12</stp>
        <stp>HK0000954104 Corp</stp>
        <stp>RTG_FITCH_LT_ISSUER_DEFAULT</stp>
        <stp>[1.Weekly Download.xlsm]Coded!R11C15</stp>
        <tr r="O11" s="14"/>
      </tp>
      <tp t="s">
        <v>#N/A N/A</v>
        <stp/>
        <stp>##V3_BDPV12</stp>
        <stp>XS2685949492 Corp</stp>
        <stp>FLOATER_FORMULA</stp>
        <stp>[1.Weekly Download.xlsm]Coded!R6C26</stp>
        <tr r="Z6" s="14"/>
      </tp>
      <tp t="s">
        <v>#N/A N/A</v>
        <stp/>
        <stp>##V3_BDPV12</stp>
        <stp>XS2672161267 Corp</stp>
        <stp>SPREAD_TO_TSY_ISSUE</stp>
        <stp>[1.Weekly Download.xlsm]Coded!R19C22</stp>
        <tr r="V19" s="14"/>
      </tp>
      <tp t="s">
        <v>11/9/2023</v>
        <stp/>
        <stp>##V3_BDPV12</stp>
        <stp>XS2674525477 ISIN</stp>
        <stp>SECURITY_PRICING_DATE</stp>
        <stp>[1.Weekly Download.xlsm]Coded!R15C41</stp>
        <tr r="AO15" s="14"/>
        <tr r="AO15" s="14"/>
      </tp>
      <tp t="s">
        <v>11/9/2023</v>
        <stp/>
        <stp>##V3_BDPV12</stp>
        <stp>XS2672161267 ISIN</stp>
        <stp>SECURITY_PRICING_DATE</stp>
        <stp>[1.Weekly Download.xlsm]Coded!R19C41</stp>
        <tr r="AO19" s="14"/>
        <tr r="AO19" s="14"/>
      </tp>
      <tp t="s">
        <v>20/9/2023</v>
        <stp/>
        <stp>##V3_BDPV12</stp>
        <stp>HK0000946803 ISIN</stp>
        <stp>INT_ACC_DT</stp>
        <stp>[1.Weekly Download.xlsm]Coded!R8C39</stp>
        <tr r="AM8" s="14"/>
        <tr r="AM8" s="14"/>
      </tp>
      <tp t="s">
        <v>#N/A N/A</v>
        <stp/>
        <stp>##V3_BDPV12</stp>
        <stp>1773866D AU Equity</stp>
        <stp>EQY_PRIM_SECURITY_PRIM_EXCH</stp>
        <stp>[1.Weekly Download.xlsm]Coded!R10C31</stp>
        <tr r="AE10" s="14"/>
      </tp>
      <tp t="s">
        <v>#N/A N/A</v>
        <stp/>
        <stp>##V3_BDPV12</stp>
        <stp>CMSHKZ HK Equity</stp>
        <stp>RTG_FITCH_LT_ISSUER_DEFAULT</stp>
        <stp>[1.Weekly Download.xlsm]Coded!R16C21</stp>
        <tr r="U16" s="14"/>
        <tr r="U16" s="14"/>
      </tp>
      <tp t="s">
        <v>CN</v>
        <stp/>
        <stp>##V3_BDPV12</stp>
        <stp>HK0000946795 Corp</stp>
        <stp>CNTRY_ISSUE_ISO</stp>
        <stp>[1.Weekly Download.xlsm]Coded!R9C30</stp>
        <tr r="AD9" s="14"/>
        <tr r="AD9" s="14"/>
      </tp>
      <tp t="s">
        <v>#N/A N/A</v>
        <stp/>
        <stp>##V3_BDPV12</stp>
        <stp>XS2679063862 Corp</stp>
        <stp>RTG_FITCH_LT_ISSUER_DEFAULT</stp>
        <stp>[1.Weekly Download.xlsm]Coded!R10C15</stp>
        <tr r="O10" s="14"/>
      </tp>
      <tp t="s">
        <v>#N/A Invalid Security</v>
        <stp/>
        <stp>##V3_BDPV12</stp>
        <stp>-- Equity</stp>
        <stp>RTG_MDY_ISSUER</stp>
        <stp>[1.Weekly Download.xlsm]Coded!R8C17</stp>
        <tr r="Q8" s="14"/>
        <tr r="Q8" s="14"/>
      </tp>
      <tp t="s">
        <v>#N/A Invalid Security</v>
        <stp/>
        <stp>##V3_BDPV12</stp>
        <stp>-- Equity</stp>
        <stp>RTG_MDY_ISSUER</stp>
        <stp>[1.Weekly Download.xlsm]Coded!R9C17</stp>
        <tr r="Q9" s="14"/>
        <tr r="Q9" s="14"/>
      </tp>
      <tp t="s">
        <v>#N/A Invalid Security</v>
        <stp/>
        <stp>##V3_BDPV12</stp>
        <stp>-- Equity</stp>
        <stp>RTG_MDY_ISSUER</stp>
        <stp>[1.Weekly Download.xlsm]Coded!R6C17</stp>
        <tr r="Q6" s="14"/>
        <tr r="Q6" s="14"/>
      </tp>
      <tp t="s">
        <v>#N/A Invalid Security</v>
        <stp/>
        <stp>##V3_BDPV12</stp>
        <stp>-- Equity</stp>
        <stp>RTG_MDY_ISSUER</stp>
        <stp>[1.Weekly Download.xlsm]Coded!R7C17</stp>
        <tr r="Q7" s="14"/>
        <tr r="Q7" s="14"/>
      </tp>
      <tp t="s">
        <v>#N/A Invalid Security</v>
        <stp/>
        <stp>##V3_BDPV12</stp>
        <stp>-- Equity</stp>
        <stp>RTG_MDY_ISSUER</stp>
        <stp>[1.Weekly Download.xlsm]Coded!R5C17</stp>
        <tr r="Q5" s="14"/>
        <tr r="Q5" s="14"/>
      </tp>
      <tp t="s">
        <v>#N/A Invalid Security</v>
        <stp/>
        <stp>##V3_BDPV12</stp>
        <stp>-- Equity</stp>
        <stp>RTG_MDY_ISSUER</stp>
        <stp>[1.Weekly Download.xlsm]Coded!R3C17</stp>
        <tr r="Q3" s="14"/>
        <tr r="Q3" s="14"/>
      </tp>
      <tp t="s">
        <v>1745266D CH</v>
        <stp/>
        <stp>##V3_BDPV12</stp>
        <stp>HK0000954104 Corp</stp>
        <stp>ISSUER_EQUITY_TICKER</stp>
        <stp>[1.Weekly Download.xlsm]Coded!R11C33</stp>
        <tr r="AG11" s="14"/>
        <tr r="AG11" s="14"/>
      </tp>
      <tp t="s">
        <v>1745266D CH</v>
        <stp/>
        <stp>##V3_BDPV12</stp>
        <stp>HK0000954104 Corp</stp>
        <stp>ISSUER_EQUITY_TICKER</stp>
        <stp>[1.Weekly Download.xlsm]Coded!R11C31</stp>
        <tr r="AE11" s="14"/>
      </tp>
      <tp>
        <v>60</v>
        <stp/>
        <stp>##V3_BDPV12</stp>
        <stp>XS2677539541 Corp</stp>
        <stp>SPREAD_TO_TSY_ISSUE</stp>
        <stp>[1.Weekly Download.xlsm]Coded!R17C22</stp>
        <tr r="V17" s="14"/>
        <tr r="V17" s="14"/>
      </tp>
      <tp t="s">
        <v>#N/A N/A</v>
        <stp/>
        <stp>##V3_BDPV12</stp>
        <stp>XS2690707497 Corp</stp>
        <stp>RTG_SP_LT_FC_ISSUER_CREDIT</stp>
        <stp>[1.Weekly Download.xlsm]Coded!R20C14</stp>
        <tr r="N20" s="14"/>
      </tp>
      <tp t="s">
        <v>#N/A N/A</v>
        <stp/>
        <stp>##V3_BDPV12</stp>
        <stp>HK0000946787 Corp</stp>
        <stp>FLOATER_FORMULA</stp>
        <stp>[1.Weekly Download.xlsm]Coded!R7C26</stp>
        <tr r="Z7" s="14"/>
      </tp>
      <tp t="s">
        <v>#N/A N/A</v>
        <stp/>
        <stp>##V3_BDPV12</stp>
        <stp>XS2674525477 Corp</stp>
        <stp>RTG_FITCH_LT_ISSUER_DEFAULT</stp>
        <stp>[1.Weekly Download.xlsm]Coded!R15C15</stp>
        <tr r="O15" s="14"/>
      </tp>
      <tp t="s">
        <v>CN</v>
        <stp/>
        <stp>##V3_BDPV12</stp>
        <stp>HK0000946787 Corp</stp>
        <stp>CNTRY_ISSUE_ISO</stp>
        <stp>[1.Weekly Download.xlsm]Coded!R7C30</stp>
        <tr r="AD7" s="14"/>
        <tr r="AD7" s="14"/>
      </tp>
      <tp t="s">
        <v>#N/A N/A</v>
        <stp/>
        <stp>##V3_BDPV12</stp>
        <stp>HK0000947231 Corp</stp>
        <stp>SPREAD_TO_TSY_ISSUE</stp>
        <stp>[1.Weekly Download.xlsm]Coded!R21C22</stp>
        <tr r="V21" s="14"/>
      </tp>
      <tp t="s">
        <v>#N/A Field Not Applicable</v>
        <stp/>
        <stp>##V3_BDPV12</stp>
        <stp>XS2690707497 Corp</stp>
        <stp>FLT_SPREAD</stp>
        <stp>[1.Weekly Download.xlsm]Coded!R20C24</stp>
        <tr r="X20" s="14"/>
      </tp>
      <tp t="s">
        <v>#N/A N/A</v>
        <stp/>
        <stp>##V3_BDPV12</stp>
        <stp>HK0000946795 Corp</stp>
        <stp>FLOATER_FORMULA</stp>
        <stp>[1.Weekly Download.xlsm]Coded!R9C26</stp>
        <tr r="Z9" s="14"/>
      </tp>
      <tp t="s">
        <v>11/9/2023</v>
        <stp/>
        <stp>##V3_BDPV12</stp>
        <stp>XS2677539541 ISIN</stp>
        <stp>SECURITY_PRICING_DATE</stp>
        <stp>[1.Weekly Download.xlsm]Coded!R17C41</stp>
        <tr r="AO17" s="14"/>
        <tr r="AO17" s="14"/>
      </tp>
      <tp t="s">
        <v>12/9/2023</v>
        <stp/>
        <stp>##V3_BDPV12</stp>
        <stp>XS2680393258 ISIN</stp>
        <stp>SECURITY_PRICING_DATE</stp>
        <stp>[1.Weekly Download.xlsm]Coded!R12C41</stp>
        <tr r="AO12" s="14"/>
        <tr r="AO12" s="14"/>
      </tp>
      <tp t="s">
        <v>#N/A N/A</v>
        <stp/>
        <stp>##V3_BDPV12</stp>
        <stp>2156917D CH Equity</stp>
        <stp>EQY_PRIM_SECURITY_PRIM_EXCH</stp>
        <stp>[1.Weekly Download.xlsm]Coded!R19C31</stp>
        <tr r="AE19" s="14"/>
      </tp>
      <tp t="s">
        <v>#N/A N/A</v>
        <stp/>
        <stp>##V3_BDPV12</stp>
        <stp>HK0000946803 Corp</stp>
        <stp>RTG_SP_LT_FC_ISSUER_CREDIT</stp>
        <stp>[1.Weekly Download.xlsm]Coded!R8C14</stp>
        <tr r="N8" s="14"/>
      </tp>
      <tp>
        <v>60</v>
        <stp/>
        <stp>##V3_BDPV12</stp>
        <stp>XS2677539541 Corp</stp>
        <stp>FLT_SPREAD</stp>
        <stp>[1.Weekly Download.xlsm]Coded!R17C24</stp>
        <tr r="X17" s="14"/>
        <tr r="X17" s="14"/>
      </tp>
      <tp t="s">
        <v>AA+</v>
        <stp/>
        <stp>##V3_BDPV12</stp>
        <stp>XS2689084809 Corp</stp>
        <stp>RTG_SP_LT_FC_ISSUER_CREDIT</stp>
        <stp>[1.Weekly Download.xlsm]Coded!R14C14</stp>
        <tr r="N14" s="14"/>
        <tr r="N14" s="14"/>
      </tp>
      <tp t="s">
        <v>#N/A N/A</v>
        <stp/>
        <stp>##V3_BDPV12</stp>
        <stp>1002518D LX Equity</stp>
        <stp>EQY_PRIM_SECURITY_PRIM_EXCH</stp>
        <stp>[1.Weekly Download.xlsm]Coded!R18C31</stp>
        <tr r="AE18" s="14"/>
      </tp>
      <tp t="s">
        <v>#N/A N/A</v>
        <stp/>
        <stp>##V3_BDPV12</stp>
        <stp>1917594D HK Equity</stp>
        <stp>EQY_PRIM_SECURITY_PRIM_EXCH</stp>
        <stp>[1.Weekly Download.xlsm]Coded!R16C31</stp>
        <tr r="AE16" s="14"/>
      </tp>
      <tp t="s">
        <v>A3 *-</v>
        <stp/>
        <stp>##V3_BDPV12</stp>
        <stp>1398745D CH Equity</stp>
        <stp>RTG_MOODY_LONG_TERM</stp>
        <stp>[1.Weekly Download.xlsm]Coded!R19C18</stp>
        <tr r="R19" s="14"/>
        <tr r="R19" s="14"/>
        <tr r="R19" s="14"/>
      </tp>
      <tp t="s">
        <v>#N/A N/A</v>
        <stp/>
        <stp>##V3_BDPV12</stp>
        <stp>HK0000946795 Corp</stp>
        <stp>RTG_SP_LT_FC_ISSUER_CREDIT</stp>
        <stp>[1.Weekly Download.xlsm]Coded!R9C14</stp>
        <tr r="N9" s="14"/>
      </tp>
      <tp t="s">
        <v>#N/A N/A</v>
        <stp/>
        <stp>##V3_BDPV12</stp>
        <stp>HK0000946787 Corp</stp>
        <stp>RTG_SP_LT_FC_ISSUER_CREDIT</stp>
        <stp>[1.Weekly Download.xlsm]Coded!R7C14</stp>
        <tr r="N7" s="14"/>
      </tp>
      <tp t="s">
        <v>#N/A Field Not Applicable</v>
        <stp/>
        <stp>##V3_BDPV12</stp>
        <stp>XS2690707497 Corp</stp>
        <stp>GUARANTOR_EQY_TICKER</stp>
        <stp>[1.Weekly Download.xlsm]Coded!R20C16</stp>
        <tr r="P20" s="14"/>
        <tr r="P20" s="14"/>
        <tr r="P20" s="14"/>
      </tp>
      <tp t="s">
        <v>#N/A Field Not Applicable</v>
        <stp/>
        <stp>##V3_BDPV12</stp>
        <stp>XS2677539541 Corp</stp>
        <stp>GUARANTOR_EQY_TICKER</stp>
        <stp>[1.Weekly Download.xlsm]Coded!R17C16</stp>
        <tr r="P17" s="14"/>
        <tr r="P17" s="14"/>
        <tr r="P17" s="14"/>
      </tp>
      <tp t="s">
        <v>#N/A Field Not Applicable</v>
        <stp/>
        <stp>##V3_BDPV12</stp>
        <stp>XS2689084809 Corp</stp>
        <stp>FLT_SPREAD</stp>
        <stp>[1.Weekly Download.xlsm]Coded!R14C24</stp>
        <tr r="X14" s="14"/>
      </tp>
      <tp t="s">
        <v>#N/A N/A</v>
        <stp/>
        <stp>##V3_BDPV12</stp>
        <stp>XS2677539541 Corp</stp>
        <stp>RTG_SP_LT_FC_ISSUER_CREDIT</stp>
        <stp>[1.Weekly Download.xlsm]Coded!R17C14</stp>
        <tr r="N17" s="14"/>
      </tp>
      <tp t="s">
        <v>#N/A N/A</v>
        <stp/>
        <stp>##V3_BDPV12</stp>
        <stp>1500461D UH Equity</stp>
        <stp>EQY_PRIM_SECURITY_PRIM_EXCH</stp>
        <stp>[1.Weekly Download.xlsm]Coded!R17C31</stp>
        <tr r="AE17" s="14"/>
      </tp>
      <tp t="s">
        <v>#N/A Field Not Applicable</v>
        <stp/>
        <stp>##V3_BDPV12</stp>
        <stp>XS2688515266 Corp</stp>
        <stp>GUARANTOR_EQY_TICKER</stp>
        <stp>[1.Weekly Download.xlsm]Coded!R13C16</stp>
        <tr r="P13" s="14"/>
        <tr r="P13" s="14"/>
        <tr r="P13" s="14"/>
      </tp>
      <tp>
        <v>70</v>
        <stp/>
        <stp>##V3_BDPV12</stp>
        <stp>XS2688515266 Corp</stp>
        <stp>FLT_SPREAD</stp>
        <stp>[1.Weekly Download.xlsm]Coded!R13C24</stp>
        <tr r="X13" s="14"/>
        <tr r="X13" s="14"/>
      </tp>
      <tp t="s">
        <v>#N/A N/A</v>
        <stp/>
        <stp>##V3_BDPV12</stp>
        <stp>XS2674525477 Corp</stp>
        <stp>RTG_SP_LT_FC_ISSUER_CREDIT</stp>
        <stp>[1.Weekly Download.xlsm]Coded!R15C14</stp>
        <tr r="N15" s="14"/>
      </tp>
      <tp t="s">
        <v>#N/A N/A</v>
        <stp/>
        <stp>##V3_BDPV12</stp>
        <stp>HK0000954344 Corp</stp>
        <stp>FLOATER_FORMULA</stp>
        <stp>[1.Weekly Download.xlsm]Coded!R4C26</stp>
        <tr r="Z4" s="14"/>
      </tp>
      <tp t="s">
        <v>#N/A N/A</v>
        <stp/>
        <stp>##V3_BDPV12</stp>
        <stp>HK0000950995 Corp</stp>
        <stp>RTG_SP_LT_FC_ISSUER_CREDIT</stp>
        <stp>[1.Weekly Download.xlsm]Coded!R16C14</stp>
        <tr r="N16" s="14"/>
      </tp>
      <tp t="s">
        <v>USD</v>
        <stp/>
        <stp>##V3_BDPV12</stp>
        <stp>XS2688515266 ISIN</stp>
        <stp>CRNCY</stp>
        <stp>[1.Weekly Download.xlsm]Coded!R13C44</stp>
        <tr r="AR13" s="14"/>
        <tr r="AR13" s="14"/>
      </tp>
      <tp t="s">
        <v>20/9/2023</v>
        <stp/>
        <stp>##V3_BDPV12</stp>
        <stp>HK0000946787 ISIN</stp>
        <stp>INT_ACC_DT</stp>
        <stp>[1.Weekly Download.xlsm]Coded!R7C39</stp>
        <tr r="AM7" s="14"/>
        <tr r="AM7" s="14"/>
      </tp>
      <tp t="s">
        <v>20/9/2023</v>
        <stp/>
        <stp>##V3_BDPV12</stp>
        <stp>HK0000946795 ISIN</stp>
        <stp>INT_ACC_DT</stp>
        <stp>[1.Weekly Download.xlsm]Coded!R9C39</stp>
        <tr r="AM9" s="14"/>
        <tr r="AM9" s="14"/>
      </tp>
      <tp t="s">
        <v>HK</v>
        <stp/>
        <stp>##V3_BDPV12</stp>
        <stp>HK0000954344 Corp</stp>
        <stp>CNTRY_ISSUE_ISO</stp>
        <stp>[1.Weekly Download.xlsm]Coded!R4C30</stp>
        <tr r="AD4" s="14"/>
        <tr r="AD4" s="14"/>
      </tp>
      <tp t="s">
        <v>#N/A Field Not Applicable</v>
        <stp/>
        <stp>##V3_BDPV12</stp>
        <stp>XS2689084809 Corp</stp>
        <stp>GUARANTOR_EQY_TICKER</stp>
        <stp>[1.Weekly Download.xlsm]Coded!R14C16</stp>
        <tr r="P14" s="14"/>
        <tr r="P14" s="14"/>
        <tr r="P14" s="14"/>
      </tp>
      <tp t="s">
        <v>#N/A Field Not Applicable</v>
        <stp/>
        <stp>##V3_BDPV12</stp>
        <stp>HK0000950995 Corp</stp>
        <stp>FLT_SPREAD</stp>
        <stp>[1.Weekly Download.xlsm]Coded!R16C24</stp>
        <tr r="X16" s="14"/>
      </tp>
      <tp t="s">
        <v>#N/A Field Not Applicable</v>
        <stp/>
        <stp>##V3_BDPV12</stp>
        <stp>XS2674525477 Corp</stp>
        <stp>FLT_SPREAD</stp>
        <stp>[1.Weekly Download.xlsm]Coded!R15C24</stp>
        <tr r="X15" s="14"/>
      </tp>
      <tp t="s">
        <v>A</v>
        <stp/>
        <stp>##V3_BDPV12</stp>
        <stp>XS2688515266 Corp</stp>
        <stp>RTG_SP_LT_FC_ISSUER_CREDIT</stp>
        <stp>[1.Weekly Download.xlsm]Coded!R13C14</stp>
        <tr r="N13" s="14"/>
        <tr r="N13" s="14"/>
      </tp>
      <tp t="s">
        <v>1611299D CH</v>
        <stp/>
        <stp>##V3_BDPV12</stp>
        <stp>XS2680393258 Corp</stp>
        <stp>GUARANTOR_EQY_TICKER</stp>
        <stp>[1.Weekly Download.xlsm]Coded!R12C16</stp>
        <tr r="P12" s="14"/>
        <tr r="P12" s="14"/>
        <tr r="P12" s="14"/>
        <tr r="P12" s="14"/>
      </tp>
      <tp t="s">
        <v>#N/A N/A</v>
        <stp/>
        <stp>##V3_BDPV12</stp>
        <stp>HK0000954344 Corp</stp>
        <stp>RTG_SP_LT_FC_ISSUER_CREDIT</stp>
        <stp>[1.Weekly Download.xlsm]Coded!R4C14</stp>
        <tr r="N4" s="14"/>
      </tp>
      <tp t="s">
        <v>#N/A N/A</v>
        <stp/>
        <stp>##V3_BDPV12</stp>
        <stp>XS2685949492 Corp</stp>
        <stp>RTG_FITCH</stp>
        <stp>[1.Weekly Download.xlsm]Coded!R6C10</stp>
        <tr r="J6" s="14"/>
      </tp>
      <tp t="s">
        <v>#N/A N/A</v>
        <stp/>
        <stp>##V3_BDPV12</stp>
        <stp>1611299D CH Equity</stp>
        <stp>RTG_MOODY_LONG_TERM</stp>
        <stp>[1.Weekly Download.xlsm]Coded!R12C18</stp>
        <tr r="R12" s="14"/>
        <tr r="R12" s="14"/>
      </tp>
      <tp t="s">
        <v>CN</v>
        <stp/>
        <stp>##V3_BDPV12</stp>
        <stp>XS2667389196 Corp</stp>
        <stp>CNTRY_ISSUE_ISO</stp>
        <stp>[1.Weekly Download.xlsm]Coded!R3C30</stp>
        <tr r="AD3" s="14"/>
        <tr r="AD3" s="14"/>
      </tp>
      <tp t="s">
        <v>#N/A Field Not Applicable</v>
        <stp/>
        <stp>##V3_BDPV12</stp>
        <stp>XS2672161267 Corp</stp>
        <stp>FLT_SPREAD</stp>
        <stp>[1.Weekly Download.xlsm]Coded!R19C24</stp>
        <tr r="X19" s="14"/>
      </tp>
      <tp t="s">
        <v>#N/A N/A</v>
        <stp/>
        <stp>##V3_BDPV12</stp>
        <stp>XS2679063862 Corp</stp>
        <stp>RTG_SP_LT_FC_ISSUER_CREDIT</stp>
        <stp>[1.Weekly Download.xlsm]Coded!R10C14</stp>
        <tr r="N10" s="14"/>
      </tp>
      <tp t="s">
        <v>#N/A N/A</v>
        <stp/>
        <stp>##V3_BDPV12</stp>
        <stp>XS2680393258 Corp</stp>
        <stp>RTG_SP_LT_FC_ISSUER_CREDIT</stp>
        <stp>[1.Weekly Download.xlsm]Coded!R12C14</stp>
        <tr r="N12" s="14"/>
      </tp>
      <tp t="s">
        <v>#N/A N/A</v>
        <stp/>
        <stp>##V3_BDPV12</stp>
        <stp>HK0000946803 Corp</stp>
        <stp>FLOATER_FORMULA</stp>
        <stp>[1.Weekly Download.xlsm]Coded!R8C26</stp>
        <tr r="Z8" s="14"/>
      </tp>
      <tp t="s">
        <v>22/9/2023</v>
        <stp/>
        <stp>##V3_BDPV12</stp>
        <stp>HK0000954344 ISIN</stp>
        <stp>INT_ACC_DT</stp>
        <stp>[1.Weekly Download.xlsm]Coded!R4C39</stp>
        <tr r="AM4" s="14"/>
        <tr r="AM4" s="14"/>
      </tp>
      <tp t="s">
        <v>#N/A N/A</v>
        <stp/>
        <stp>##V3_BDPV12</stp>
        <stp>1827341D CH Equity</stp>
        <stp>EQY_PRIM_SECURITY_PRIM_EXCH</stp>
        <stp>[1.Weekly Download.xlsm]Coded!R12C31</stp>
        <tr r="AE12" s="14"/>
      </tp>
      <tp t="s">
        <v>#N/A N/A</v>
        <stp/>
        <stp>##V3_BDPV12</stp>
        <stp>0958295D HK Equity</stp>
        <stp>EQY_PRIM_SECURITY_PRIM_EXCH</stp>
        <stp>[1.Weekly Download.xlsm]Coded!R13C31</stp>
        <tr r="AE13" s="14"/>
      </tp>
      <tp t="s">
        <v>CN</v>
        <stp/>
        <stp>##V3_BDPV12</stp>
        <stp>HK0000946803 Corp</stp>
        <stp>CNTRY_ISSUE_ISO</stp>
        <stp>[1.Weekly Download.xlsm]Coded!R8C30</stp>
        <tr r="AD8" s="14"/>
        <tr r="AD8" s="14"/>
      </tp>
      <tp t="s">
        <v>#N/A N/A</v>
        <stp/>
        <stp>##V3_BDPV12</stp>
        <stp>XS2667389196 Corp</stp>
        <stp>FLOATER_FORMULA</stp>
        <stp>[1.Weekly Download.xlsm]Coded!R3C26</stp>
        <tr r="Z3" s="14"/>
      </tp>
      <tp>
        <v>63</v>
        <stp/>
        <stp>##V3_BDPV12</stp>
        <stp>XS2679063862 Corp</stp>
        <stp>FLT_SPREAD</stp>
        <stp>[1.Weekly Download.xlsm]Coded!R10C24</stp>
        <tr r="X10" s="14"/>
        <tr r="X10" s="14"/>
      </tp>
      <tp t="s">
        <v>#N/A Field Not Applicable</v>
        <stp/>
        <stp>##V3_BDPV12</stp>
        <stp>XS2680393258 Corp</stp>
        <stp>FLT_SPREAD</stp>
        <stp>[1.Weekly Download.xlsm]Coded!R12C24</stp>
        <tr r="X12" s="14"/>
      </tp>
      <tp t="s">
        <v>#N/A N/A</v>
        <stp/>
        <stp>##V3_BDPV12</stp>
        <stp>XS2672161267 Corp</stp>
        <stp>RTG_SP_LT_FC_ISSUER_CREDIT</stp>
        <stp>[1.Weekly Download.xlsm]Coded!R19C14</stp>
        <tr r="N19" s="14"/>
      </tp>
      <tp t="s">
        <v>11/9/2023</v>
        <stp/>
        <stp>##V3_BDPV12</stp>
        <stp>XS2688515266 ISIN</stp>
        <stp>SECURITY_PRICING_DATE</stp>
        <stp>[1.Weekly Download.xlsm]Coded!R13C41</stp>
        <tr r="AO13" s="14"/>
        <tr r="AO13" s="14"/>
      </tp>
      <tp>
        <v>1000000000</v>
        <stp/>
        <stp>##V3_BDPV12</stp>
        <stp>HK0000946803 ISIN</stp>
        <stp>AMT_ISSUED</stp>
        <stp>[1.Weekly Download.xlsm]Coded!R8C45</stp>
        <tr r="AS8" s="14"/>
        <tr r="AS8" s="14"/>
      </tp>
      <tp t="s">
        <v>#N/A N/A</v>
        <stp/>
        <stp>##V3_BDPV12</stp>
        <stp>1745266D CH Equity</stp>
        <stp>EQY_PRIM_SECURITY_PRIM_EXCH</stp>
        <stp>[1.Weekly Download.xlsm]Coded!R11C31</stp>
        <tr r="AE11" s="14"/>
      </tp>
      <tp t="s">
        <v>185 HK</v>
        <stp/>
        <stp>##V3_BDPV12</stp>
        <stp>XS2674525477 Corp</stp>
        <stp>ISSUER_EQUITY_TICKER</stp>
        <stp>[1.Weekly Download.xlsm]Coded!R15C33</stp>
        <tr r="AG15" s="14"/>
        <tr r="AG15" s="14"/>
      </tp>
      <tp t="s">
        <v>185 HK</v>
        <stp/>
        <stp>##V3_BDPV12</stp>
        <stp>XS2674525477 Corp</stp>
        <stp>ISSUER_EQUITY_TICKER</stp>
        <stp>[1.Weekly Download.xlsm]Coded!R15C31</stp>
        <tr r="AE15" s="14"/>
        <tr r="AE15" s="14"/>
      </tp>
      <tp t="s">
        <v>#N/A Field Not Applicable</v>
        <stp/>
        <stp>##V3_BDPV12</stp>
        <stp>HK0000947231 Corp</stp>
        <stp>GUARANTOR_EQY_TICKER</stp>
        <stp>[1.Weekly Download.xlsm]Coded!R21C16</stp>
        <tr r="P21" s="14"/>
        <tr r="P21" s="14"/>
        <tr r="P21" s="14"/>
      </tp>
      <tp t="s">
        <v>#N/A N/A</v>
        <stp/>
        <stp>##V3_BDPV12</stp>
        <stp>XS2679063862 Corp</stp>
        <stp>RTG_MOODY_LONG_TERM</stp>
        <stp>[1.Weekly Download.xlsm]Coded!R10C12</stp>
        <tr r="L10" s="14"/>
      </tp>
      <tp t="s">
        <v>20/9/2023</v>
        <stp/>
        <stp>##V3_BDPV12</stp>
        <stp>XS2692707727 ISIN</stp>
        <stp>INT_ACC_DT</stp>
        <stp>[1.Weekly Download.xlsm]Coded!R5C39</stp>
        <tr r="AM5" s="14"/>
        <tr r="AM5" s="14"/>
      </tp>
    </main>
    <main first="bofaddin.rtdserver">
      <tp t="s">
        <v>#N/A N/A</v>
        <stp/>
        <stp>BDH|17747606285013680015</stp>
        <tr r="N5" s="24"/>
        <tr r="N5" s="24"/>
      </tp>
      <tp t="s">
        <v>#N/A N/A</v>
        <stp/>
        <stp>BDH|10846540835075489993</stp>
        <tr r="M35" s="24"/>
      </tp>
      <tp t="s">
        <v>#N/A N/A</v>
        <stp/>
        <stp>BDH|13917428436138031659</stp>
        <tr r="R17" s="17"/>
      </tp>
      <tp t="s">
        <v>#N/A N/A</v>
        <stp/>
        <stp>BDH|13445271099166363454</stp>
        <tr r="N30" s="24"/>
        <tr r="N30" s="24"/>
      </tp>
    </main>
    <main first="bloomberg.rtd">
      <tp t="s">
        <v>#N/A N/A</v>
        <stp/>
        <stp>##V3_BDPV12</stp>
        <stp>XS2674525477 Corp</stp>
        <stp>RTG_MOODY_LONG_TERM</stp>
        <stp>[1.Weekly Download.xlsm]Coded!R15C12</stp>
        <tr r="L15" s="14"/>
      </tp>
      <tp t="s">
        <v>CNY</v>
        <stp/>
        <stp>##V3_BDPV12</stp>
        <stp>HK0000950995 ISIN</stp>
        <stp>CRNCY</stp>
        <stp>[1.Weekly Download.xlsm]Coded!R16C44</stp>
        <tr r="AR16" s="14"/>
        <tr r="AR16" s="14"/>
      </tp>
    </main>
    <main first="bofaddin.rtdserver">
      <tp t="s">
        <v>#N/A N/A</v>
        <stp/>
        <stp>BDS|17389437438163236814</stp>
        <tr r="AK14" s="14"/>
      </tp>
      <tp t="s">
        <v>#N/A N/A</v>
        <stp/>
        <stp>BDS|14813541442366588870</stp>
        <tr r="AH11" s="14"/>
        <tr r="F11" s="14"/>
      </tp>
    </main>
    <main first="bloomberg.rtd">
      <tp t="s">
        <v>#N/A N/A</v>
        <stp/>
        <stp>##V3_BDPV12</stp>
        <stp>XS2667389196 Corp</stp>
        <stp>RTG_SP_LT_FC_ISSUER_CREDIT</stp>
        <stp>[1.Weekly Download.xlsm]Coded!R3C14</stp>
        <tr r="N3" s="14"/>
      </tp>
    </main>
    <main first="bofaddin.rtdserver">
      <tp t="s">
        <v>#N/A N/A</v>
        <stp/>
        <stp>BDH|15341112158528220296</stp>
        <tr r="E29" s="24"/>
        <tr r="E29" s="24"/>
      </tp>
      <tp t="s">
        <v>#N/A N/A</v>
        <stp/>
        <stp>BDH|14315721397493369207</stp>
        <tr r="N32" s="24"/>
        <tr r="N32" s="24"/>
      </tp>
      <tp t="s">
        <v>#N/A N/A</v>
        <stp/>
        <stp>BDH|15100243487303284748</stp>
        <tr r="O5" s="24"/>
        <tr r="O5" s="24"/>
      </tp>
      <tp t="s">
        <v>#N/A N/A</v>
        <stp/>
        <stp>BDH|15536230659690908914</stp>
        <tr r="D11" s="24"/>
      </tp>
      <tp t="s">
        <v>#N/A N/A</v>
        <stp/>
        <stp>BDH|17694880942646243687</stp>
        <tr r="V17" s="17"/>
      </tp>
      <tp t="s">
        <v>#N/A N/A</v>
        <stp/>
        <stp>BDH|16696716473734880952</stp>
        <tr r="D15" s="24"/>
        <tr r="M6" s="24"/>
      </tp>
      <tp t="s">
        <v>#N/A N/A</v>
        <stp/>
        <stp>BDH|17839613882736433460</stp>
        <tr r="N34" s="24"/>
        <tr r="N34" s="24"/>
      </tp>
      <tp t="s">
        <v>#N/A N/A</v>
        <stp/>
        <stp>BDH|17444285587180655651</stp>
        <tr r="G8" s="24"/>
        <tr r="G8" s="24"/>
      </tp>
    </main>
    <main first="bloomberg.rtd">
      <tp t="s">
        <v>#N/A N/A</v>
        <stp/>
        <stp>##V3_BDPV12</stp>
        <stp>CMSHKZ HK Equity</stp>
        <stp>RTG_MDY_ISSUER</stp>
        <stp>[1.Weekly Download.xlsm]Coded!R16C17</stp>
        <tr r="Q16" s="14"/>
        <tr r="Q16" s="14"/>
      </tp>
    </main>
    <main first="bofaddin.rtdserver">
      <tp t="s">
        <v>#N/A N/A</v>
        <stp/>
        <stp>BDH|12112577909275514974</stp>
        <tr r="D9" s="24"/>
      </tp>
      <tp t="s">
        <v>#N/A N/A</v>
        <stp/>
        <stp>BDH|17974253924675462935</stp>
        <tr r="D13" s="24"/>
      </tp>
    </main>
    <main first="bloomberg.rtd">
      <tp t="s">
        <v>#N/A N/A</v>
        <stp/>
        <stp>##V3_BDPV12</stp>
        <stp>HK0000951035 Corp</stp>
        <stp>RTG_MOODY_LONG_TERM</stp>
        <stp>[1.Weekly Download.xlsm]Coded!R18C12</stp>
        <tr r="L18" s="14"/>
      </tp>
      <tp t="s">
        <v>Baa2</v>
        <stp/>
        <stp>##V3_BDPV12</stp>
        <stp>HK0000950995 Corp</stp>
        <stp>RTG_MOODY_LONG_TERM</stp>
        <stp>[1.Weekly Download.xlsm]Coded!R16C12</stp>
        <tr r="L16" s="14"/>
        <tr r="L16" s="14"/>
      </tp>
    </main>
    <main first="bofaddin.rtdserver">
      <tp t="s">
        <v>#N/A N/A</v>
        <stp/>
        <stp>BDH|13625325984850555068</stp>
        <tr r="M30" s="24"/>
      </tp>
      <tp t="s">
        <v>#N/A N/A</v>
        <stp/>
        <stp>BDH|18130469846871075123</stp>
        <tr r="D17" s="17"/>
      </tp>
      <tp t="s">
        <v>#N/A N/A</v>
        <stp/>
        <stp>BDH|16905988436110473471</stp>
        <tr r="O35" s="24"/>
        <tr r="O35" s="24"/>
      </tp>
      <tp t="s">
        <v>#N/A N/A</v>
        <stp/>
        <stp>BDH|13120534690832393555</stp>
        <tr r="F27" s="24"/>
        <tr r="F27" s="24"/>
      </tp>
      <tp t="s">
        <v>#N/A N/A</v>
        <stp/>
        <stp>BDH|13759713567148038274</stp>
        <tr r="G17" s="17"/>
      </tp>
      <tp t="s">
        <v>#N/A N/A</v>
        <stp/>
        <stp>BDH|15927010392741470578</stp>
        <tr r="G23" s="24"/>
        <tr r="G23" s="24"/>
      </tp>
      <tp t="s">
        <v>#N/A N/A</v>
        <stp/>
        <stp>BDH|15518987322067697167</stp>
        <tr r="G18" s="24"/>
        <tr r="G18" s="24"/>
      </tp>
    </main>
    <main first="bloomberg.rtd">
      <tp t="s">
        <v>A+</v>
        <stp/>
        <stp>##V3_BDPV12</stp>
        <stp>XS2692707727 Corp</stp>
        <stp>RTG_SP_LT_FC_ISSUER_CREDIT</stp>
        <stp>[1.Weekly Download.xlsm]Coded!R5C14</stp>
        <tr r="N5" s="14"/>
        <tr r="N5" s="14"/>
      </tp>
      <tp t="s">
        <v>#N/A N/A</v>
        <stp/>
        <stp>##V3_BDPV12</stp>
        <stp>HK0000954104 Corp</stp>
        <stp>RTG_MOODY_LONG_TERM</stp>
        <stp>[1.Weekly Download.xlsm]Coded!R11C12</stp>
        <tr r="L11" s="14"/>
      </tp>
      <tp t="s">
        <v>A2</v>
        <stp/>
        <stp>##V3_BDPV12</stp>
        <stp>XS2688515266 Corp</stp>
        <stp>RTG_MOODY_LONG_TERM</stp>
        <stp>[1.Weekly Download.xlsm]Coded!R13C12</stp>
        <tr r="L13" s="14"/>
        <tr r="L13" s="14"/>
      </tp>
      <tp t="s">
        <v>#N/A N/A</v>
        <stp/>
        <stp>##V3_BDPV12</stp>
        <stp>XS2690707497 Corp</stp>
        <stp>RTG_MOODY_LONG_TERM</stp>
        <stp>[1.Weekly Download.xlsm]Coded!R20C12</stp>
        <tr r="L20" s="14"/>
      </tp>
      <tp t="s">
        <v>#N/A N/A</v>
        <stp/>
        <stp>##V3_BDPV12</stp>
        <stp>HK0000946803 Corp</stp>
        <stp>FIXED_REOFFER_SPRD_TO_GOVT_BENCH</stp>
        <stp>[1.Weekly Download.xlsm]Coded!R8C23</stp>
        <tr r="W8" s="14"/>
      </tp>
      <tp t="s">
        <v>Y</v>
        <stp/>
        <stp>##V3_BDPV12</stp>
        <stp>XS2692707727 Corp</stp>
        <stp>FLOATER</stp>
        <stp>[1.Weekly Download.xlsm]Coded!R5C25</stp>
        <tr r="Y5" s="14"/>
        <tr r="Y5" s="14"/>
      </tp>
      <tp t="s">
        <v>#N/A Field Not Applicable</v>
        <stp/>
        <stp>##V3_BDPV12</stp>
        <stp>HK0000954104 Corp</stp>
        <stp>GUARANTOR_EQY_TICKER</stp>
        <stp>[1.Weekly Download.xlsm]Coded!R11C16</stp>
        <tr r="P11" s="14"/>
        <tr r="P11" s="14"/>
        <tr r="P11" s="14"/>
      </tp>
      <tp t="s">
        <v>22/9/2023</v>
        <stp/>
        <stp>##V3_BDPV12</stp>
        <stp>XS2667389196 ISIN</stp>
        <stp>INT_ACC_DT</stp>
        <stp>[1.Weekly Download.xlsm]Coded!R3C39</stp>
        <tr r="AM3" s="14"/>
        <tr r="AM3" s="14"/>
      </tp>
    </main>
    <main first="bofaddin.rtdserver">
      <tp t="s">
        <v>#N/A N/A</v>
        <stp/>
        <stp>BDH|12998924850943904424</stp>
        <tr r="M27" s="24"/>
        <tr r="P21" s="24"/>
      </tp>
      <tp t="s">
        <v>#N/A N/A</v>
        <stp/>
        <stp>BDH|17476472604702218805</stp>
        <tr r="N31" s="24"/>
        <tr r="N31" s="24"/>
      </tp>
      <tp t="s">
        <v>#N/A N/A</v>
        <stp/>
        <stp>BDH|13516945890938553205</stp>
        <tr r="F7" s="24"/>
        <tr r="F7" s="24"/>
      </tp>
      <tp t="s">
        <v>#N/A N/A</v>
        <stp/>
        <stp>BDH|15077663394230705321</stp>
        <tr r="G12" s="24"/>
        <tr r="G12" s="24"/>
      </tp>
    </main>
    <main first="bloomberg.rtd">
      <tp t="s">
        <v>Baa2</v>
        <stp/>
        <stp>##V3_BDPV12</stp>
        <stp>CMSHKZ HK Equity</stp>
        <stp>RTG_MOODY_LONG_TERM</stp>
        <stp>[1.Weekly Download.xlsm]Coded!R16C18</stp>
        <tr r="R16" s="14"/>
        <tr r="R16" s="14"/>
        <tr r="R16" s="14"/>
      </tp>
    </main>
    <main first="bofaddin.rtdserver">
      <tp t="s">
        <v>#N/A N/A</v>
        <stp/>
        <stp>BDH|11148890406357221713</stp>
        <tr r="G13" s="24"/>
        <tr r="G13" s="24"/>
      </tp>
      <tp t="s">
        <v>#N/A N/A</v>
        <stp/>
        <stp>BDH|14796040411164592897</stp>
        <tr r="D12" s="24"/>
      </tp>
    </main>
    <main first="bloomberg.rtd">
      <tp t="s">
        <v>2156917D CH</v>
        <stp/>
        <stp>##V3_BDPV12</stp>
        <stp>XS2672161267 Corp</stp>
        <stp>ISSUER_EQUITY_TICKER</stp>
        <stp>[1.Weekly Download.xlsm]Coded!R19C33</stp>
        <tr r="AG19" s="14"/>
        <tr r="AG19" s="14"/>
      </tp>
      <tp t="s">
        <v>2156917D CH</v>
        <stp/>
        <stp>##V3_BDPV12</stp>
        <stp>XS2672161267 Corp</stp>
        <stp>ISSUER_EQUITY_TICKER</stp>
        <stp>[1.Weekly Download.xlsm]Coded!R19C31</stp>
        <tr r="AE19" s="14"/>
      </tp>
      <tp t="s">
        <v>#N/A N/A</v>
        <stp/>
        <stp>##V3_BDPV12</stp>
        <stp>XS2685949492 Corp</stp>
        <stp>FIXED_REOFFER_SPRD_TO_GOVT_BENCH</stp>
        <stp>[1.Weekly Download.xlsm]Coded!R6C23</stp>
        <tr r="W6" s="14"/>
      </tp>
      <tp t="s">
        <v>N</v>
        <stp/>
        <stp>##V3_BDPV12</stp>
        <stp>HK0000946795 Corp</stp>
        <stp>FLOATER</stp>
        <stp>[1.Weekly Download.xlsm]Coded!R9C25</stp>
        <tr r="Y9" s="14"/>
        <tr r="Y9" s="14"/>
      </tp>
      <tp t="s">
        <v>11/9/2023</v>
        <stp/>
        <stp>##V3_BDPV12</stp>
        <stp>HK0000950995 ISIN</stp>
        <stp>SECURITY_PRICING_DATE</stp>
        <stp>[1.Weekly Download.xlsm]Coded!R16C41</stp>
        <tr r="AO16" s="14"/>
        <tr r="AO16" s="14"/>
      </tp>
      <tp t="s">
        <v>#N/A Invalid Security</v>
        <stp/>
        <stp>##V3_BDPV12</stp>
        <stp xml:space="preserve"> CompanyID</stp>
        <stp>Name</stp>
        <stp>[1.Weekly Download.xlsm]Coded!R18C7</stp>
        <tr r="G18" s="14"/>
      </tp>
      <tp t="s">
        <v>19/9/2023</v>
        <stp/>
        <stp>##V3_BDPV12</stp>
        <stp>XS2685949492 ISIN</stp>
        <stp>INT_ACC_DT</stp>
        <stp>[1.Weekly Download.xlsm]Coded!R6C39</stp>
        <tr r="AM6" s="14"/>
        <tr r="AM6" s="14"/>
      </tp>
    </main>
    <main first="bofaddin.rtdserver">
      <tp t="s">
        <v>#N/A N/A</v>
        <stp/>
        <stp>BDS|11228760481548684899</stp>
        <tr r="AH9" s="14"/>
        <tr r="F9" s="14"/>
      </tp>
    </main>
    <main first="bloomberg.rtd">
      <tp t="s">
        <v>#N/A N/A</v>
        <stp/>
        <stp>##V3_BDPV12</stp>
        <stp>CMSHKZ HK Equity</stp>
        <stp>RTG_MDY_LT_CORP_FAMILY</stp>
        <stp>[1.Weekly Download.xlsm]Coded!R16C19</stp>
        <tr r="S16" s="14"/>
        <tr r="S16" s="14"/>
      </tp>
    </main>
    <main first="bofaddin.rtdserver">
      <tp t="s">
        <v>#N/A N/A</v>
        <stp/>
        <stp>BDS|15449861839737982738</stp>
        <tr r="AH12" s="14"/>
        <tr r="F12" s="14"/>
      </tp>
      <tp t="s">
        <v>#N/A N/A</v>
        <stp/>
        <stp>BDH|14446275305631507925</stp>
        <tr r="P29" s="24"/>
        <tr r="P29" s="24"/>
      </tp>
      <tp t="s">
        <v>#N/A N/A</v>
        <stp/>
        <stp>BDH|17806309600818011264</stp>
        <tr r="A17" s="17"/>
      </tp>
    </main>
    <main first="bloomberg.rtd">
      <tp t="s">
        <v>#N/A N/A</v>
        <stp/>
        <stp>##V3_BDPV12</stp>
        <stp>XS2692707727 Corp</stp>
        <stp>FIXED_REOFFER_SPRD_TO_GOVT_BENCH</stp>
        <stp>[1.Weekly Download.xlsm]Coded!R5C23</stp>
        <tr r="W5" s="14"/>
      </tp>
      <tp t="s">
        <v>#N/A N/A</v>
        <stp/>
        <stp>##V3_BDPV12</stp>
        <stp>XS2680393258 Corp</stp>
        <stp>RTG_MOODY_LONG_TERM</stp>
        <stp>[1.Weekly Download.xlsm]Coded!R12C12</stp>
        <tr r="L12" s="14"/>
      </tp>
      <tp t="s">
        <v>Aa3</v>
        <stp/>
        <stp>##V3_BDPV12</stp>
        <stp>XS2689084809 Corp</stp>
        <stp>RTG_MOODY_LONG_TERM</stp>
        <stp>[1.Weekly Download.xlsm]Coded!R14C12</stp>
        <tr r="L14" s="14"/>
        <tr r="L14" s="14"/>
      </tp>
      <tp t="s">
        <v>#N/A N/A</v>
        <stp/>
        <stp>##V3_BDPV12</stp>
        <stp>HK0000954344 Corp</stp>
        <stp>FIXED_REOFFER_SPRD_TO_GOVT_BENCH</stp>
        <stp>[1.Weekly Download.xlsm]Coded!R4C23</stp>
        <tr r="W4" s="14"/>
      </tp>
      <tp t="s">
        <v>N</v>
        <stp/>
        <stp>##V3_BDPV12</stp>
        <stp>HK0000946787 Corp</stp>
        <stp>FLOATER</stp>
        <stp>[1.Weekly Download.xlsm]Coded!R7C25</stp>
        <tr r="Y7" s="14"/>
        <tr r="Y7" s="14"/>
      </tp>
      <tp t="s">
        <v>#N/A N/A</v>
        <stp/>
        <stp>##V3_BDPV12</stp>
        <stp>HK0000946795 Corp</stp>
        <stp>FIXED_REOFFER_SPRD_TO_GOVT_BENCH</stp>
        <stp>[1.Weekly Download.xlsm]Coded!R9C23</stp>
        <tr r="W9" s="14"/>
      </tp>
      <tp t="s">
        <v>#N/A N/A</v>
        <stp/>
        <stp>##V3_BDPV12</stp>
        <stp>XS2672161267 Corp</stp>
        <stp>RTG_MOODY_LONG_TERM</stp>
        <stp>[1.Weekly Download.xlsm]Coded!R19C12</stp>
        <tr r="L19" s="14"/>
      </tp>
      <tp t="s">
        <v>#N/A Invalid Security</v>
        <stp/>
        <stp>##V3_BDPV12</stp>
        <stp xml:space="preserve"> CompanyID</stp>
        <stp>Name</stp>
        <stp>[1.Weekly Download.xlsm]Coded!R19C7</stp>
        <tr r="G19" s="14"/>
      </tp>
    </main>
    <main first="bofaddin.rtdserver">
      <tp t="s">
        <v>#N/A N/A</v>
        <stp/>
        <stp>BDS|17070999906331311047</stp>
        <tr r="AK21" s="14"/>
      </tp>
    </main>
    <main first="bloomberg.rtd">
      <tp t="s">
        <v>#N/A Field Not Applicable</v>
        <stp/>
        <stp>##V3_BDPV12</stp>
        <stp>HK0000946803 Corp</stp>
        <stp>FLT_SPREAD</stp>
        <stp>[1.Weekly Download.xlsm]Coded!R8C24</stp>
        <tr r="X8" s="14"/>
      </tp>
    </main>
    <main first="bofaddin.rtdserver">
      <tp t="s">
        <v>#N/A N/A</v>
        <stp/>
        <stp>BDH|15924506764039265092</stp>
        <tr r="M33" s="24"/>
      </tp>
      <tp t="s">
        <v>#N/A N/A</v>
        <stp/>
        <stp>BDH|18087377447649890921</stp>
        <tr r="N35" s="24"/>
        <tr r="N35" s="24"/>
      </tp>
    </main>
    <main first="bloomberg.rtd">
      <tp t="s">
        <v>#N/A N/A</v>
        <stp/>
        <stp>##V3_BDPV12</stp>
        <stp>EIBCZ CH Equity</stp>
        <stp>EQY_PRIM_SECURITY_PRIM_EXCH</stp>
        <stp>[1.Weekly Download.xlsm]Coded!R5C31</stp>
        <tr r="AE5" s="14"/>
      </tp>
      <tp t="s">
        <v>1773866D AU</v>
        <stp/>
        <stp>##V3_BDPV12</stp>
        <stp>XS2679063862 Corp</stp>
        <stp>ISSUER_EQUITY_TICKER</stp>
        <stp>[1.Weekly Download.xlsm]Coded!R10C33</stp>
        <tr r="AG10" s="14"/>
        <tr r="AG10" s="14"/>
      </tp>
      <tp t="s">
        <v>1773866D AU</v>
        <stp/>
        <stp>##V3_BDPV12</stp>
        <stp>XS2679063862 Corp</stp>
        <stp>ISSUER_EQUITY_TICKER</stp>
        <stp>[1.Weekly Download.xlsm]Coded!R10C31</stp>
        <tr r="AE10" s="14"/>
      </tp>
      <tp t="s">
        <v>#N/A N/A</v>
        <stp/>
        <stp>##V3_BDPV12</stp>
        <stp>XS2677539541 Corp</stp>
        <stp>RTG_MOODY_LONG_TERM</stp>
        <stp>[1.Weekly Download.xlsm]Coded!R17C12</stp>
        <tr r="L17" s="14"/>
      </tp>
      <tp t="s">
        <v>N</v>
        <stp/>
        <stp>##V3_BDPV12</stp>
        <stp>XS2685949492 Corp</stp>
        <stp>FLOATER</stp>
        <stp>[1.Weekly Download.xlsm]Coded!R6C25</stp>
        <tr r="Y6" s="14"/>
        <tr r="Y6" s="14"/>
      </tp>
      <tp t="s">
        <v>#N/A Field Not Applicable</v>
        <stp/>
        <stp>##V3_BDPV12</stp>
        <stp>HK0000951035 Corp</stp>
        <stp>GUARANTOR_EQY_TICKER</stp>
        <stp>[1.Weekly Download.xlsm]Coded!R18C16</stp>
        <tr r="P18" s="14"/>
        <tr r="P18" s="14"/>
        <tr r="P18" s="14"/>
      </tp>
    </main>
    <main first="bofaddin.rtdserver">
      <tp t="s">
        <v>#N/A N/A</v>
        <stp/>
        <stp>BDS|12423050853542741975</stp>
        <tr r="AH7" s="14"/>
        <tr r="F7" s="14"/>
      </tp>
      <tp t="s">
        <v>#N/A N/A</v>
        <stp/>
        <stp>BDS|12843914758206354459</stp>
        <tr r="AK17" s="14"/>
      </tp>
      <tp t="s">
        <v>#N/A N/A</v>
        <stp/>
        <stp>BDS|17809200092023919340</stp>
        <tr r="AH18" s="14"/>
        <tr r="F18" s="14"/>
      </tp>
      <tp t="s">
        <v>#N/A N/A</v>
        <stp/>
        <stp>BDH|17722354611068212131</stp>
        <tr r="M21" s="24"/>
      </tp>
      <tp t="s">
        <v>#N/A N/A</v>
        <stp/>
        <stp>BDH|12178047700449470749</stp>
        <tr r="G17" s="24"/>
        <tr r="G17" s="24"/>
      </tp>
      <tp t="s">
        <v>#N/A N/A</v>
        <stp/>
        <stp>BDH|10393523735628191213</stp>
        <tr r="E17" s="24"/>
        <tr r="E17" s="24"/>
        <tr r="N9" s="24"/>
        <tr r="N9" s="24"/>
      </tp>
      <tp t="s">
        <v>#N/A N/A</v>
        <stp/>
        <stp>BDH|10136287877788023187</stp>
        <tr r="S17" s="17"/>
      </tp>
    </main>
    <main first="bloomberg.rtd">
      <tp t="s">
        <v>#N/A N/A</v>
        <stp/>
        <stp>##V3_BDPV12</stp>
        <stp>XS2685949492 Corp</stp>
        <stp>RTG_SP_LT_FC_ISSUER_CREDIT</stp>
        <stp>[1.Weekly Download.xlsm]Coded!R6C14</stp>
        <tr r="N6" s="14"/>
      </tp>
    </main>
    <main first="bofaddin.rtdserver">
      <tp t="s">
        <v>#N/A N/A</v>
        <stp/>
        <stp>BDH|17855486194581975764</stp>
        <tr r="W17" s="17"/>
      </tp>
    </main>
    <main first="bloomberg.rtd">
      <tp t="s">
        <v>#N/A N/A</v>
        <stp/>
        <stp>##V3_BDPV12</stp>
        <stp>HK0000947231 Corp</stp>
        <stp>RTG_MOODY_LONG_TERM</stp>
        <stp>[1.Weekly Download.xlsm]Coded!R21C12</stp>
        <tr r="L21" s="14"/>
      </tp>
      <tp t="s">
        <v>CMSHKZ HK</v>
        <stp/>
        <stp>##V3_BDPV12</stp>
        <stp>HK0000950995 Corp</stp>
        <stp>GUARANTOR_EQY_TICKER</stp>
        <stp>[1.Weekly Download.xlsm]Coded!R16C16</stp>
        <tr r="P16" s="14"/>
        <tr r="P16" s="14"/>
        <tr r="P16" s="14"/>
        <tr r="P16" s="14"/>
      </tp>
      <tp t="s">
        <v>#N/A N/A</v>
        <stp/>
        <stp>##V3_BDPV12</stp>
        <stp>HK0000946787 Corp</stp>
        <stp>FIXED_REOFFER_SPRD_TO_GOVT_BENCH</stp>
        <stp>[1.Weekly Download.xlsm]Coded!R7C23</stp>
        <tr r="W7" s="14"/>
      </tp>
    </main>
    <main first="bofaddin.rtdserver">
      <tp t="s">
        <v>#N/A N/A</v>
        <stp/>
        <stp>BDS|14831457585553243699</stp>
        <tr r="AH5" s="14"/>
        <tr r="F5" s="14"/>
      </tp>
      <tp t="s">
        <v>#N/A N/A</v>
        <stp/>
        <stp>BDH|11260876503842608619</stp>
        <tr r="T17" s="17"/>
      </tp>
    </main>
    <main first="bofaddin.rtdserver">
      <tp t="s">
        <v>#N/A N/A</v>
        <stp/>
        <stp>BDH|15392996443806809375</stp>
        <tr r="J17" s="17"/>
      </tp>
      <tp t="s">
        <v>#N/A N/A</v>
        <stp/>
        <stp>BDH|12757786764416207803</stp>
        <tr r="D27" s="24"/>
      </tp>
      <tp t="s">
        <v>#N/A N/A</v>
        <stp/>
        <stp>BDH|15608303107143895833</stp>
        <tr r="O30" s="24"/>
        <tr r="O30" s="24"/>
      </tp>
      <tp t="s">
        <v>#N/A N/A</v>
        <stp/>
        <stp>BDH|10970103983056431215</stp>
        <tr r="P33" s="24"/>
        <tr r="P33" s="24"/>
      </tp>
    </main>
    <main first="bloomberg.rtd">
      <tp t="s">
        <v>#N/A N/A</v>
        <stp/>
        <stp>##V3_BDPV12</stp>
        <stp>HK0000954344 Corp</stp>
        <stp>RTG_FITCH</stp>
        <stp>[1.Weekly Download.xlsm]Coded!R4C10</stp>
        <tr r="J4" s="14"/>
      </tp>
      <tp t="s">
        <v>#N/A Invalid Security</v>
        <stp/>
        <stp>##V3_BDPV12</stp>
        <stp xml:space="preserve"> CompanyID</stp>
        <stp>Name</stp>
        <stp>[1.Weekly Download.xlsm]Coded!R14C7</stp>
        <tr r="G14" s="14"/>
      </tp>
      <tp t="s">
        <v>CNY</v>
        <stp/>
        <stp>##V3_BDPV12</stp>
        <stp>HK0000951035 ISIN</stp>
        <stp>CRNCY</stp>
        <stp>[1.Weekly Download.xlsm]Coded!R18C44</stp>
        <tr r="AR18" s="14"/>
        <tr r="AR18" s="14"/>
      </tp>
    </main>
    <main first="bofaddin.rtdserver">
      <tp t="s">
        <v>#N/A N/A</v>
        <stp/>
        <stp>BDS|10581804896031980292</stp>
        <tr r="AK12" s="14"/>
      </tp>
      <tp t="s">
        <v>#N/A N/A</v>
        <stp/>
        <stp>BDH|14365983791332923425</stp>
        <tr r="F15" s="24"/>
        <tr r="F15" s="24"/>
        <tr r="O6" s="24"/>
        <tr r="O6" s="24"/>
      </tp>
      <tp t="s">
        <v>#N/A N/A</v>
        <stp/>
        <stp>BDH|15563325471385300654</stp>
        <tr r="E26" s="24"/>
        <tr r="E26" s="24"/>
      </tp>
      <tp t="s">
        <v>#N/A N/A</v>
        <stp/>
        <stp>BDH|14532748619935840529</stp>
        <tr r="G26" s="24"/>
        <tr r="G26" s="24"/>
      </tp>
    </main>
    <main first="bloomberg.rtd">
      <tp t="s">
        <v>1827341D CH</v>
        <stp/>
        <stp>##V3_BDPV12</stp>
        <stp>XS2680393258 Corp</stp>
        <stp>ISSUER_EQUITY_TICKER</stp>
        <stp>[1.Weekly Download.xlsm]Coded!R12C33</stp>
        <tr r="AG12" s="14"/>
        <tr r="AG12" s="14"/>
      </tp>
      <tp t="s">
        <v>1827341D CH</v>
        <stp/>
        <stp>##V3_BDPV12</stp>
        <stp>XS2680393258 Corp</stp>
        <stp>ISSUER_EQUITY_TICKER</stp>
        <stp>[1.Weekly Download.xlsm]Coded!R12C31</stp>
        <tr r="AE12" s="14"/>
      </tp>
      <tp t="s">
        <v>N</v>
        <stp/>
        <stp>##V3_BDPV12</stp>
        <stp>HK0000954344 Corp</stp>
        <stp>FLOATER</stp>
        <stp>[1.Weekly Download.xlsm]Coded!R4C25</stp>
        <tr r="Y4" s="14"/>
        <tr r="Y4" s="14"/>
      </tp>
      <tp>
        <v>90000000</v>
        <stp/>
        <stp>##V3_BDPV12</stp>
        <stp>XS2667389196 ISIN</stp>
        <stp>AMT_ISSUED</stp>
        <stp>[1.Weekly Download.xlsm]Coded!R3C45</stp>
        <tr r="AS3" s="14"/>
        <tr r="AS3" s="14"/>
      </tp>
      <tp t="s">
        <v>#N/A Invalid Security</v>
        <stp/>
        <stp>##V3_BDPV12</stp>
        <stp xml:space="preserve"> CompanyID</stp>
        <stp>Name</stp>
        <stp>[1.Weekly Download.xlsm]Coded!R15C7</stp>
        <tr r="G15" s="14"/>
      </tp>
      <tp t="s">
        <v>CNY</v>
        <stp/>
        <stp>##V3_BDPV12</stp>
        <stp>HK0000954104 ISIN</stp>
        <stp>CRNCY</stp>
        <stp>[1.Weekly Download.xlsm]Coded!R11C44</stp>
        <tr r="AR11" s="14"/>
        <tr r="AR11" s="14"/>
      </tp>
    </main>
    <main first="bofaddin.rtdserver">
      <tp t="s">
        <v>#N/A N/A</v>
        <stp/>
        <stp>BDS|16208083249976818732</stp>
        <tr r="AK13" s="14"/>
      </tp>
      <tp t="s">
        <v>#N/A N/A</v>
        <stp/>
        <stp>BDH|10581414812034717201</stp>
        <tr r="D24" s="24"/>
      </tp>
      <tp t="s">
        <v>#N/A N/A</v>
        <stp/>
        <stp>BDH|17135374447090572357</stp>
        <tr r="F24" s="24"/>
        <tr r="F24" s="24"/>
      </tp>
      <tp t="s">
        <v>#N/A N/A</v>
        <stp/>
        <stp>BDH|17859583141302662748</stp>
        <tr r="M22" s="24"/>
      </tp>
      <tp t="s">
        <v>#N/A N/A</v>
        <stp/>
        <stp>BDH|10161530228096010286</stp>
        <tr r="D23" s="24"/>
      </tp>
      <tp t="s">
        <v>#N/A N/A</v>
        <stp/>
        <stp>BDH|12887405750133599395</stp>
        <tr r="G29" s="24"/>
        <tr r="G29" s="24"/>
      </tp>
      <tp t="s">
        <v>#N/A N/A</v>
        <stp/>
        <stp>BDH|14658926689213828526</stp>
        <tr r="L17" s="17"/>
      </tp>
    </main>
    <main first="bloomberg.rtd">
      <tp t="s">
        <v>#N/A N/A</v>
        <stp/>
        <stp>##V3_BDPV12</stp>
        <stp>HK0000946787 Corp</stp>
        <stp>RTG_FITCH</stp>
        <stp>[1.Weekly Download.xlsm]Coded!R7C10</stp>
        <tr r="J7" s="14"/>
      </tp>
      <tp t="s">
        <v>#N/A N/A</v>
        <stp/>
        <stp>##V3_BDPV12</stp>
        <stp>HK0000946795 Corp</stp>
        <stp>RTG_FITCH</stp>
        <stp>[1.Weekly Download.xlsm]Coded!R9C10</stp>
        <tr r="J9" s="14"/>
      </tp>
      <tp t="s">
        <v>#N/A N/A</v>
        <stp/>
        <stp>##V3_BDPV12</stp>
        <stp>HK0000946803 Corp</stp>
        <stp>RTG_FITCH</stp>
        <stp>[1.Weekly Download.xlsm]Coded!R8C10</stp>
        <tr r="J8" s="14"/>
      </tp>
      <tp t="s">
        <v>#N/A Invalid Security</v>
        <stp/>
        <stp>##V3_BDPV12</stp>
        <stp xml:space="preserve"> CompanyID</stp>
        <stp>Name</stp>
        <stp>[1.Weekly Download.xlsm]Coded!R16C7</stp>
        <tr r="G16" s="14"/>
      </tp>
      <tp>
        <v>50000000</v>
        <stp/>
        <stp>##V3_BDPV12</stp>
        <stp>XS2692707727 ISIN</stp>
        <stp>AMT_ISSUED</stp>
        <stp>[1.Weekly Download.xlsm]Coded!R5C45</stp>
        <tr r="AS5" s="14"/>
        <tr r="AS5" s="14"/>
      </tp>
      <tp t="s">
        <v>CNY</v>
        <stp/>
        <stp>##V3_BDPV12</stp>
        <stp>HK0000947231 ISIN</stp>
        <stp>CRNCY</stp>
        <stp>[1.Weekly Download.xlsm]Coded!R21C44</stp>
        <tr r="AR21" s="14"/>
        <tr r="AR21" s="14"/>
      </tp>
    </main>
    <main first="bofaddin.rtdserver">
      <tp t="s">
        <v>#N/A N/A</v>
        <stp/>
        <stp>BDH|18104845810429131806</stp>
        <tr r="N17" s="17"/>
      </tp>
    </main>
    <main first="bloomberg.rtd">
      <tp t="s">
        <v>#N/A Field Not Applicable</v>
        <stp/>
        <stp>##V3_BDPV12</stp>
        <stp>HK0000946795 Corp</stp>
        <stp>FLT_SPREAD</stp>
        <stp>[1.Weekly Download.xlsm]Coded!R9C24</stp>
        <tr r="X9" s="14"/>
      </tp>
      <tp t="s">
        <v>#N/A Field Not Applicable</v>
        <stp/>
        <stp>##V3_BDPV12</stp>
        <stp>HK0000946787 Corp</stp>
        <stp>FLT_SPREAD</stp>
        <stp>[1.Weekly Download.xlsm]Coded!R7C24</stp>
        <tr r="X7" s="14"/>
      </tp>
    </main>
    <main first="bofaddin.rtdserver">
      <tp t="s">
        <v>#N/A N/A</v>
        <stp/>
        <stp>BDH|18193923314988947846</stp>
        <tr r="O32" s="24"/>
        <tr r="O32" s="24"/>
      </tp>
    </main>
    <main first="bloomberg.rtd">
      <tp t="s">
        <v>#N/A Invalid Security</v>
        <stp/>
        <stp>##V3_BDPV12</stp>
        <stp xml:space="preserve"> CompanyID</stp>
        <stp>Name</stp>
        <stp>[1.Weekly Download.xlsm]Coded!R17C7</stp>
        <tr r="G17" s="14"/>
      </tp>
    </main>
    <main first="bofaddin.rtdserver">
      <tp t="s">
        <v>#N/A N/A</v>
        <stp/>
        <stp>BDS|13435305447472316726</stp>
        <tr r="AK9" s="14"/>
      </tp>
      <tp t="s">
        <v>#N/A N/A</v>
        <stp/>
        <stp>BDS|15078387946134536784</stp>
        <tr r="AH17" s="14"/>
        <tr r="F17" s="14"/>
      </tp>
      <tp t="s">
        <v>#N/A N/A</v>
        <stp/>
        <stp>BDH|17213948445088755346</stp>
        <tr r="N28" s="24"/>
        <tr r="N28" s="24"/>
      </tp>
      <tp t="s">
        <v>#N/A N/A</v>
        <stp/>
        <stp>BDH|10576732032936007313</stp>
        <tr r="P31" s="24"/>
        <tr r="P31" s="24"/>
      </tp>
      <tp t="s">
        <v>#N/A N/A</v>
        <stp/>
        <stp>BDH|17669816794705643202</stp>
        <tr r="O7" s="24"/>
        <tr r="O7" s="24"/>
      </tp>
      <tp t="s">
        <v>#N/A N/A</v>
        <stp/>
        <stp>BDH|17616621628264005658</stp>
        <tr r="N26" s="24"/>
        <tr r="N26" s="24"/>
      </tp>
    </main>
    <main first="bloomberg.rtd">
      <tp t="s">
        <v>BBB</v>
        <stp/>
        <stp>##V3_BDPV12</stp>
        <stp>1611299D CH Equity</stp>
        <stp>RTG_FITCH_LT_ISSUER_DEFAULT</stp>
        <stp>[1.Weekly Download.xlsm]Coded!R12C21</stp>
        <tr r="U12" s="14"/>
        <tr r="U12" s="14"/>
        <tr r="U12" s="14"/>
      </tp>
      <tp t="s">
        <v>#N/A N/A</v>
        <stp/>
        <stp>##V3_BDPV12</stp>
        <stp>XS2667389196 Corp</stp>
        <stp>FIXED_REOFFER_SPRD_TO_GOVT_BENCH</stp>
        <stp>[1.Weekly Download.xlsm]Coded!R3C23</stp>
        <tr r="W3" s="14"/>
      </tp>
      <tp t="s">
        <v>ABCZ HK</v>
        <stp/>
        <stp>##V3_BDPV12</stp>
        <stp>XS2690707497 Corp</stp>
        <stp>ISSUER_EQUITY_TICKER</stp>
        <stp>[1.Weekly Download.xlsm]Coded!R20C31</stp>
        <tr r="AE20" s="14"/>
      </tp>
      <tp t="s">
        <v>ABCZ HK</v>
        <stp/>
        <stp>##V3_BDPV12</stp>
        <stp>XS2690707497 Corp</stp>
        <stp>ISSUER_EQUITY_TICKER</stp>
        <stp>[1.Weekly Download.xlsm]Coded!R20C33</stp>
        <tr r="AG20" s="14"/>
        <tr r="AG20" s="14"/>
      </tp>
      <tp t="s">
        <v>1500461D UH</v>
        <stp/>
        <stp>##V3_BDPV12</stp>
        <stp>XS2677539541 Corp</stp>
        <stp>ISSUER_EQUITY_TICKER</stp>
        <stp>[1.Weekly Download.xlsm]Coded!R17C31</stp>
        <tr r="AE17" s="14"/>
      </tp>
      <tp t="s">
        <v>1500461D UH</v>
        <stp/>
        <stp>##V3_BDPV12</stp>
        <stp>XS2677539541 Corp</stp>
        <stp>ISSUER_EQUITY_TICKER</stp>
        <stp>[1.Weekly Download.xlsm]Coded!R17C33</stp>
        <tr r="AG17" s="14"/>
        <tr r="AG17" s="14"/>
      </tp>
      <tp t="s">
        <v>N</v>
        <stp/>
        <stp>##V3_BDPV12</stp>
        <stp>XS2667389196 Corp</stp>
        <stp>FLOATER</stp>
        <stp>[1.Weekly Download.xlsm]Coded!R3C25</stp>
        <tr r="Y3" s="14"/>
        <tr r="Y3" s="14"/>
      </tp>
      <tp t="s">
        <v>13/9/2023</v>
        <stp/>
        <stp>##V3_BDPV12</stp>
        <stp>HK0000954104 ISIN</stp>
        <stp>SECURITY_PRICING_DATE</stp>
        <stp>[1.Weekly Download.xlsm]Coded!R11C41</stp>
        <tr r="AO11" s="14"/>
        <tr r="AO11" s="14"/>
      </tp>
      <tp t="s">
        <v>Hangzhou Finance &amp; Investment</v>
        <stp/>
        <stp>##V3_BDPV12</stp>
        <stp>10570651 CompanyID</stp>
        <stp>Name</stp>
        <stp>[1.Weekly Download.xlsm]Coded!R21C7</stp>
        <tr r="G21" s="14"/>
        <tr r="G21" s="14"/>
      </tp>
      <tp t="s">
        <v>#N/A Invalid Security</v>
        <stp/>
        <stp>##V3_BDPV12</stp>
        <stp>-- Equity</stp>
        <stp>RTG_SP_LT_FC_ISSUER_CREDIT</stp>
        <stp>[1.Weekly Download.xlsm]Coded!R20C20</stp>
        <tr r="T20" s="14"/>
        <tr r="T20" s="14"/>
      </tp>
      <tp t="s">
        <v>#N/A Invalid Security</v>
        <stp/>
        <stp>##V3_BDPV12</stp>
        <stp>-- Equity</stp>
        <stp>RTG_SP_LT_FC_ISSUER_CREDIT</stp>
        <stp>[1.Weekly Download.xlsm]Coded!R21C20</stp>
        <tr r="T21" s="14"/>
        <tr r="T21" s="14"/>
      </tp>
      <tp t="s">
        <v>#N/A Invalid Security</v>
        <stp/>
        <stp>##V3_BDPV12</stp>
        <stp>-- Equity</stp>
        <stp>RTG_SP_LT_FC_ISSUER_CREDIT</stp>
        <stp>[1.Weekly Download.xlsm]Coded!R18C20</stp>
        <tr r="T18" s="14"/>
        <tr r="T18" s="14"/>
      </tp>
      <tp t="s">
        <v>#N/A Invalid Security</v>
        <stp/>
        <stp>##V3_BDPV12</stp>
        <stp>-- Equity</stp>
        <stp>RTG_SP_LT_FC_ISSUER_CREDIT</stp>
        <stp>[1.Weekly Download.xlsm]Coded!R14C20</stp>
        <tr r="T14" s="14"/>
        <tr r="T14" s="14"/>
      </tp>
      <tp t="s">
        <v>#N/A Invalid Security</v>
        <stp/>
        <stp>##V3_BDPV12</stp>
        <stp>-- Equity</stp>
        <stp>RTG_SP_LT_FC_ISSUER_CREDIT</stp>
        <stp>[1.Weekly Download.xlsm]Coded!R15C20</stp>
        <tr r="T15" s="14"/>
        <tr r="T15" s="14"/>
      </tp>
      <tp t="s">
        <v>#N/A Invalid Security</v>
        <stp/>
        <stp>##V3_BDPV12</stp>
        <stp>-- Equity</stp>
        <stp>RTG_SP_LT_FC_ISSUER_CREDIT</stp>
        <stp>[1.Weekly Download.xlsm]Coded!R17C20</stp>
        <tr r="T17" s="14"/>
        <tr r="T17" s="14"/>
      </tp>
      <tp t="s">
        <v>#N/A Invalid Security</v>
        <stp/>
        <stp>##V3_BDPV12</stp>
        <stp>-- Equity</stp>
        <stp>RTG_SP_LT_FC_ISSUER_CREDIT</stp>
        <stp>[1.Weekly Download.xlsm]Coded!R10C20</stp>
        <tr r="T10" s="14"/>
        <tr r="T10" s="14"/>
      </tp>
      <tp t="s">
        <v>#N/A Invalid Security</v>
        <stp/>
        <stp>##V3_BDPV12</stp>
        <stp>-- Equity</stp>
        <stp>RTG_SP_LT_FC_ISSUER_CREDIT</stp>
        <stp>[1.Weekly Download.xlsm]Coded!R11C20</stp>
        <tr r="T11" s="14"/>
        <tr r="T11" s="14"/>
      </tp>
      <tp t="s">
        <v>#N/A Invalid Security</v>
        <stp/>
        <stp>##V3_BDPV12</stp>
        <stp>-- Equity</stp>
        <stp>RTG_SP_LT_FC_ISSUER_CREDIT</stp>
        <stp>[1.Weekly Download.xlsm]Coded!R13C20</stp>
        <tr r="T13" s="14"/>
        <tr r="T13" s="14"/>
      </tp>
      <tp t="s">
        <v>#N/A Invalid Security</v>
        <stp/>
        <stp>##V3_BDPV12</stp>
        <stp xml:space="preserve"> CompanyID</stp>
        <stp>Name</stp>
        <stp>[1.Weekly Download.xlsm]Coded!R10C7</stp>
        <tr r="G10" s="14"/>
      </tp>
      <tp t="s">
        <v>#N/A Invalid Security</v>
        <stp/>
        <stp>##V3_BDPV12</stp>
        <stp xml:space="preserve"> CompanyID</stp>
        <stp>Name</stp>
        <stp>[1.Weekly Download.xlsm]Coded!R20C7</stp>
        <tr r="G20" s="14"/>
      </tp>
    </main>
    <main first="bofaddin.rtdserver">
      <tp t="s">
        <v>#N/A N/A</v>
        <stp/>
        <stp>BDS|16156093145700716406</stp>
        <tr r="AH10" s="14"/>
        <tr r="F10" s="14"/>
      </tp>
      <tp t="s">
        <v>#N/A N/A</v>
        <stp/>
        <stp>BDH|17532939653404432915</stp>
        <tr r="D10" s="24"/>
      </tp>
      <tp t="s">
        <v>#N/A N/A</v>
        <stp/>
        <stp>BDH|10407621305302856298</stp>
        <tr r="X17" s="17"/>
      </tp>
      <tp t="s">
        <v>#N/A N/A</v>
        <stp/>
        <stp>BDH|16318427832806587131</stp>
        <tr r="P17" s="17"/>
      </tp>
      <tp t="s">
        <v>#N/A N/A</v>
        <stp/>
        <stp>BDH|12061485022910095259</stp>
        <tr r="P28" s="24"/>
        <tr r="P28" s="24"/>
      </tp>
      <tp t="s">
        <v>#N/A N/A</v>
        <stp/>
        <stp>BDH|11354661674810686687</stp>
        <tr r="U17" s="17"/>
      </tp>
      <tp t="s">
        <v>#N/A N/A</v>
        <stp/>
        <stp>BDH|13375281594458983699</stp>
        <tr r="P32" s="24"/>
        <tr r="P32" s="24"/>
      </tp>
      <tp t="s">
        <v>#N/A N/A</v>
        <stp/>
        <stp>BDH|12503953219584427825</stp>
        <tr r="G30" s="24"/>
        <tr r="G30" s="24"/>
      </tp>
      <tp t="s">
        <v>#N/A N/A</v>
        <stp/>
        <stp>BDH|10676598663024308115</stp>
        <tr r="E23" s="24"/>
        <tr r="E23" s="24"/>
      </tp>
    </main>
    <main first="bloomberg.rtd">
      <tp t="s">
        <v>N</v>
        <stp/>
        <stp>##V3_BDPV12</stp>
        <stp>HK0000946803 Corp</stp>
        <stp>FLOATER</stp>
        <stp>[1.Weekly Download.xlsm]Coded!R8C25</stp>
        <tr r="Y8" s="14"/>
        <tr r="Y8" s="14"/>
      </tp>
      <tp t="s">
        <v>11/9/2023</v>
        <stp/>
        <stp>##V3_BDPV12</stp>
        <stp>HK0000951035 ISIN</stp>
        <stp>SECURITY_PRICING_DATE</stp>
        <stp>[1.Weekly Download.xlsm]Coded!R18C41</stp>
        <tr r="AO18" s="14"/>
        <tr r="AO18" s="14"/>
      </tp>
      <tp t="s">
        <v>#N/A Invalid Security</v>
        <stp/>
        <stp>##V3_BDPV12</stp>
        <stp xml:space="preserve"> CompanyID</stp>
        <stp>Name</stp>
        <stp>[1.Weekly Download.xlsm]Coded!R11C7</stp>
        <tr r="G11" s="14"/>
      </tp>
    </main>
    <main first="bofaddin.rtdserver">
      <tp t="s">
        <v>#N/A N/A</v>
        <stp/>
        <stp>BDS|14916686229691481620</stp>
        <tr r="AK15" s="14"/>
      </tp>
      <tp t="s">
        <v>#N/A N/A</v>
        <stp/>
        <stp>BDH|11317284039562657521</stp>
        <tr r="F8" s="24"/>
        <tr r="F8" s="24"/>
      </tp>
      <tp t="s">
        <v>#N/A N/A</v>
        <stp/>
        <stp>BDH|14778763118504140121</stp>
        <tr r="G9" s="24"/>
        <tr r="G9" s="24"/>
      </tp>
      <tp t="s">
        <v>#N/A N/A</v>
        <stp/>
        <stp>BDH|15793988997033242101</stp>
        <tr r="G24" s="24"/>
        <tr r="G24" s="24"/>
      </tp>
      <tp t="s">
        <v>#N/A N/A</v>
        <stp/>
        <stp>BDH|15697019907367477587</stp>
        <tr r="F11" s="24"/>
        <tr r="F11" s="24"/>
      </tp>
    </main>
    <main first="bloomberg.rtd">
      <tp t="s">
        <v>#N/A Invalid Security</v>
        <stp/>
        <stp>##V3_BDPV12</stp>
        <stp>-- Equity</stp>
        <stp>RTG_MDY_LT_CORP_FAMILY</stp>
        <stp>[1.Weekly Download.xlsm]Coded!R9C19</stp>
        <tr r="S9" s="14"/>
        <tr r="S9" s="14"/>
      </tp>
      <tp t="s">
        <v>#N/A Invalid Security</v>
        <stp/>
        <stp>##V3_BDPV12</stp>
        <stp>-- Equity</stp>
        <stp>RTG_MDY_LT_CORP_FAMILY</stp>
        <stp>[1.Weekly Download.xlsm]Coded!R8C19</stp>
        <tr r="S8" s="14"/>
        <tr r="S8" s="14"/>
      </tp>
      <tp t="s">
        <v>#N/A Invalid Security</v>
        <stp/>
        <stp>##V3_BDPV12</stp>
        <stp>-- Equity</stp>
        <stp>RTG_MDY_LT_CORP_FAMILY</stp>
        <stp>[1.Weekly Download.xlsm]Coded!R7C19</stp>
        <tr r="S7" s="14"/>
        <tr r="S7" s="14"/>
      </tp>
      <tp t="s">
        <v>#N/A Invalid Security</v>
        <stp/>
        <stp>##V3_BDPV12</stp>
        <stp>-- Equity</stp>
        <stp>RTG_MDY_LT_CORP_FAMILY</stp>
        <stp>[1.Weekly Download.xlsm]Coded!R6C19</stp>
        <tr r="S6" s="14"/>
        <tr r="S6" s="14"/>
      </tp>
      <tp t="s">
        <v>#N/A Invalid Security</v>
        <stp/>
        <stp>##V3_BDPV12</stp>
        <stp>-- Equity</stp>
        <stp>RTG_MDY_LT_CORP_FAMILY</stp>
        <stp>[1.Weekly Download.xlsm]Coded!R5C19</stp>
        <tr r="S5" s="14"/>
        <tr r="S5" s="14"/>
      </tp>
      <tp t="s">
        <v>#N/A Invalid Security</v>
        <stp/>
        <stp>##V3_BDPV12</stp>
        <stp>-- Equity</stp>
        <stp>RTG_MDY_LT_CORP_FAMILY</stp>
        <stp>[1.Weekly Download.xlsm]Coded!R3C19</stp>
        <tr r="S3" s="14"/>
        <tr r="S3" s="14"/>
      </tp>
      <tp t="s">
        <v>66 HK</v>
        <stp/>
        <stp>##V3_BDPV12</stp>
        <stp>XS2689084809 Corp</stp>
        <stp>ISSUER_EQUITY_TICKER</stp>
        <stp>[1.Weekly Download.xlsm]Coded!R14C31</stp>
        <tr r="AE14" s="14"/>
        <tr r="AE14" s="14"/>
      </tp>
      <tp t="s">
        <v>66 HK</v>
        <stp/>
        <stp>##V3_BDPV12</stp>
        <stp>XS2689084809 Corp</stp>
        <stp>ISSUER_EQUITY_TICKER</stp>
        <stp>[1.Weekly Download.xlsm]Coded!R14C33</stp>
        <tr r="AG14" s="14"/>
        <tr r="AG14" s="14"/>
      </tp>
      <tp t="s">
        <v>#N/A Invalid Security</v>
        <stp/>
        <stp>##V3_BDPV12</stp>
        <stp xml:space="preserve"> CompanyID</stp>
        <stp>Name</stp>
        <stp>[1.Weekly Download.xlsm]Coded!R12C7</stp>
        <tr r="G12" s="14"/>
      </tp>
      <tp t="s">
        <v>ICBC Financial Leasing Co Ltd</v>
        <stp/>
        <stp>##V3_BDPV12</stp>
        <stp>28303645 CompanyID</stp>
        <stp>Name</stp>
        <stp>[1.Weekly Download.xlsm]Coded!R13C7</stp>
        <tr r="G13" s="14"/>
        <tr r="G13" s="14"/>
      </tp>
      <tp>
        <v>7600000000</v>
        <stp/>
        <stp>##V3_BDPV12</stp>
        <stp>XS2685949492 ISIN</stp>
        <stp>AMT_ISSUED</stp>
        <stp>[1.Weekly Download.xlsm]Coded!R6C45</stp>
        <tr r="AS6" s="14"/>
        <tr r="AS6" s="14"/>
      </tp>
    </main>
    <main first="bofaddin.rtdserver">
      <tp t="s">
        <v>#N/A N/A</v>
        <stp/>
        <stp>BDH|17497147552487233014</stp>
        <tr r="E27" s="24"/>
        <tr r="E27" s="24"/>
      </tp>
      <tp t="s">
        <v>#N/A N/A</v>
        <stp/>
        <stp>BDH|12131961724108859581</stp>
        <tr r="E17" s="17"/>
      </tp>
      <tp t="s">
        <v>#N/A N/A</v>
        <stp/>
        <stp>BDH|16296331516337535758</stp>
        <tr r="D8" s="24"/>
      </tp>
      <tp t="s">
        <v>#N/A N/A</v>
        <stp/>
        <stp>BDH|13262283226534266392</stp>
        <tr r="O26" s="24"/>
        <tr r="O26" s="24"/>
      </tp>
    </main>
    <main first="bloomberg.rtd">
      <tp t="s">
        <v>WD</v>
        <stp/>
        <stp>##V3_BDPV12</stp>
        <stp>1398745D CH Equity</stp>
        <stp>RTG_FITCH_LT_ISSUER_DEFAULT</stp>
        <stp>[1.Weekly Download.xlsm]Coded!R19C21</stp>
        <tr r="U19" s="14"/>
        <tr r="U19" s="14"/>
        <tr r="U19" s="14"/>
      </tp>
      <tp t="s">
        <v>#N/A Field Not Applicable</v>
        <stp/>
        <stp>##V3_BDPV12</stp>
        <stp>HK0000954344 Corp</stp>
        <stp>FLT_SPREAD</stp>
        <stp>[1.Weekly Download.xlsm]Coded!R4C24</stp>
        <tr r="X4" s="14"/>
      </tp>
    </main>
    <main first="bofaddin.rtdserver">
      <tp t="s">
        <v>#N/A N/A</v>
        <stp/>
        <stp>BDH|14352194740805110026</stp>
        <tr r="N33" s="24"/>
        <tr r="N33" s="24"/>
      </tp>
      <tp t="s">
        <v>#N/A N/A</v>
        <stp/>
        <stp>BDH|12115517529271749002</stp>
        <tr r="D7" s="24"/>
      </tp>
    </main>
    <main first="bloomberg.rtd">
      <tp t="s">
        <v>0958295D HK</v>
        <stp/>
        <stp>##V3_BDPV12</stp>
        <stp>XS2688515266 Corp</stp>
        <stp>ISSUER_EQUITY_TICKER</stp>
        <stp>[1.Weekly Download.xlsm]Coded!R13C33</stp>
        <tr r="AG13" s="14"/>
        <tr r="AG13" s="14"/>
      </tp>
      <tp t="s">
        <v>0958295D HK</v>
        <stp/>
        <stp>##V3_BDPV12</stp>
        <stp>XS2688515266 Corp</stp>
        <stp>ISSUER_EQUITY_TICKER</stp>
        <stp>[1.Weekly Download.xlsm]Coded!R13C31</stp>
        <tr r="AE13" s="14"/>
      </tp>
      <tp t="s">
        <v>12/9/2023</v>
        <stp/>
        <stp>##V3_BDPV12</stp>
        <stp>HK0000947231 ISIN</stp>
        <stp>SECURITY_PRICING_DATE</stp>
        <stp>[1.Weekly Download.xlsm]Coded!R21C41</stp>
        <tr r="AO21" s="14"/>
        <tr r="AO21" s="14"/>
      </tp>
    </main>
    <main first="bofaddin.rtdserver">
      <tp t="s">
        <v>#N/A N/A</v>
        <stp/>
        <stp>BDS|15022662951491981209</stp>
        <tr r="AK8" s="14"/>
      </tp>
      <tp t="s">
        <v>#N/A N/A</v>
        <stp/>
        <stp>BDS|16170768048720711079</stp>
        <tr r="AK6" s="14"/>
        <tr r="AK6" s="14"/>
      </tp>
      <tp t="s">
        <v>#N/A N/A</v>
        <stp/>
        <stp>BDH|16468571270217387659</stp>
        <tr r="E24" s="24"/>
        <tr r="E24" s="24"/>
      </tp>
      <tp t="s">
        <v>#N/A N/A</v>
        <stp/>
        <stp>BDH|13714040586496948888</stp>
        <tr r="D17" s="24"/>
        <tr r="M9" s="24"/>
      </tp>
      <tp t="s">
        <v>#N/A N/A</v>
        <stp/>
        <stp>BDH|12929749726922592048</stp>
        <tr r="G6" s="24"/>
        <tr r="G6" s="24"/>
      </tp>
    </main>
    <main first="bloomberg.rtd">
      <tp t="s">
        <v>#N/A Field Not Applicable</v>
        <stp/>
        <stp>##V3_BDPV12</stp>
        <stp>HK0000947231 ISIN</stp>
        <stp>NXT_CALL_DT</stp>
        <stp>[1.Weekly Download.xlsm]Coded!R21C42</stp>
        <tr r="AP21" s="14"/>
      </tp>
    </main>
    <main first="bloomberg.rtd">
      <tp t="s">
        <v>BANK OF CHINA/LUXEMBOURG</v>
        <stp/>
        <stp>##V3_BDPV12</stp>
        <stp>HK0000951035 Corp</stp>
        <stp>NAME</stp>
        <stp>[1.Weekly Download.xlsm]Coded!R18C4</stp>
        <tr r="D18" s="14"/>
        <tr r="D18" s="14"/>
      </tp>
      <tp t="s">
        <v>#N/A N/A</v>
        <stp/>
        <stp>##V3_BDPV12</stp>
        <stp>2217716D CH Equity</stp>
        <stp>RTG_MDY_LT_CORP_FAMILY</stp>
        <stp>[1.Weekly Download.xlsm]Coded!R4C19</stp>
        <tr r="S4" s="14"/>
        <tr r="S4" s="14"/>
      </tp>
      <tp t="s">
        <v>#N/A Invalid Security</v>
        <stp/>
        <stp>##V3_BDPV12</stp>
        <stp xml:space="preserve"> CompanyID</stp>
        <stp>Name</stp>
        <stp>[1.Weekly Download.xlsm]Coded!R9C7</stp>
        <tr r="G9" s="14"/>
      </tp>
      <tp t="s">
        <v>22/9/2026</v>
        <stp/>
        <stp>##V3_BDPV12</stp>
        <stp>XS2667389196 ISIN</stp>
        <stp>MATURITY</stp>
        <stp>[1.Weekly Download.xlsm]Coded!R3C40</stp>
        <tr r="AN3" s="14"/>
        <tr r="AN3" s="14"/>
      </tp>
      <tp t="s">
        <v>11/9/2023</v>
        <stp/>
        <stp>##V3_BDPV12</stp>
        <stp>XS2674525477 Corp</stp>
        <stp>SECURITY_PRICING_DATE</stp>
        <stp>[1.Weekly Download.xlsm]Coded!R15C3</stp>
        <tr r="C15" s="14"/>
        <tr r="C15" s="14"/>
      </tp>
      <tp t="s">
        <v>#N/A Field Not Applicable</v>
        <stp/>
        <stp>##V3_BDPV12</stp>
        <stp>XS2677539541 ISIN</stp>
        <stp>NXT_CALL_DT</stp>
        <stp>[1.Weekly Download.xlsm]Coded!R17C42</stp>
        <tr r="AP17" s="14"/>
      </tp>
      <tp t="s">
        <v>#N/A Invalid Security</v>
        <stp/>
        <stp>##V3_BDPV12</stp>
        <stp xml:space="preserve"> CompanyID</stp>
        <stp>Name</stp>
        <stp>[1.Weekly Download.xlsm]Coded!R8C7</stp>
        <tr r="G8" s="14"/>
      </tp>
      <tp t="s">
        <v>#N/A N/A</v>
        <stp/>
        <stp>##V3_BDPV12</stp>
        <stp>1398745D CH Equity</stp>
        <stp>RTG_MDY_LT_CORP_FAMILY</stp>
        <stp>[1.Weekly Download.xlsm]Coded!R19C19</stp>
        <tr r="S19" s="14"/>
        <tr r="S19" s="14"/>
      </tp>
      <tp t="s">
        <v>13/9/2023</v>
        <stp/>
        <stp>##V3_BDPV12</stp>
        <stp>XS2679063862 Corp</stp>
        <stp>SECURITY_PRICING_DATE</stp>
        <stp>[1.Weekly Download.xlsm]Coded!R10C3</stp>
        <tr r="C10" s="14"/>
        <tr r="C10" s="14"/>
      </tp>
      <tp>
        <v>165000000</v>
        <stp/>
        <stp>##V3_BDPV12</stp>
        <stp>XS2690707497 ISIN</stp>
        <stp>AMT_ISSUED</stp>
        <stp>[1.Weekly Download.xlsm]Coded!R20C45</stp>
        <tr r="AS20" s="14"/>
        <tr r="AS20" s="14"/>
      </tp>
      <tp t="s">
        <v>#N/A Field Not Applicable</v>
        <stp/>
        <stp>##V3_BDPV12</stp>
        <stp>XS2680393258 ISIN</stp>
        <stp>NXT_CALL_DT</stp>
        <stp>[1.Weekly Download.xlsm]Coded!R12C42</stp>
        <tr r="AP12" s="14"/>
      </tp>
      <tp t="s">
        <v>#N/A Field Not Applicable</v>
        <stp/>
        <stp>##V3_BDPV12</stp>
        <stp>XS2689084809 ISIN</stp>
        <stp>NXT_CALL_DT</stp>
        <stp>[1.Weekly Download.xlsm]Coded!R14C42</stp>
        <tr r="AP14" s="14"/>
      </tp>
      <tp t="s">
        <v>#N/A Field Not Applicable</v>
        <stp/>
        <stp>##V3_BDPV12</stp>
        <stp>XS2672161267 ISIN</stp>
        <stp>NXT_CALL_DT</stp>
        <stp>[1.Weekly Download.xlsm]Coded!R19C42</stp>
        <tr r="AP19" s="14"/>
      </tp>
      <tp t="s">
        <v>20/9/2023</v>
        <stp/>
        <stp>##V3_BDPV12</stp>
        <stp>XS2690707497 ISIN</stp>
        <stp>INT_ACC_DT</stp>
        <stp>[1.Weekly Download.xlsm]Coded!R20C39</stp>
        <tr r="AM20" s="14"/>
        <tr r="AM20" s="14"/>
      </tp>
      <tp>
        <v>200000000</v>
        <stp/>
        <stp>##V3_BDPV12</stp>
        <stp>HK0000947231 ISIN</stp>
        <stp>AMT_ISSUED</stp>
        <stp>[1.Weekly Download.xlsm]Coded!R21C45</stp>
        <tr r="AS21" s="14"/>
        <tr r="AS21" s="14"/>
      </tp>
      <tp t="s">
        <v>#N/A Field Not Applicable</v>
        <stp/>
        <stp>##V3_BDPV12</stp>
        <stp>HK0000954104 ISIN</stp>
        <stp>NXT_CALL_DT</stp>
        <stp>[1.Weekly Download.xlsm]Coded!R11C42</stp>
        <tr r="AP11" s="14"/>
      </tp>
      <tp>
        <v>2000000000</v>
        <stp/>
        <stp>##V3_BDPV12</stp>
        <stp>HK0000951035 ISIN</stp>
        <stp>AMT_ISSUED</stp>
        <stp>[1.Weekly Download.xlsm]Coded!R18C45</stp>
        <tr r="AS18" s="14"/>
        <tr r="AS18" s="14"/>
      </tp>
      <tp t="s">
        <v>#N/A Field Not Applicable</v>
        <stp/>
        <stp>##V3_BDPV12</stp>
        <stp>XS2688515266 ISIN</stp>
        <stp>NXT_CALL_DT</stp>
        <stp>[1.Weekly Download.xlsm]Coded!R13C42</stp>
        <tr r="AP13" s="14"/>
      </tp>
      <tp t="s">
        <v>#N/A Field Not Applicable</v>
        <stp/>
        <stp>##V3_BDPV12</stp>
        <stp>XS2690707497 ISIN</stp>
        <stp>NXT_CALL_DT</stp>
        <stp>[1.Weekly Download.xlsm]Coded!R20C42</stp>
        <tr r="AP20" s="14"/>
      </tp>
      <tp t="s">
        <v>#N/A N/A</v>
        <stp/>
        <stp>##V3_BDPV12</stp>
        <stp>HK0000947231 Corp</stp>
        <stp>RTG_SP</stp>
        <stp>[1.Weekly Download.xlsm]Coded!R21C9</stp>
        <tr r="I21" s="14"/>
      </tp>
      <tp t="s">
        <v>#N/A N/A</v>
        <stp/>
        <stp>##V3_BDPV12</stp>
        <stp>1398745D CH Equity</stp>
        <stp>RTG_MDY_ISSUER</stp>
        <stp>[1.Weekly Download.xlsm]Coded!R19C17</stp>
        <tr r="Q19" s="14"/>
        <tr r="Q19" s="14"/>
      </tp>
      <tp>
        <v>100</v>
        <stp/>
        <stp>##V3_BDPV12</stp>
        <stp>XS2667389196 ISIN</stp>
        <stp>ISSUE_PX</stp>
        <stp>[1.Weekly Download.xlsm]Coded!R3C46</stp>
        <tr r="AT3" s="14"/>
        <tr r="AT3" s="14"/>
      </tp>
      <tp t="s">
        <v>#N/A Field Not Applicable</v>
        <stp/>
        <stp>##V3_BDPV12</stp>
        <stp>HK0000950995 ISIN</stp>
        <stp>NXT_CALL_DT</stp>
        <stp>[1.Weekly Download.xlsm]Coded!R16C42</stp>
        <tr r="AP16" s="14"/>
      </tp>
      <tp t="s">
        <v>#N/A Field Not Applicable</v>
        <stp/>
        <stp>##V3_BDPV12</stp>
        <stp>HK0000951035 ISIN</stp>
        <stp>NXT_CALL_DT</stp>
        <stp>[1.Weekly Download.xlsm]Coded!R18C42</stp>
        <tr r="AP18" s="14"/>
      </tp>
      <tp t="s">
        <v>18/9/2023</v>
        <stp/>
        <stp>##V3_BDPV12</stp>
        <stp>HK0000951035 ISIN</stp>
        <stp>INT_ACC_DT</stp>
        <stp>[1.Weekly Download.xlsm]Coded!R18C39</stp>
        <tr r="AM18" s="14"/>
        <tr r="AM18" s="14"/>
      </tp>
      <tp t="s">
        <v>19/9/2023</v>
        <stp/>
        <stp>##V3_BDPV12</stp>
        <stp>HK0000947231 ISIN</stp>
        <stp>INT_ACC_DT</stp>
        <stp>[1.Weekly Download.xlsm]Coded!R21C39</stp>
        <tr r="AM21" s="14"/>
        <tr r="AM21" s="14"/>
      </tp>
      <tp t="s">
        <v>20/9/2023</v>
        <stp/>
        <stp>##V3_BDPV12</stp>
        <stp>HK0000954104 ISIN</stp>
        <stp>INT_ACC_DT</stp>
        <stp>[1.Weekly Download.xlsm]Coded!R11C39</stp>
        <tr r="AM11" s="14"/>
        <tr r="AM11" s="14"/>
      </tp>
      <tp t="s">
        <v>TIANJIN RAIL URBAN DEV</v>
        <stp/>
        <stp>##V3_BDPV12</stp>
        <stp>XS2672161267 Corp</stp>
        <stp>NAME</stp>
        <stp>[1.Weekly Download.xlsm]Coded!R19C4</stp>
        <tr r="D19" s="14"/>
        <tr r="D19" s="14"/>
      </tp>
      <tp t="s">
        <v>18/10/2023</v>
        <stp/>
        <stp>##V3_BDPV12</stp>
        <stp>XS2674525477 ISIN</stp>
        <stp>NXT_CALL_DT</stp>
        <stp>[1.Weekly Download.xlsm]Coded!R15C42</stp>
        <tr r="AP15" s="14"/>
        <tr r="AP15" s="14"/>
      </tp>
      <tp t="s">
        <v>#N/A N/A</v>
        <stp/>
        <stp>##V3_BDPV12</stp>
        <stp>2217716D CH Equity</stp>
        <stp>RTG_FITCH_LT_ISSUER_DEFAULT</stp>
        <stp>[1.Weekly Download.xlsm]Coded!R4C21</stp>
        <tr r="U4" s="14"/>
        <tr r="U4" s="14"/>
      </tp>
      <tp>
        <v>580000000</v>
        <stp/>
        <stp>##V3_BDPV12</stp>
        <stp>HK0000954104 ISIN</stp>
        <stp>AMT_ISSUED</stp>
        <stp>[1.Weekly Download.xlsm]Coded!R11C45</stp>
        <tr r="AS11" s="14"/>
        <tr r="AS11" s="14"/>
      </tp>
      <tp t="s">
        <v>#N/A Field Not Applicable</v>
        <stp/>
        <stp>##V3_BDPV12</stp>
        <stp>XS2679063862 ISIN</stp>
        <stp>NXT_CALL_DT</stp>
        <stp>[1.Weekly Download.xlsm]Coded!R10C42</stp>
        <tr r="AP10" s="14"/>
      </tp>
      <tp t="s">
        <v>#N/A N/A</v>
        <stp/>
        <stp>##V3_BDPV12</stp>
        <stp>HK0000954104 Corp</stp>
        <stp>RTG_SP</stp>
        <stp>[1.Weekly Download.xlsm]Coded!R11C9</stp>
        <tr r="I11" s="14"/>
      </tp>
      <tp t="s">
        <v>20/9/2026</v>
        <stp/>
        <stp>##V3_BDPV12</stp>
        <stp>XS2692707727 ISIN</stp>
        <stp>MATURITY</stp>
        <stp>[1.Weekly Download.xlsm]Coded!R5C40</stp>
        <tr r="AN5" s="14"/>
        <tr r="AN5" s="14"/>
      </tp>
      <tp t="s">
        <v>11/9/2023</v>
        <stp/>
        <stp>##V3_BDPV12</stp>
        <stp>XS2688515266 Corp</stp>
        <stp>SECURITY_PRICING_DATE</stp>
        <stp>[1.Weekly Download.xlsm]Coded!R13C3</stp>
        <tr r="C13" s="14"/>
        <tr r="C13" s="14"/>
      </tp>
      <tp>
        <v>3.3</v>
        <stp/>
        <stp>##V3_BDPV12</stp>
        <stp>HK0000950995 ISIN</stp>
        <stp>CPN</stp>
        <stp>[1.Weekly Download.xlsm]Coded!R16C43</stp>
        <tr r="AQ16" s="14"/>
        <tr r="AQ16" s="14"/>
      </tp>
      <tp>
        <v>2.98</v>
        <stp/>
        <stp>##V3_BDPV12</stp>
        <stp>HK0000951035 ISIN</stp>
        <stp>CPN</stp>
        <stp>[1.Weekly Download.xlsm]Coded!R18C43</stp>
        <tr r="AQ18" s="14"/>
        <tr r="AQ18" s="14"/>
      </tp>
      <tp t="s">
        <v>13/9/2023</v>
        <stp/>
        <stp>##V3_BDPV12</stp>
        <stp>XS2690707497 Corp</stp>
        <stp>SECURITY_PRICING_DATE</stp>
        <stp>[1.Weekly Download.xlsm]Coded!R20C3</stp>
        <tr r="C20" s="14"/>
        <tr r="C20" s="14"/>
      </tp>
      <tp t="s">
        <v>20/9/2026</v>
        <stp/>
        <stp>##V3_BDPV12</stp>
        <stp>HK0000946795 ISIN</stp>
        <stp>MATURITY</stp>
        <stp>[1.Weekly Download.xlsm]Coded!R9C40</stp>
        <tr r="AN9" s="14"/>
        <tr r="AN9" s="14"/>
      </tp>
      <tp t="s">
        <v>22/9/2026</v>
        <stp/>
        <stp>##V3_BDPV12</stp>
        <stp>HK0000954344 ISIN</stp>
        <stp>MATURITY</stp>
        <stp>[1.Weekly Download.xlsm]Coded!R4C40</stp>
        <tr r="AN4" s="14"/>
        <tr r="AN4" s="14"/>
      </tp>
      <tp t="s">
        <v>ZIBO CAIJIN HLD CO</v>
        <stp/>
        <stp>##V3_BDPV12</stp>
        <stp>HK0000954104 Corp</stp>
        <stp>NAME</stp>
        <stp>[1.Weekly Download.xlsm]Coded!R11C4</stp>
        <tr r="D11" s="14"/>
        <tr r="D11" s="14"/>
      </tp>
      <tp t="s">
        <v>#N/A N/A</v>
        <stp/>
        <stp>##V3_BDPV12</stp>
        <stp>HK0000950995 Corp</stp>
        <stp>RTG_SP</stp>
        <stp>[1.Weekly Download.xlsm]Coded!R16C9</stp>
        <tr r="I16" s="14"/>
      </tp>
      <tp t="s">
        <v>#N/A N/A</v>
        <stp/>
        <stp>##V3_BDPV12</stp>
        <stp>1611299D CH Equity</stp>
        <stp>RTG_MDY_LT_CORP_FAMILY</stp>
        <stp>[1.Weekly Download.xlsm]Coded!R12C19</stp>
        <tr r="S12" s="14"/>
        <tr r="S12" s="14"/>
      </tp>
      <tp t="s">
        <v>AGRICULTURAL BK CHINA/HK</v>
        <stp/>
        <stp>##V3_BDPV12</stp>
        <stp>XS2690707497 Corp</stp>
        <stp>NAME</stp>
        <stp>[1.Weekly Download.xlsm]Coded!R20C4</stp>
        <tr r="D20" s="14"/>
        <tr r="D20" s="14"/>
      </tp>
      <tp>
        <v>3.7</v>
        <stp/>
        <stp>##V3_BDPV12</stp>
        <stp>HK0000954104 ISIN</stp>
        <stp>CPN</stp>
        <stp>[1.Weekly Download.xlsm]Coded!R11C43</stp>
        <tr r="AQ11" s="14"/>
        <tr r="AQ11" s="14"/>
      </tp>
      <tp t="s">
        <v>19/9/2026</v>
        <stp/>
        <stp>##V3_BDPV12</stp>
        <stp>XS2685949492 ISIN</stp>
        <stp>MATURITY</stp>
        <stp>[1.Weekly Download.xlsm]Coded!R6C40</stp>
        <tr r="AN6" s="14"/>
        <tr r="AN6" s="14"/>
      </tp>
      <tp t="s">
        <v>11/9/2023</v>
        <stp/>
        <stp>##V3_BDPV12</stp>
        <stp>XS2672161267 Corp</stp>
        <stp>SECURITY_PRICING_DATE</stp>
        <stp>[1.Weekly Download.xlsm]Coded!R19C3</stp>
        <tr r="C19" s="14"/>
        <tr r="C19" s="14"/>
      </tp>
      <tp>
        <v>3</v>
        <stp/>
        <stp>##V3_BDPV12</stp>
        <stp>XS2690707497 ISIN</stp>
        <stp>CPN</stp>
        <stp>[1.Weekly Download.xlsm]Coded!R20C43</stp>
        <tr r="AQ20" s="14"/>
        <tr r="AQ20" s="14"/>
      </tp>
      <tp>
        <v>6.0348928310161272</v>
        <stp/>
        <stp>##V3_BDPV12</stp>
        <stp>XS2688515266 ISIN</stp>
        <stp>CPN</stp>
        <stp>[1.Weekly Download.xlsm]Coded!R13C43</stp>
        <tr r="AQ13" s="14"/>
        <tr r="AQ13" s="14"/>
      </tp>
      <tp t="s">
        <v>ICBCIL FINANCE CO LTD</v>
        <stp/>
        <stp>##V3_BDPV12</stp>
        <stp>XS2688515266 Corp</stp>
        <stp>NAME</stp>
        <stp>[1.Weekly Download.xlsm]Coded!R13C4</stp>
        <tr r="D13" s="14"/>
        <tr r="D13" s="14"/>
      </tp>
      <tp>
        <v>215000000</v>
        <stp/>
        <stp>##V3_BDPV12</stp>
        <stp>XS2680393258 ISIN</stp>
        <stp>AMT_ISSUED</stp>
        <stp>[1.Weekly Download.xlsm]Coded!R12C45</stp>
        <tr r="AS12" s="14"/>
        <tr r="AS12" s="14"/>
      </tp>
      <tp>
        <v>550000000</v>
        <stp/>
        <stp>##V3_BDPV12</stp>
        <stp>XS2679063862 ISIN</stp>
        <stp>AMT_ISSUED</stp>
        <stp>[1.Weekly Download.xlsm]Coded!R10C45</stp>
        <tr r="AS10" s="14"/>
        <tr r="AS10" s="14"/>
      </tp>
      <tp t="s">
        <v>14/9/2023</v>
        <stp/>
        <stp>##V3_BDPV12</stp>
        <stp>XS2672161267 ISIN</stp>
        <stp>INT_ACC_DT</stp>
        <stp>[1.Weekly Download.xlsm]Coded!R19C39</stp>
        <tr r="AM19" s="14"/>
        <tr r="AM19" s="14"/>
      </tp>
      <tp t="s">
        <v>CHINA EVB SYDNEY</v>
        <stp/>
        <stp>##V3_BDPV12</stp>
        <stp>XS2679063862 Corp</stp>
        <stp>NAME</stp>
        <stp>[1.Weekly Download.xlsm]Coded!R10C4</stp>
        <tr r="D10" s="14"/>
        <tr r="D10" s="14"/>
      </tp>
      <tp t="s">
        <v>20/9/2025</v>
        <stp/>
        <stp>##V3_BDPV12</stp>
        <stp>HK0000946787 ISIN</stp>
        <stp>MATURITY</stp>
        <stp>[1.Weekly Download.xlsm]Coded!R7C40</stp>
        <tr r="AN7" s="14"/>
        <tr r="AN7" s="14"/>
      </tp>
      <tp t="s">
        <v>#N/A Field Not Applicable</v>
        <stp/>
        <stp>##V3_BDPV12</stp>
        <stp>HK0000946803 ISIN</stp>
        <stp>ISSUE_PX</stp>
        <stp>[1.Weekly Download.xlsm]Coded!R8C46</stp>
        <tr r="AT8" s="14"/>
      </tp>
      <tp>
        <v>5.9648928310159501</v>
        <stp/>
        <stp>##V3_BDPV12</stp>
        <stp>XS2679063862 ISIN</stp>
        <stp>CPN</stp>
        <stp>[1.Weekly Download.xlsm]Coded!R10C43</stp>
        <tr r="AQ10" s="14"/>
        <tr r="AQ10" s="14"/>
      </tp>
      <tp t="s">
        <v>#N/A Invalid Security</v>
        <stp/>
        <stp>##V3_BDPV12</stp>
        <stp xml:space="preserve"> CompanyID</stp>
        <stp>Name</stp>
        <stp>[1.Weekly Download.xlsm]Coded!R3C7</stp>
        <tr r="G3" s="14"/>
      </tp>
      <tp t="s">
        <v>BANK OF CHINA LTD/DUBAI</v>
        <stp/>
        <stp>##V3_BDPV12</stp>
        <stp>XS2677539541 Corp</stp>
        <stp>NAME</stp>
        <stp>[1.Weekly Download.xlsm]Coded!R17C4</stp>
        <tr r="D17" s="14"/>
        <tr r="D17" s="14"/>
      </tp>
      <tp t="s">
        <v>MTR CORP LTD</v>
        <stp/>
        <stp>##V3_BDPV12</stp>
        <stp>XS2689084809 Corp</stp>
        <stp>NAME</stp>
        <stp>[1.Weekly Download.xlsm]Coded!R14C4</stp>
        <tr r="D14" s="14"/>
        <tr r="D14" s="14"/>
      </tp>
      <tp t="s">
        <v>20/9/2023</v>
        <stp/>
        <stp>##V3_BDPV12</stp>
        <stp>XS2679063862 ISIN</stp>
        <stp>INT_ACC_DT</stp>
        <stp>[1.Weekly Download.xlsm]Coded!R10C39</stp>
        <tr r="AM10" s="14"/>
        <tr r="AM10" s="14"/>
      </tp>
      <tp>
        <v>140000000</v>
        <stp/>
        <stp>##V3_BDPV12</stp>
        <stp>XS2672161267 ISIN</stp>
        <stp>AMT_ISSUED</stp>
        <stp>[1.Weekly Download.xlsm]Coded!R19C45</stp>
        <tr r="AS19" s="14"/>
        <tr r="AS19" s="14"/>
      </tp>
      <tp t="s">
        <v>15/9/2023</v>
        <stp/>
        <stp>##V3_BDPV12</stp>
        <stp>XS2680393258 ISIN</stp>
        <stp>INT_ACC_DT</stp>
        <stp>[1.Weekly Download.xlsm]Coded!R12C39</stp>
        <tr r="AM12" s="14"/>
        <tr r="AM12" s="14"/>
      </tp>
      <tp>
        <v>7</v>
        <stp/>
        <stp>##V3_BDPV12</stp>
        <stp>XS2674525477 ISIN</stp>
        <stp>CPN</stp>
        <stp>[1.Weekly Download.xlsm]Coded!R15C43</stp>
        <tr r="AQ15" s="14"/>
        <tr r="AQ15" s="14"/>
      </tp>
      <tp t="s">
        <v>#N/A Field Not Applicable</v>
        <stp/>
        <stp>##V3_BDPV12</stp>
        <stp>XS2692707727 ISIN</stp>
        <stp>ISSUE_PX</stp>
        <stp>[1.Weekly Download.xlsm]Coded!R5C46</stp>
        <tr r="AT5" s="14"/>
      </tp>
      <tp>
        <v>150000000</v>
        <stp/>
        <stp>##V3_BDPV12</stp>
        <stp>XS2689084809 ISIN</stp>
        <stp>AMT_ISSUED</stp>
        <stp>[1.Weekly Download.xlsm]Coded!R14C45</stp>
        <tr r="AS14" s="14"/>
        <tr r="AS14" s="14"/>
      </tp>
      <tp t="s">
        <v>18/9/2023</v>
        <stp/>
        <stp>##V3_BDPV12</stp>
        <stp>XS2677539541 ISIN</stp>
        <stp>INT_ACC_DT</stp>
        <stp>[1.Weekly Download.xlsm]Coded!R17C39</stp>
        <tr r="AM17" s="14"/>
        <tr r="AM17" s="14"/>
      </tp>
      <tp>
        <v>5.9348951477058236</v>
        <stp/>
        <stp>##V3_BDPV12</stp>
        <stp>XS2677539541 ISIN</stp>
        <stp>CPN</stp>
        <stp>[1.Weekly Download.xlsm]Coded!R17C43</stp>
        <tr r="AQ17" s="14"/>
        <tr r="AQ17" s="14"/>
      </tp>
      <tp>
        <v>100</v>
        <stp/>
        <stp>##V3_BDPV12</stp>
        <stp>HK0000954344 ISIN</stp>
        <stp>ISSUE_PX</stp>
        <stp>[1.Weekly Download.xlsm]Coded!R4C46</stp>
        <tr r="AT4" s="14"/>
        <tr r="AT4" s="14"/>
      </tp>
      <tp>
        <v>100</v>
        <stp/>
        <stp>##V3_BDPV12</stp>
        <stp>HK0000946795 ISIN</stp>
        <stp>ISSUE_PX</stp>
        <stp>[1.Weekly Download.xlsm]Coded!R9C46</stp>
        <tr r="AT9" s="14"/>
        <tr r="AT9" s="14"/>
      </tp>
      <tp t="s">
        <v>HFI INTERNATIONAL HK</v>
        <stp/>
        <stp>##V3_BDPV12</stp>
        <stp>HK0000947231 Corp</stp>
        <stp>NAME</stp>
        <stp>[1.Weekly Download.xlsm]Coded!R21C4</stp>
        <tr r="D21" s="14"/>
        <tr r="D21" s="14"/>
      </tp>
      <tp t="s">
        <v>#N/A Invalid Security</v>
        <stp/>
        <stp>##V3_BDPV12</stp>
        <stp xml:space="preserve"> CompanyID</stp>
        <stp>Name</stp>
        <stp>[1.Weekly Download.xlsm]Coded!R5C7</stp>
        <tr r="G5" s="14"/>
      </tp>
      <tp t="s">
        <v>#N/A N/A</v>
        <stp/>
        <stp>##V3_BDPV12</stp>
        <stp>2217716D CH Equity</stp>
        <stp>RTG_MOODY_LONG_TERM</stp>
        <stp>[1.Weekly Download.xlsm]Coded!R4C18</stp>
        <tr r="R4" s="14"/>
        <tr r="R4" s="14"/>
      </tp>
      <tp t="s">
        <v>SCIENCE CITY GUANGZHOU</v>
        <stp/>
        <stp>##V3_BDPV12</stp>
        <stp>XS2680393258 Corp</stp>
        <stp>NAME</stp>
        <stp>[1.Weekly Download.xlsm]Coded!R12C4</stp>
        <tr r="D12" s="14"/>
        <tr r="D12" s="14"/>
      </tp>
      <tp>
        <v>500000000</v>
        <stp/>
        <stp>##V3_BDPV12</stp>
        <stp>XS2677539541 ISIN</stp>
        <stp>AMT_ISSUED</stp>
        <stp>[1.Weekly Download.xlsm]Coded!R17C45</stp>
        <tr r="AS17" s="14"/>
        <tr r="AS17" s="14"/>
      </tp>
      <tp>
        <v>4.2</v>
        <stp/>
        <stp>##V3_BDPV12</stp>
        <stp>HK0000947231 ISIN</stp>
        <stp>CPN</stp>
        <stp>[1.Weekly Download.xlsm]Coded!R21C43</stp>
        <tr r="AQ21" s="14"/>
        <tr r="AQ21" s="14"/>
      </tp>
      <tp t="s">
        <v>19/9/2023</v>
        <stp/>
        <stp>##V3_BDPV12</stp>
        <stp>XS2689084809 ISIN</stp>
        <stp>INT_ACC_DT</stp>
        <stp>[1.Weekly Download.xlsm]Coded!R14C39</stp>
        <tr r="AM14" s="14"/>
        <tr r="AM14" s="14"/>
      </tp>
      <tp>
        <v>100</v>
        <stp/>
        <stp>##V3_BDPV12</stp>
        <stp>XS2685949492 ISIN</stp>
        <stp>ISSUE_PX</stp>
        <stp>[1.Weekly Download.xlsm]Coded!R6C46</stp>
        <tr r="AT6" s="14"/>
        <tr r="AT6" s="14"/>
      </tp>
      <tp t="s">
        <v>#N/A N/A</v>
        <stp/>
        <stp>##V3_BDPV12</stp>
        <stp>1611299D CH Equity</stp>
        <stp>RTG_MDY_ISSUER</stp>
        <stp>[1.Weekly Download.xlsm]Coded!R12C17</stp>
        <tr r="Q12" s="14"/>
        <tr r="Q12" s="14"/>
      </tp>
      <tp t="s">
        <v>#N/A Invalid Security</v>
        <stp/>
        <stp>##V3_BDPV12</stp>
        <stp xml:space="preserve"> CompanyID</stp>
        <stp>Name</stp>
        <stp>[1.Weekly Download.xlsm]Coded!R4C7</stp>
        <tr r="G4" s="14"/>
      </tp>
      <tp t="s">
        <v>ZENSUN ENTERPRISES LTD</v>
        <stp/>
        <stp>##V3_BDPV12</stp>
        <stp>XS2674525477 Corp</stp>
        <stp>NAME</stp>
        <stp>[1.Weekly Download.xlsm]Coded!R15C4</stp>
        <tr r="D15" s="14"/>
        <tr r="D15" s="14"/>
      </tp>
      <tp t="s">
        <v>18/9/2023</v>
        <stp/>
        <stp>##V3_BDPV12</stp>
        <stp>XS2688515266 ISIN</stp>
        <stp>INT_ACC_DT</stp>
        <stp>[1.Weekly Download.xlsm]Coded!R13C39</stp>
        <tr r="AM13" s="14"/>
        <tr r="AM13" s="14"/>
      </tp>
      <tp>
        <v>103478000</v>
        <stp/>
        <stp>##V3_BDPV12</stp>
        <stp>XS2674525477 ISIN</stp>
        <stp>AMT_ISSUED</stp>
        <stp>[1.Weekly Download.xlsm]Coded!R15C45</stp>
        <tr r="AS15" s="14"/>
        <tr r="AS15" s="14"/>
      </tp>
      <tp>
        <v>1000000000</v>
        <stp/>
        <stp>##V3_BDPV12</stp>
        <stp>HK0000950995 ISIN</stp>
        <stp>AMT_ISSUED</stp>
        <stp>[1.Weekly Download.xlsm]Coded!R16C45</stp>
        <tr r="AS16" s="14"/>
        <tr r="AS16" s="14"/>
      </tp>
      <tp t="s">
        <v>11/9/2023</v>
        <stp/>
        <stp>##V3_BDPV12</stp>
        <stp>XS2689084809 Corp</stp>
        <stp>SECURITY_PRICING_DATE</stp>
        <stp>[1.Weekly Download.xlsm]Coded!R14C3</stp>
        <tr r="C14" s="14"/>
        <tr r="C14" s="14"/>
      </tp>
      <tp t="s">
        <v>20/9/2028</v>
        <stp/>
        <stp>##V3_BDPV12</stp>
        <stp>HK0000946803 ISIN</stp>
        <stp>MATURITY</stp>
        <stp>[1.Weekly Download.xlsm]Coded!R8C40</stp>
        <tr r="AN8" s="14"/>
        <tr r="AN8" s="14"/>
      </tp>
      <tp>
        <v>100</v>
        <stp/>
        <stp>##V3_BDPV12</stp>
        <stp>HK0000946787 ISIN</stp>
        <stp>ISSUE_PX</stp>
        <stp>[1.Weekly Download.xlsm]Coded!R7C46</stp>
        <tr r="AT7" s="14"/>
        <tr r="AT7" s="14"/>
      </tp>
      <tp t="s">
        <v>CMS INTNTNL GEMSTONE</v>
        <stp/>
        <stp>##V3_BDPV12</stp>
        <stp>HK0000950995 Corp</stp>
        <stp>NAME</stp>
        <stp>[1.Weekly Download.xlsm]Coded!R16C4</stp>
        <tr r="D16" s="14"/>
        <tr r="D16" s="14"/>
      </tp>
      <tp t="s">
        <v>#N/A Invalid Security</v>
        <stp/>
        <stp>##V3_BDPV12</stp>
        <stp xml:space="preserve"> CompanyID</stp>
        <stp>Name</stp>
        <stp>[1.Weekly Download.xlsm]Coded!R7C7</stp>
        <tr r="G7" s="14"/>
      </tp>
      <tp t="s">
        <v>12/9/2023</v>
        <stp/>
        <stp>##V3_BDPV12</stp>
        <stp>XS2674525477 ISIN</stp>
        <stp>INT_ACC_DT</stp>
        <stp>[1.Weekly Download.xlsm]Coded!R15C39</stp>
        <tr r="AM15" s="14"/>
        <tr r="AM15" s="14"/>
      </tp>
      <tp t="s">
        <v>18/9/2023</v>
        <stp/>
        <stp>##V3_BDPV12</stp>
        <stp>HK0000950995 ISIN</stp>
        <stp>INT_ACC_DT</stp>
        <stp>[1.Weekly Download.xlsm]Coded!R16C39</stp>
        <tr r="AM16" s="14"/>
        <tr r="AM16" s="14"/>
      </tp>
      <tp t="s">
        <v>11/9/2023</v>
        <stp/>
        <stp>##V3_BDPV12</stp>
        <stp>XS2677539541 Corp</stp>
        <stp>SECURITY_PRICING_DATE</stp>
        <stp>[1.Weekly Download.xlsm]Coded!R17C3</stp>
        <tr r="C17" s="14"/>
        <tr r="C17" s="14"/>
      </tp>
      <tp t="s">
        <v>12/9/2023</v>
        <stp/>
        <stp>##V3_BDPV12</stp>
        <stp>XS2680393258 Corp</stp>
        <stp>SECURITY_PRICING_DATE</stp>
        <stp>[1.Weekly Download.xlsm]Coded!R12C3</stp>
        <tr r="C12" s="14"/>
        <tr r="C12" s="14"/>
      </tp>
      <tp>
        <v>25000000</v>
        <stp/>
        <stp>##V3_BDPV12</stp>
        <stp>XS2688515266 ISIN</stp>
        <stp>AMT_ISSUED</stp>
        <stp>[1.Weekly Download.xlsm]Coded!R13C45</stp>
        <tr r="AS13" s="14"/>
        <tr r="AS13" s="14"/>
      </tp>
      <tp>
        <v>5.8</v>
        <stp/>
        <stp>##V3_BDPV12</stp>
        <stp>XS2680393258 ISIN</stp>
        <stp>CPN</stp>
        <stp>[1.Weekly Download.xlsm]Coded!R12C43</stp>
        <tr r="AQ12" s="14"/>
        <tr r="AQ12" s="14"/>
      </tp>
      <tp>
        <v>4.72</v>
        <stp/>
        <stp>##V3_BDPV12</stp>
        <stp>XS2689084809 ISIN</stp>
        <stp>CPN</stp>
        <stp>[1.Weekly Download.xlsm]Coded!R14C43</stp>
        <tr r="AQ14" s="14"/>
        <tr r="AQ14" s="14"/>
      </tp>
      <tp>
        <v>7.5</v>
        <stp/>
        <stp>##V3_BDPV12</stp>
        <stp>XS2672161267 ISIN</stp>
        <stp>CPN</stp>
        <stp>[1.Weekly Download.xlsm]Coded!R19C43</stp>
        <tr r="AQ19" s="14"/>
        <tr r="AQ19" s="14"/>
      </tp>
      <tp t="s">
        <v>港铁公司</v>
        <stp/>
        <stp>##V3_BDPV12</stp>
        <stp>66 HK Equity</stp>
        <stp>ISSUER</stp>
        <stp>[1.Weekly Download.xlsm]Coded!R14C33</stp>
        <tr r="AG14" s="14"/>
        <tr r="AG14" s="14"/>
      </tp>
      <tp t="s">
        <v>A</v>
        <stp/>
        <stp>##V3_BDPV12</stp>
        <stp>HK0000951035 Corp</stp>
        <stp>RTG_SP</stp>
        <stp>[1.Weekly Download.xlsm]Coded!R18C9</stp>
        <tr r="I18" s="14"/>
        <tr r="I18" s="14"/>
      </tp>
      <tp t="s">
        <v>#N/A Invalid Security</v>
        <stp/>
        <stp>##V3_BDPV12</stp>
        <stp xml:space="preserve"> CompanyID</stp>
        <stp>Name</stp>
        <stp>[1.Weekly Download.xlsm]Coded!R6C7</stp>
        <tr r="G6" s="14"/>
      </tp>
      <tp t="s">
        <v>12/9/2023</v>
        <stp/>
        <stp>##V3_BDPV12</stp>
        <stp>HK0000947231 Corp</stp>
        <stp>SECURITY_PRICING_DATE</stp>
        <stp>[1.Weekly Download.xlsm]Coded!R21C3</stp>
        <tr r="C21" s="14"/>
        <tr r="C21" s="14"/>
      </tp>
      <tp t="s">
        <v>11/9/2023</v>
        <stp/>
        <stp>##V3_BDPV12</stp>
        <stp>HK0000950995 Corp</stp>
        <stp>SECURITY_PRICING_DATE</stp>
        <stp>[1.Weekly Download.xlsm]Coded!R16C3</stp>
        <tr r="C16" s="14"/>
        <tr r="C16" s="14"/>
      </tp>
      <tp t="s">
        <v>China Everbright Bank Co Ltd/S</v>
        <stp/>
        <stp>##V3_BDPV12</stp>
        <stp>1773866D AU Equity</stp>
        <stp>ISSUER</stp>
        <stp>[1.Weekly Download.xlsm]Coded!R10C33</stp>
        <tr r="AG10" s="14"/>
        <tr r="AG10" s="14"/>
      </tp>
      <tp t="s">
        <v>#N/A N/A</v>
        <stp/>
        <stp>##V3_BDPV12</stp>
        <stp>1381161D CH Equity</stp>
        <stp>EQY_PRIM_SECURITY_PRIM_EXCH</stp>
        <stp>[1.Weekly Download.xlsm]Coded!R7C31</stp>
        <tr r="AE7" s="14"/>
      </tp>
      <tp t="s">
        <v>#N/A N/A</v>
        <stp/>
        <stp>##V3_BDPV12</stp>
        <stp>1381161D CH Equity</stp>
        <stp>EQY_PRIM_SECURITY_PRIM_EXCH</stp>
        <stp>[1.Weekly Download.xlsm]Coded!R9C31</stp>
        <tr r="AE9" s="14"/>
      </tp>
      <tp t="s">
        <v>#N/A N/A</v>
        <stp/>
        <stp>##V3_BDPV12</stp>
        <stp>1381161D CH Equity</stp>
        <stp>EQY_PRIM_SECURITY_PRIM_EXCH</stp>
        <stp>[1.Weekly Download.xlsm]Coded!R8C31</stp>
        <tr r="AE8" s="14"/>
      </tp>
      <tp t="s">
        <v>中国银行/卢森堡</v>
        <stp/>
        <stp>##V3_BDPV12</stp>
        <stp>1002518D LX Equity</stp>
        <stp>ISSUER</stp>
        <stp>[1.Weekly Download.xlsm]Coded!R18C33</stp>
        <tr r="AG18" s="14"/>
        <tr r="AG18" s="14"/>
      </tp>
      <tp t="s">
        <v>Zouping Finance International</v>
        <stp/>
        <stp>##V3_BDPV12</stp>
        <stp>2305045D CH Equity</stp>
        <stp>ISSUER</stp>
        <stp>[1.Weekly Download.xlsm]Coded!R6C33</stp>
        <tr r="AG6" s="14"/>
        <tr r="AG6" s="14"/>
      </tp>
      <tp t="s">
        <v>Dongsheng Investment And Devel</v>
        <stp/>
        <stp>##V3_BDPV12</stp>
        <stp>2304145D CH Equity</stp>
        <stp>ISSUER</stp>
        <stp>[1.Weekly Download.xlsm]Coded!R4C33</stp>
        <tr r="AG4" s="14"/>
        <tr r="AG4" s="14"/>
      </tp>
      <tp t="s">
        <v>13/9/2023</v>
        <stp/>
        <stp>##V3_BDPV12</stp>
        <stp>HK0000954104 Corp</stp>
        <stp>SECURITY_PRICING_DATE</stp>
        <stp>[1.Weekly Download.xlsm]Coded!R11C3</stp>
        <tr r="C11" s="14"/>
        <tr r="C11" s="14"/>
      </tp>
      <tp t="s">
        <v>中国银行迪拜分行</v>
        <stp/>
        <stp>##V3_BDPV12</stp>
        <stp>1500461D UH Equity</stp>
        <stp>ISSUER</stp>
        <stp>[1.Weekly Download.xlsm]Coded!R17C33</stp>
        <tr r="AG17" s="14"/>
        <tr r="AG17" s="14"/>
      </tp>
      <tp t="s">
        <v>#N/A N/A</v>
        <stp/>
        <stp>##V3_BDPV12</stp>
        <stp>HK0000954344 Corp</stp>
        <stp>RTG_MOODY</stp>
        <stp>[1.Weekly Download.xlsm]Coded!R4C8</stp>
        <tr r="H4" s="14"/>
      </tp>
      <tp t="s">
        <v>ZZ HITECH INVESTMENT GRO</v>
        <stp/>
        <stp>##V3_BDPV12</stp>
        <stp>HK0000954344 Corp</stp>
        <stp>GUARANTOR</stp>
        <stp>[1.Weekly Download.xlsm]Coded!R4C5</stp>
        <tr r="E4" s="14"/>
        <tr r="E4" s="14"/>
      </tp>
      <tp t="s">
        <v>CMS International Gemstone Ltd</v>
        <stp/>
        <stp>##V3_BDPV12</stp>
        <stp>1917594D HK Equity</stp>
        <stp>ISSUER</stp>
        <stp>[1.Weekly Download.xlsm]Coded!R16C33</stp>
        <tr r="AG16" s="14"/>
        <tr r="AG16" s="14"/>
      </tp>
      <tp t="s">
        <v>科学城(广州)融资租赁</v>
        <stp/>
        <stp>##V3_BDPV12</stp>
        <stp>1827341D CH Equity</stp>
        <stp>ISSUER</stp>
        <stp>[1.Weekly Download.xlsm]Coded!R12C33</stp>
        <tr r="AG12" s="14"/>
        <tr r="AG12" s="14"/>
      </tp>
      <tp t="s">
        <v>#N/A N/A</v>
        <stp/>
        <stp>##V3_BDPV12</stp>
        <stp>2305045D CH Equity</stp>
        <stp>EQY_PRIM_SECURITY_PRIM_EXCH</stp>
        <stp>[1.Weekly Download.xlsm]Coded!R6C31</stp>
        <tr r="AE6" s="14"/>
      </tp>
      <tp t="s">
        <v>#N/A N/A</v>
        <stp/>
        <stp>##V3_BDPV12</stp>
        <stp>HK0000946787 Corp</stp>
        <stp>RTG_MOODY</stp>
        <stp>[1.Weekly Download.xlsm]Coded!R7C8</stp>
        <tr r="H7" s="14"/>
      </tp>
      <tp t="s">
        <v>#N/A N/A</v>
        <stp/>
        <stp>##V3_BDPV12</stp>
        <stp>XS2692707727 Corp</stp>
        <stp>GUARANTOR</stp>
        <stp>[1.Weekly Download.xlsm]Coded!R5C5</stp>
        <tr r="E5" s="14"/>
      </tp>
      <tp t="s">
        <v>#N/A N/A</v>
        <stp/>
        <stp>##V3_BDPV12</stp>
        <stp>XS2692707727 Corp</stp>
        <stp>RTG_MOODY</stp>
        <stp>[1.Weekly Download.xlsm]Coded!R5C8</stp>
        <tr r="H5" s="14"/>
      </tp>
      <tp t="s">
        <v>#N/A N/A</v>
        <stp/>
        <stp>##V3_BDPV12</stp>
        <stp>HK0000946787 Corp</stp>
        <stp>GUARANTOR</stp>
        <stp>[1.Weekly Download.xlsm]Coded!R7C5</stp>
        <tr r="E7" s="14"/>
      </tp>
      <tp t="s">
        <v>天津轨道交通城市发展</v>
        <stp/>
        <stp>##V3_BDPV12</stp>
        <stp>2156917D CH Equity</stp>
        <stp>ISSUER</stp>
        <stp>[1.Weekly Download.xlsm]Coded!R19C33</stp>
        <tr r="AG19" s="14"/>
        <tr r="AG19" s="14"/>
      </tp>
      <tp t="s">
        <v>#N/A N/A</v>
        <stp/>
        <stp>##V3_BDPV12</stp>
        <stp>2304145D CH Equity</stp>
        <stp>EQY_PRIM_SECURITY_PRIM_EXCH</stp>
        <stp>[1.Weekly Download.xlsm]Coded!R4C31</stp>
        <tr r="AE4" s="14"/>
      </tp>
      <tp t="s">
        <v>#N/A N/A</v>
        <stp/>
        <stp>##V3_BDPV12</stp>
        <stp>XS2672161267 Corp</stp>
        <stp>RTG_SP</stp>
        <stp>[1.Weekly Download.xlsm]Coded!R19C9</stp>
        <tr r="I19" s="14"/>
      </tp>
      <tp t="s">
        <v>#N/A N/A</v>
        <stp/>
        <stp>##V3_BDPV12</stp>
        <stp>XS2688515266 Corp</stp>
        <stp>RTG_SP</stp>
        <stp>[1.Weekly Download.xlsm]Coded!R13C9</stp>
        <tr r="I13" s="14"/>
      </tp>
      <tp t="s">
        <v>淄博市财金控股集团有</v>
        <stp/>
        <stp>##V3_BDPV12</stp>
        <stp>1745266D CH Equity</stp>
        <stp>ISSUER</stp>
        <stp>[1.Weekly Download.xlsm]Coded!R11C33</stp>
        <tr r="AG11" s="14"/>
        <tr r="AG11" s="14"/>
      </tp>
      <tp t="s">
        <v>#N/A N/A</v>
        <stp/>
        <stp>##V3_BDPV12</stp>
        <stp>XS2685949492 Corp</stp>
        <stp>GUARANTOR</stp>
        <stp>[1.Weekly Download.xlsm]Coded!R6C5</stp>
        <tr r="E6" s="14"/>
      </tp>
      <tp t="s">
        <v>#N/A N/A</v>
        <stp/>
        <stp>##V3_BDPV12</stp>
        <stp>XS2685949492 Corp</stp>
        <stp>RTG_MOODY</stp>
        <stp>[1.Weekly Download.xlsm]Coded!R6C8</stp>
        <tr r="H6" s="14"/>
      </tp>
      <tp t="s">
        <v>#N/A N/A</v>
        <stp/>
        <stp>##V3_BDPV12</stp>
        <stp>0796095D CH Equity</stp>
        <stp>EQY_PRIM_SECURITY_PRIM_EXCH</stp>
        <stp>[1.Weekly Download.xlsm]Coded!R3C31</stp>
        <tr r="AE3" s="14"/>
      </tp>
      <tp t="s">
        <v>#N/A N/A</v>
        <stp/>
        <stp>##V3_BDPV12</stp>
        <stp>2217716D CH Equity</stp>
        <stp>RTG_MDY_ISSUER</stp>
        <stp>[1.Weekly Download.xlsm]Coded!R4C17</stp>
        <tr r="Q4" s="14"/>
        <tr r="Q4" s="14"/>
      </tp>
      <tp t="s">
        <v>#N/A N/A</v>
        <stp/>
        <stp>##V3_BDPV12</stp>
        <stp>HK0000946795 Corp</stp>
        <stp>RTG_MOODY</stp>
        <stp>[1.Weekly Download.xlsm]Coded!R9C8</stp>
        <tr r="H9" s="14"/>
      </tp>
      <tp t="s">
        <v>#N/A N/A</v>
        <stp/>
        <stp>##V3_BDPV12</stp>
        <stp>HK0000946795 Corp</stp>
        <stp>GUARANTOR</stp>
        <stp>[1.Weekly Download.xlsm]Coded!R9C5</stp>
        <tr r="E9" s="14"/>
      </tp>
      <tp t="s">
        <v>#N/A N/A</v>
        <stp/>
        <stp>##V3_BDPV12</stp>
        <stp>XS2667389196 Corp</stp>
        <stp>GUARANTOR</stp>
        <stp>[1.Weekly Download.xlsm]Coded!R3C5</stp>
        <tr r="E3" s="14"/>
      </tp>
      <tp t="s">
        <v>#N/A N/A</v>
        <stp/>
        <stp>##V3_BDPV12</stp>
        <stp>XS2667389196 Corp</stp>
        <stp>RTG_MOODY</stp>
        <stp>[1.Weekly Download.xlsm]Coded!R3C8</stp>
        <tr r="H3" s="14"/>
      </tp>
      <tp t="s">
        <v>#N/A N/A</v>
        <stp/>
        <stp>##V3_BDPV12</stp>
        <stp>XS2689084809 Corp</stp>
        <stp>RTG_SP</stp>
        <stp>[1.Weekly Download.xlsm]Coded!R14C9</stp>
        <tr r="I14" s="14"/>
      </tp>
      <tp t="s">
        <v>A</v>
        <stp/>
        <stp>##V3_BDPV12</stp>
        <stp>XS2677539541 Corp</stp>
        <stp>RTG_SP</stp>
        <stp>[1.Weekly Download.xlsm]Coded!R17C9</stp>
        <tr r="I17" s="14"/>
        <tr r="I17" s="14"/>
      </tp>
      <tp t="s">
        <v>#N/A N/A</v>
        <stp/>
        <stp>##V3_BDPV12</stp>
        <stp>XS2674525477 Corp</stp>
        <stp>RTG_SP</stp>
        <stp>[1.Weekly Download.xlsm]Coded!R15C9</stp>
        <tr r="I15" s="14"/>
      </tp>
      <tp t="s">
        <v>金投国际(香港)有限公</v>
        <stp/>
        <stp>##V3_BDPV12</stp>
        <stp>1559977D HK Equity</stp>
        <stp>ISSUER</stp>
        <stp>[1.Weekly Download.xlsm]Coded!R21C33</stp>
        <tr r="AG21" s="14"/>
        <tr r="AG21" s="14"/>
      </tp>
      <tp t="s">
        <v>乌鲁木齐高新投资发展</v>
        <stp/>
        <stp>##V3_BDPV12</stp>
        <stp>0796095D CH Equity</stp>
        <stp>ISSUER</stp>
        <stp>[1.Weekly Download.xlsm]Coded!R3C33</stp>
        <tr r="AG3" s="14"/>
        <tr r="AG3" s="14"/>
      </tp>
      <tp t="s">
        <v>#N/A N/A</v>
        <stp/>
        <stp>##V3_BDPV12</stp>
        <stp>XS2690707497 Corp</stp>
        <stp>RTG_SP</stp>
        <stp>[1.Weekly Download.xlsm]Coded!R20C9</stp>
        <tr r="I20" s="14"/>
      </tp>
      <tp t="s">
        <v>工银国际租赁财务有限</v>
        <stp/>
        <stp>##V3_BDPV12</stp>
        <stp>0958295D HK Equity</stp>
        <stp>ISSUER</stp>
        <stp>[1.Weekly Download.xlsm]Coded!R13C33</stp>
        <tr r="AG13" s="14"/>
        <tr r="AG13" s="14"/>
      </tp>
      <tp t="s">
        <v>#N/A N/A</v>
        <stp/>
        <stp>##V3_BDPV12</stp>
        <stp>HK0000946803 Corp</stp>
        <stp>RTG_MOODY</stp>
        <stp>[1.Weekly Download.xlsm]Coded!R8C8</stp>
        <tr r="H8" s="14"/>
      </tp>
      <tp t="s">
        <v>#N/A N/A</v>
        <stp/>
        <stp>##V3_BDPV12</stp>
        <stp>HK0000946803 Corp</stp>
        <stp>GUARANTOR</stp>
        <stp>[1.Weekly Download.xlsm]Coded!R8C5</stp>
        <tr r="E8" s="14"/>
      </tp>
      <tp t="s">
        <v>海南省政府债券</v>
        <stp/>
        <stp>##V3_BDPV12</stp>
        <stp>1381161D CH Equity</stp>
        <stp>ISSUER</stp>
        <stp>[1.Weekly Download.xlsm]Coded!R9C33</stp>
        <tr r="AG9" s="14"/>
        <tr r="AG9" s="14"/>
      </tp>
      <tp t="s">
        <v>海南省政府债券</v>
        <stp/>
        <stp>##V3_BDPV12</stp>
        <stp>1381161D CH Equity</stp>
        <stp>ISSUER</stp>
        <stp>[1.Weekly Download.xlsm]Coded!R8C33</stp>
        <tr r="AG8" s="14"/>
        <tr r="AG8" s="14"/>
      </tp>
      <tp t="s">
        <v>海南省政府债券</v>
        <stp/>
        <stp>##V3_BDPV12</stp>
        <stp>1381161D CH Equity</stp>
        <stp>ISSUER</stp>
        <stp>[1.Weekly Download.xlsm]Coded!R7C33</stp>
        <tr r="AG7" s="14"/>
        <tr r="AG7" s="14"/>
      </tp>
      <tp t="s">
        <v>BBB+</v>
        <stp/>
        <stp>##V3_BDPV12</stp>
        <stp>XS2679063862 Corp</stp>
        <stp>RTG_SP</stp>
        <stp>[1.Weekly Download.xlsm]Coded!R10C9</stp>
        <tr r="I10" s="14"/>
        <tr r="I10" s="14"/>
      </tp>
      <tp t="s">
        <v>11/9/2023</v>
        <stp/>
        <stp>##V3_BDPV12</stp>
        <stp>HK0000951035 Corp</stp>
        <stp>SECURITY_PRICING_DATE</stp>
        <stp>[1.Weekly Download.xlsm]Coded!R18C3</stp>
        <tr r="C18" s="14"/>
        <tr r="C18" s="14"/>
      </tp>
      <tp t="s">
        <v>#N/A N/A</v>
        <stp/>
        <stp>##V3_BDPV12</stp>
        <stp>XS2680393258 Corp</stp>
        <stp>RTG_SP</stp>
        <stp>[1.Weekly Download.xlsm]Coded!R12C9</stp>
        <tr r="I12" s="14"/>
      </tp>
    </main>
    <main first="bofaddin.rtdserver">
      <tp t="s">
        <v>#N/A N/A</v>
        <stp/>
        <stp>BDH|3248634249049308458</stp>
        <tr r="M32" s="24"/>
      </tp>
      <tp t="s">
        <v>#N/A N/A</v>
        <stp/>
        <stp>BDH|3984206971972875836</stp>
        <tr r="Z4" s="24"/>
      </tp>
      <tp t="s">
        <v>#N/A N/A</v>
        <stp/>
        <stp>BDS|3682151996890562708</stp>
        <tr r="AK4" s="14"/>
        <tr r="AK4" s="14"/>
      </tp>
      <tp t="s">
        <v>#N/A N/A</v>
        <stp/>
        <stp>BDH|7736240893515075562</stp>
        <tr r="N7" s="24"/>
        <tr r="N7" s="24"/>
      </tp>
      <tp t="s">
        <v>#N/A N/A</v>
        <stp/>
        <stp>BDH|5342940729363329183</stp>
        <tr r="F17" s="24"/>
        <tr r="F17" s="24"/>
        <tr r="O9" s="24"/>
        <tr r="O9" s="24"/>
      </tp>
    </main>
    <main first="bloomberg.rtd">
      <tp t="s">
        <v>#N/A N/A</v>
        <stp/>
        <stp>##V3_BDPV12</stp>
        <stp>HK0000954104 Corp</stp>
        <stp>RTG_FITCH</stp>
        <stp>[1.Weekly Download.xlsm]Coded!R11C10</stp>
        <tr r="J11" s="14"/>
      </tp>
      <tp t="s">
        <v>#N/A N/A</v>
        <stp/>
        <stp>##V3_BDPV12</stp>
        <stp>HK0000954104 Corp</stp>
        <stp>RTG_MDY_LT_CORP_FAMILY</stp>
        <stp>[1.Weekly Download.xlsm]Coded!R11C13</stp>
        <tr r="M11" s="14"/>
      </tp>
      <tp t="s">
        <v>#N/A N/A</v>
        <stp/>
        <stp>##V3_BDPV12</stp>
        <stp>HK0000946787 Corp</stp>
        <stp>RTG_FITCH_LT_ISSUER_DEFAULT</stp>
        <stp>[1.Weekly Download.xlsm]Coded!R7C15</stp>
        <tr r="O7" s="14"/>
      </tp>
      <tp t="s">
        <v>#N/A N/A</v>
        <stp/>
        <stp>##V3_BDPV12</stp>
        <stp>XS2690707497 Corp</stp>
        <stp>RTG_MDY_ISSUER</stp>
        <stp>[1.Weekly Download.xlsm]Coded!R20C11</stp>
        <tr r="K20" s="14"/>
      </tp>
    </main>
    <main first="bofaddin.rtdserver">
      <tp t="s">
        <v>#N/A N/A</v>
        <stp/>
        <stp>BDH|9364880075199399276</stp>
        <tr r="M31" s="24"/>
      </tp>
      <tp t="s">
        <v>#N/A N/A</v>
        <stp/>
        <stp>BDH|9920179566996223546</stp>
        <tr r="M5" s="24"/>
      </tp>
      <tp t="s">
        <v>#N/A N/A</v>
        <stp/>
        <stp>BDH|3242434891754498794</stp>
        <tr r="E7" s="24"/>
        <tr r="E7" s="24"/>
      </tp>
      <tp t="s">
        <v>#N/A N/A</v>
        <stp/>
        <stp>BDS|1254081896691490484</stp>
        <tr r="AK16" s="14"/>
      </tp>
    </main>
    <main first="bloomberg.rtd">
      <tp t="s">
        <v>A</v>
        <stp/>
        <stp>##V3_BDPV12</stp>
        <stp>HK0000951035 Corp</stp>
        <stp>RTG_FITCH</stp>
        <stp>[1.Weekly Download.xlsm]Coded!R18C10</stp>
        <tr r="J18" s="14"/>
        <tr r="J18" s="14"/>
      </tp>
      <tp t="s">
        <v>#N/A N/A</v>
        <stp/>
        <stp>##V3_BDPV12</stp>
        <stp>HK0000946795 Corp</stp>
        <stp>RTG_FITCH_LT_ISSUER_DEFAULT</stp>
        <stp>[1.Weekly Download.xlsm]Coded!R9C15</stp>
        <tr r="O9" s="14"/>
      </tp>
    </main>
    <main first="bofaddin.rtdserver">
      <tp t="s">
        <v>#N/A N/A</v>
        <stp/>
        <stp>BDH|6665845209487396768</stp>
        <tr r="G15" s="24"/>
        <tr r="G15" s="24"/>
      </tp>
      <tp t="s">
        <v>#N/A N/A</v>
        <stp/>
        <stp>BDS|4871785229257117877</stp>
        <tr r="AK3" s="14"/>
      </tp>
      <tp t="s">
        <v>#N/A N/A</v>
        <stp/>
        <stp>BDH|5830974530129053800</stp>
        <tr r="E20" s="24"/>
        <tr r="E20" s="24"/>
      </tp>
      <tp t="s">
        <v>#N/A N/A</v>
        <stp/>
        <stp>BDH|5031069944799681666</stp>
        <tr r="E13" s="24"/>
        <tr r="E13" s="24"/>
      </tp>
      <tp t="s">
        <v>#N/A N/A</v>
        <stp/>
        <stp>BDH|4594975748222140584</stp>
        <tr r="Q17" s="17"/>
      </tp>
      <tp t="s">
        <v>#N/A N/A</v>
        <stp/>
        <stp>BDH|8565660152776195355</stp>
        <tr r="D16" s="24"/>
        <tr r="M8" s="24"/>
      </tp>
    </main>
    <main first="bloomberg.rtd">
      <tp t="s">
        <v>HK</v>
        <stp/>
        <stp>##V3_BDPV12</stp>
        <stp>66 HK Equity</stp>
        <stp>EQY_PRIM_SECURITY_PRIM_EXCH</stp>
        <stp>[1.Weekly Download.xlsm]Coded!R14C31</stp>
        <tr r="AE14" s="14"/>
        <tr r="AE14" s="14"/>
      </tp>
      <tp t="s">
        <v>#N/A N/A</v>
        <stp/>
        <stp>##V3_BDPV12</stp>
        <stp>HK0000946803 Corp</stp>
        <stp>RTG_MOODY_LONG_TERM</stp>
        <stp>[1.Weekly Download.xlsm]Coded!R8C12</stp>
        <tr r="L8" s="14"/>
      </tp>
      <tp t="s">
        <v>#N/A Field Not Applicable</v>
        <stp/>
        <stp>##V3_BDPV12</stp>
        <stp>XS2667389196 Corp</stp>
        <stp>GUARANTOR_EQY_TICKER</stp>
        <stp>[1.Weekly Download.xlsm]Coded!R3C16</stp>
        <tr r="P3" s="14"/>
        <tr r="P3" s="14"/>
        <tr r="P3" s="14"/>
      </tp>
    </main>
    <main first="bofaddin.rtdserver">
      <tp t="s">
        <v>#N/A N/A</v>
        <stp/>
        <stp>BDS|2085395860290391823</stp>
        <tr r="AK18" s="14"/>
      </tp>
      <tp t="s">
        <v>#N/A N/A</v>
        <stp/>
        <stp>BDS|4788960864164602002</stp>
        <tr r="AK19" s="14"/>
      </tp>
      <tp t="s">
        <v>#N/A N/A</v>
        <stp/>
        <stp>BDH|5274718166692139950</stp>
        <tr r="E11" s="24"/>
        <tr r="E11" s="24"/>
      </tp>
    </main>
    <main first="bloomberg.rtd">
      <tp t="s">
        <v>#N/A N/A</v>
        <stp/>
        <stp>##V3_BDPV12</stp>
        <stp>HK0000947231 Corp</stp>
        <stp>RTG_FITCH</stp>
        <stp>[1.Weekly Download.xlsm]Coded!R21C10</stp>
        <tr r="J21" s="14"/>
      </tp>
      <tp t="s">
        <v>#N/A N/A</v>
        <stp/>
        <stp>##V3_BDPV12</stp>
        <stp>HK0000947231 Corp</stp>
        <stp>RTG_MDY_LT_CORP_FAMILY</stp>
        <stp>[1.Weekly Download.xlsm]Coded!R21C13</stp>
        <tr r="M21" s="14"/>
      </tp>
      <tp t="s">
        <v>#N/A N/A</v>
        <stp/>
        <stp>##V3_BDPV12</stp>
        <stp>HK0000951035 Corp</stp>
        <stp>RTG_MDY_LT_CORP_FAMILY</stp>
        <stp>[1.Weekly Download.xlsm]Coded!R18C13</stp>
        <tr r="M18" s="14"/>
      </tp>
      <tp t="s">
        <v>#N/A N/A</v>
        <stp/>
        <stp>##V3_BDPV12</stp>
        <stp>XS2667389196 Corp</stp>
        <stp>RTG_MOODY_LONG_TERM</stp>
        <stp>[1.Weekly Download.xlsm]Coded!R3C12</stp>
        <tr r="L3" s="14"/>
      </tp>
      <tp t="s">
        <v>#N/A N/A</v>
        <stp/>
        <stp>##V3_BDPV12</stp>
        <stp>XS2685949492 Corp</stp>
        <stp>RTG_FITCH_LT_ISSUER_DEFAULT</stp>
        <stp>[1.Weekly Download.xlsm]Coded!R6C15</stp>
        <tr r="O6" s="14"/>
      </tp>
    </main>
    <main first="bofaddin.rtdserver">
      <tp t="s">
        <v>#N/A N/A</v>
        <stp/>
        <stp>BDS|6624562195122978057</stp>
        <tr r="AH4" s="14"/>
        <tr r="F4" s="14"/>
      </tp>
      <tp t="s">
        <v>#N/A N/A</v>
        <stp/>
        <stp>BDH|3264695684523489668</stp>
        <tr r="N27" s="24"/>
        <tr r="N27" s="24"/>
      </tp>
      <tp t="s">
        <v>#N/A N/A</v>
        <stp/>
        <stp>BDS|6664665843848484450</stp>
        <tr r="AK7" s="14"/>
      </tp>
      <tp t="s">
        <v>#N/A N/A</v>
        <stp/>
        <stp>BDH|9483076135914583628</stp>
        <tr r="K17" s="17"/>
      </tp>
      <tp t="s">
        <v>#N/A N/A</v>
        <stp/>
        <stp>BDH|4419607606529907217</stp>
        <tr r="D18" s="24"/>
        <tr r="M10" s="24"/>
      </tp>
      <tp t="s">
        <v>#N/A N/A</v>
        <stp/>
        <stp>BDH|1419144481306035738</stp>
        <tr r="N29" s="24"/>
        <tr r="N29" s="24"/>
      </tp>
      <tp t="s">
        <v>#N/A N/A</v>
        <stp/>
        <stp>BDH|6703886213154819270</stp>
        <tr r="G20" s="24"/>
        <tr r="G20" s="24"/>
      </tp>
      <tp t="s">
        <v>#N/A N/A</v>
        <stp/>
        <stp>BDS|9764678305684853283</stp>
        <tr r="AK20" s="14"/>
      </tp>
    </main>
    <main first="bloomberg.rtd">
      <tp t="s">
        <v>#N/A N/A</v>
        <stp/>
        <stp>##V3_BDPV12</stp>
        <stp>XS2690707497 Corp</stp>
        <stp>RTG_MDY_LT_CORP_FAMILY</stp>
        <stp>[1.Weekly Download.xlsm]Coded!R20C13</stp>
        <tr r="M20" s="14"/>
      </tp>
      <tp t="s">
        <v>#N/A N/A</v>
        <stp/>
        <stp>##V3_BDPV12</stp>
        <stp>HK0000954104 Corp</stp>
        <stp>RTG_MDY_ISSUER</stp>
        <stp>[1.Weekly Download.xlsm]Coded!R11C11</stp>
        <tr r="K11" s="14"/>
      </tp>
    </main>
    <main first="bofaddin.rtdserver">
      <tp t="s">
        <v>#N/A N/A</v>
        <stp/>
        <stp>BDH|1044829594813876968</stp>
        <tr r="M34" s="24"/>
      </tp>
      <tp t="s">
        <v>#N/A N/A</v>
        <stp/>
        <stp>BDH|8805707787369117469</stp>
        <tr r="F16" s="24"/>
        <tr r="F16" s="24"/>
        <tr r="O8" s="24"/>
        <tr r="O8" s="24"/>
      </tp>
      <tp t="s">
        <v>#N/A N/A</v>
        <stp/>
        <stp>BDH|7915640955887126907</stp>
        <tr r="AB4" s="24"/>
      </tp>
      <tp t="s">
        <v>#N/A N/A</v>
        <stp/>
        <stp>BDH|9391420016880910622</stp>
        <tr r="O34" s="24"/>
        <tr r="O34" s="24"/>
      </tp>
      <tp t="s">
        <v>#N/A N/A</v>
        <stp/>
        <stp>BDH|8189618819106938371</stp>
        <tr r="P34" s="24"/>
        <tr r="P34" s="24"/>
      </tp>
    </main>
    <main first="bloomberg.rtd">
      <tp t="s">
        <v>#N/A N/A</v>
        <stp/>
        <stp>##V3_BDPV12</stp>
        <stp>HK0000946803 Corp</stp>
        <stp>RTG_MDY_LT_CORP_FAMILY</stp>
        <stp>[1.Weekly Download.xlsm]Coded!R8C13</stp>
        <tr r="M8" s="14"/>
      </tp>
      <tp t="s">
        <v>#N/A N/A</v>
        <stp/>
        <stp>##V3_BDPV12</stp>
        <stp>HK0000954344 Corp</stp>
        <stp>RTG_MOODY_LONG_TERM</stp>
        <stp>[1.Weekly Download.xlsm]Coded!R4C12</stp>
        <tr r="L4" s="14"/>
      </tp>
      <tp t="s">
        <v>A+u</v>
        <stp/>
        <stp>##V3_BDPV12</stp>
        <stp>XS2692707727 Corp</stp>
        <stp>RTG_FITCH_LT_ISSUER_DEFAULT</stp>
        <stp>[1.Weekly Download.xlsm]Coded!R5C15</stp>
        <tr r="O5" s="14"/>
        <tr r="O5" s="14"/>
      </tp>
      <tp t="s">
        <v>#N/A N/A</v>
        <stp/>
        <stp>##V3_BDPV12</stp>
        <stp>HK0000951035 Corp</stp>
        <stp>RTG_MDY_ISSUER</stp>
        <stp>[1.Weekly Download.xlsm]Coded!R18C11</stp>
        <tr r="K18" s="14"/>
      </tp>
      <tp t="s">
        <v>#N/A N/A</v>
        <stp/>
        <stp>##V3_BDPV12</stp>
        <stp>HK0000947231 Corp</stp>
        <stp>RTG_MDY_ISSUER</stp>
        <stp>[1.Weekly Download.xlsm]Coded!R21C11</stp>
        <tr r="K21" s="14"/>
      </tp>
    </main>
    <main first="bofaddin.rtdserver">
      <tp t="s">
        <v>#N/A N/A</v>
        <stp/>
        <stp>BDH|1829479620068710418</stp>
        <tr r="O27" s="24"/>
        <tr r="O27" s="24"/>
      </tp>
      <tp t="s">
        <v>#N/A N/A</v>
        <stp/>
        <stp>BDH|7093987856585415588</stp>
        <tr r="O22" s="24"/>
      </tp>
      <tp t="s">
        <v>#N/A N/A</v>
        <stp/>
        <stp>BDH|6702205335984428862</stp>
        <tr r="E9" s="24"/>
        <tr r="E9" s="24"/>
      </tp>
      <tp t="s">
        <v>#N/A N/A</v>
        <stp/>
        <stp>BDH|8876664966387487484</stp>
        <tr r="F12" s="24"/>
        <tr r="F12" s="24"/>
      </tp>
    </main>
    <main first="bloomberg.rtd">
      <tp t="s">
        <v>#N/A N/A</v>
        <stp/>
        <stp>##V3_BDPV12</stp>
        <stp>XS2692707727 ISIN</stp>
        <stp>GUARANTOR_NAME</stp>
        <stp>[1.Weekly Download.xlsm]Coded!R5C36</stp>
        <tr r="AJ5" s="14"/>
      </tp>
    </main>
    <main first="bofaddin.rtdserver">
      <tp t="s">
        <v>#N/A N/A</v>
        <stp/>
        <stp>BDH|4224415016224963170</stp>
        <tr r="E30" s="24"/>
        <tr r="E30" s="24"/>
      </tp>
      <tp t="s">
        <v>#N/A N/A</v>
        <stp/>
        <stp>BDH|8179185381277116207</stp>
        <tr r="G22" s="24"/>
        <tr r="G22" s="24"/>
      </tp>
      <tp t="s">
        <v>#N/A N/A</v>
        <stp/>
        <stp>BDH|3947381848796022665</stp>
        <tr r="F18" s="24"/>
        <tr r="F18" s="24"/>
        <tr r="O10" s="24"/>
        <tr r="O10" s="24"/>
      </tp>
      <tp t="s">
        <v>#N/A N/A</v>
        <stp/>
        <stp>BDH|2891516630878984815</stp>
        <tr r="G7" s="24"/>
        <tr r="G7" s="24"/>
      </tp>
      <tp t="s">
        <v>#N/A N/A</v>
        <stp/>
        <stp>BDH|5729496927811138691</stp>
        <tr r="E6" s="24"/>
        <tr r="E6" s="24"/>
      </tp>
      <tp t="s">
        <v>#N/A N/A</v>
        <stp/>
        <stp>BDS|1358639134117033731</stp>
        <tr r="AK11" s="14"/>
        <tr r="AK11" s="14"/>
      </tp>
      <tp t="s">
        <v>#N/A N/A</v>
        <stp/>
        <stp>BDH|9654245174529941189</stp>
        <tr r="P35" s="24"/>
        <tr r="P35" s="24"/>
      </tp>
    </main>
    <main first="bloomberg.rtd">
      <tp t="s">
        <v>#N/A N/A</v>
        <stp/>
        <stp>##V3_BDPV12</stp>
        <stp>HK0000950995 Corp</stp>
        <stp>RTG_FITCH</stp>
        <stp>[1.Weekly Download.xlsm]Coded!R16C10</stp>
        <tr r="J16" s="14"/>
      </tp>
      <tp t="s">
        <v>#N/A N/A</v>
        <stp/>
        <stp>##V3_BDPV12</stp>
        <stp>XS2667389196 Corp</stp>
        <stp>RTG_MDY_ISSUER</stp>
        <stp>[1.Weekly Download.xlsm]Coded!R3C11</stp>
        <tr r="K3" s="14"/>
      </tp>
      <tp t="s">
        <v>#N/A N/A</v>
        <stp/>
        <stp>##V3_BDPV12</stp>
        <stp>XS2688515266 Corp</stp>
        <stp>RTG_MDY_LT_CORP_FAMILY</stp>
        <stp>[1.Weekly Download.xlsm]Coded!R13C13</stp>
        <tr r="M13" s="14"/>
      </tp>
      <tp t="s">
        <v>#N/A N/A</v>
        <stp/>
        <stp>##V3_BDPV12</stp>
        <stp>XS2690707497 Corp</stp>
        <stp>FLOATER_FORMULA</stp>
        <stp>[1.Weekly Download.xlsm]Coded!R20C26</stp>
        <tr r="Z20" s="14"/>
      </tp>
      <tp t="s">
        <v>O/N SOFR +70.000</v>
        <stp/>
        <stp>##V3_BDPV12</stp>
        <stp>XS2688515266 Corp</stp>
        <stp>FLOATER_FORMULA</stp>
        <stp>[1.Weekly Download.xlsm]Coded!R13C26</stp>
        <tr r="Z13" s="14"/>
        <tr r="Z13" s="14"/>
      </tp>
      <tp t="s">
        <v>#N/A N/A</v>
        <stp/>
        <stp>##V3_BDPV12</stp>
        <stp>HK0000946803 Corp</stp>
        <stp>RTG_FITCH_LT_ISSUER_DEFAULT</stp>
        <stp>[1.Weekly Download.xlsm]Coded!R8C15</stp>
        <tr r="O8" s="14"/>
      </tp>
      <tp t="s">
        <v>Y</v>
        <stp/>
        <stp>##V3_BDPV12</stp>
        <stp>XS2679063862 Corp</stp>
        <stp>FLOATER</stp>
        <stp>[1.Weekly Download.xlsm]Coded!R10C25</stp>
        <tr r="Y10" s="14"/>
        <tr r="Y10" s="14"/>
      </tp>
      <tp t="s">
        <v>#N/A N/A</v>
        <stp/>
        <stp>##V3_BDPV12</stp>
        <stp>HK0000954104 Corp</stp>
        <stp>FLOATER_FORMULA</stp>
        <stp>[1.Weekly Download.xlsm]Coded!R11C26</stp>
        <tr r="Z11" s="14"/>
      </tp>
      <tp t="s">
        <v>#N/A N/A</v>
        <stp/>
        <stp>##V3_BDPV12</stp>
        <stp>XS2679063862 Corp</stp>
        <stp>RTG_MDY_ISSUER</stp>
        <stp>[1.Weekly Download.xlsm]Coded!R10C11</stp>
        <tr r="K10" s="14"/>
      </tp>
      <tp t="s">
        <v>#N/A N/A</v>
        <stp/>
        <stp>##V3_BDPV12</stp>
        <stp>XS2680393258 Corp</stp>
        <stp>RTG_MDY_ISSUER</stp>
        <stp>[1.Weekly Download.xlsm]Coded!R12C11</stp>
        <tr r="K12" s="14"/>
      </tp>
    </main>
    <main first="bofaddin.rtdserver">
      <tp t="s">
        <v>#N/A N/A</v>
        <stp/>
        <stp>BDH|3108471959252535510</stp>
        <tr r="C17" s="17"/>
      </tp>
      <tp t="s">
        <v>#N/A N/A</v>
        <stp/>
        <stp>BDH|6087573762855957543</stp>
        <tr r="D20" s="24"/>
      </tp>
      <tp t="s">
        <v>#N/A N/A</v>
        <stp/>
        <stp>BDS|3331586348564356398</stp>
        <tr r="AH16" s="14"/>
        <tr r="F16" s="14"/>
      </tp>
      <tp t="s">
        <v>#N/A N/A</v>
        <stp/>
        <stp>BDH|6014054171675592180</stp>
        <tr r="E22" s="24"/>
        <tr r="E22" s="24"/>
      </tp>
      <tp t="s">
        <v>#N/A N/A</v>
        <stp/>
        <stp>BDH|5606907615390550895</stp>
        <tr r="D26" s="24"/>
      </tp>
      <tp t="s">
        <v>#N/A N/A</v>
        <stp/>
        <stp>BDH|4402694610441855764</stp>
        <tr r="F23" s="24"/>
        <tr r="F23" s="24"/>
      </tp>
      <tp t="s">
        <v>#N/A N/A</v>
        <stp/>
        <stp>BDH|4545434980908252571</stp>
        <tr r="M28" s="24"/>
        <tr r="Q21" s="24"/>
      </tp>
    </main>
    <main first="bloomberg.rtd">
      <tp t="s">
        <v>#N/A N/A</v>
        <stp/>
        <stp>##V3_BDPV12</stp>
        <stp>HK0000946787 Corp</stp>
        <stp>RTG_MDY_LT_CORP_FAMILY</stp>
        <stp>[1.Weekly Download.xlsm]Coded!R7C13</stp>
        <tr r="M7" s="14"/>
      </tp>
      <tp t="s">
        <v>#N/A N/A</v>
        <stp/>
        <stp>##V3_BDPV12</stp>
        <stp>HK0000946795 Corp</stp>
        <stp>RTG_MDY_LT_CORP_FAMILY</stp>
        <stp>[1.Weekly Download.xlsm]Coded!R9C13</stp>
        <tr r="M9" s="14"/>
      </tp>
      <tp t="s">
        <v>#N/A N/A</v>
        <stp/>
        <stp>##V3_BDPV12</stp>
        <stp>HK0000954104 Corp</stp>
        <stp>FIXED_REOFFER_SPRD_TO_GOVT_BENCH</stp>
        <stp>[1.Weekly Download.xlsm]Coded!R11C23</stp>
        <tr r="W11" s="14"/>
      </tp>
      <tp t="s">
        <v>#N/A N/A</v>
        <stp/>
        <stp>##V3_BDPV12</stp>
        <stp>XS2685949492 Corp</stp>
        <stp>RTG_MOODY_LONG_TERM</stp>
        <stp>[1.Weekly Download.xlsm]Coded!R6C12</stp>
        <tr r="L6" s="14"/>
      </tp>
      <tp t="s">
        <v>#N/A Field Not Applicable</v>
        <stp/>
        <stp>##V3_BDPV12</stp>
        <stp>HK0000946787 Corp</stp>
        <stp>GUARANTOR_EQY_TICKER</stp>
        <stp>[1.Weekly Download.xlsm]Coded!R7C16</stp>
        <tr r="P7" s="14"/>
        <tr r="P7" s="14"/>
        <tr r="P7" s="14"/>
      </tp>
      <tp t="s">
        <v>#N/A N/A</v>
        <stp/>
        <stp>##V3_BDPV12</stp>
        <stp>HK0000950995 Corp</stp>
        <stp>RTG_MDY_LT_CORP_FAMILY</stp>
        <stp>[1.Weekly Download.xlsm]Coded!R16C13</stp>
        <tr r="M16" s="14"/>
      </tp>
      <tp t="s">
        <v>#N/A N/A</v>
        <stp/>
        <stp>##V3_BDPV12</stp>
        <stp>XS2674525477 Corp</stp>
        <stp>RTG_MDY_LT_CORP_FAMILY</stp>
        <stp>[1.Weekly Download.xlsm]Coded!R15C13</stp>
        <tr r="M15" s="14"/>
      </tp>
      <tp t="s">
        <v>#N/A N/A</v>
        <stp/>
        <stp>##V3_BDPV12</stp>
        <stp>HK0000950995 Corp</stp>
        <stp>FLOATER_FORMULA</stp>
        <stp>[1.Weekly Download.xlsm]Coded!R16C26</stp>
        <tr r="Z16" s="14"/>
      </tp>
      <tp t="s">
        <v>#N/A N/A</v>
        <stp/>
        <stp>##V3_BDPV12</stp>
        <stp>HK0000951035 Corp</stp>
        <stp>FLOATER_FORMULA</stp>
        <stp>[1.Weekly Download.xlsm]Coded!R18C26</stp>
        <tr r="Z18" s="14"/>
      </tp>
      <tp t="s">
        <v>N</v>
        <stp/>
        <stp>##V3_BDPV12</stp>
        <stp>XS2674525477 Corp</stp>
        <stp>FLOATER</stp>
        <stp>[1.Weekly Download.xlsm]Coded!R15C25</stp>
        <tr r="Y15" s="14"/>
        <tr r="Y15" s="14"/>
      </tp>
      <tp t="s">
        <v>#N/A N/A</v>
        <stp/>
        <stp>##V3_BDPV12</stp>
        <stp>XS2672161267 Corp</stp>
        <stp>RTG_MDY_ISSUER</stp>
        <stp>[1.Weekly Download.xlsm]Coded!R19C11</stp>
        <tr r="K19" s="14"/>
      </tp>
      <tp t="s">
        <v>BB+</v>
        <stp/>
        <stp>##V3_BDPV12</stp>
        <stp>XS2667389196 Corp</stp>
        <stp>RTG_FITCH_LT_ISSUER_DEFAULT</stp>
        <stp>[1.Weekly Download.xlsm]Coded!R3C15</stp>
        <tr r="O3" s="14"/>
        <tr r="O3" s="14"/>
      </tp>
    </main>
    <main first="bofaddin.rtdserver">
      <tp t="s">
        <v>#N/A N/A</v>
        <stp/>
        <stp>BDH|3173764641493697582</stp>
        <tr r="O31" s="24"/>
        <tr r="O31" s="24"/>
      </tp>
      <tp t="s">
        <v>#N/A N/A</v>
        <stp/>
        <stp>BDS|9997825055566413458</stp>
        <tr r="AH19" s="14"/>
        <tr r="F19" s="14"/>
      </tp>
      <tp t="s">
        <v>#N/A N/A</v>
        <stp/>
        <stp>BDH|7345936116631333856</stp>
        <tr r="F9" s="24"/>
        <tr r="F9" s="24"/>
      </tp>
      <tp t="s">
        <v>#N/A N/A</v>
        <stp/>
        <stp>BDH|8704823634941780413</stp>
        <tr r="F17" s="17"/>
      </tp>
    </main>
    <main first="bloomberg.rtd">
      <tp t="s">
        <v>#N/A N/A</v>
        <stp/>
        <stp>##V3_BDPV12</stp>
        <stp>HK0000947231 Corp</stp>
        <stp>FIXED_REOFFER_SPRD_TO_GOVT_BENCH</stp>
        <stp>[1.Weekly Download.xlsm]Coded!R21C23</stp>
        <tr r="W21" s="14"/>
      </tp>
      <tp t="s">
        <v>#N/A N/A</v>
        <stp/>
        <stp>##V3_BDPV12</stp>
        <stp>XS2674525477 Corp</stp>
        <stp>FLOATER_FORMULA</stp>
        <stp>[1.Weekly Download.xlsm]Coded!R15C26</stp>
        <tr r="Z15" s="14"/>
      </tp>
      <tp t="s">
        <v>#N/A N/A</v>
        <stp/>
        <stp>##V3_BDPV12</stp>
        <stp>XS2677539541 Corp</stp>
        <stp>RTG_MDY_LT_CORP_FAMILY</stp>
        <stp>[1.Weekly Download.xlsm]Coded!R17C13</stp>
        <tr r="M17" s="14"/>
      </tp>
      <tp t="s">
        <v>N</v>
        <stp/>
        <stp>##V3_BDPV12</stp>
        <stp>HK0000951035 Corp</stp>
        <stp>FLOATER</stp>
        <stp>[1.Weekly Download.xlsm]Coded!R18C25</stp>
        <tr r="Y18" s="14"/>
        <tr r="Y18" s="14"/>
      </tp>
      <tp t="s">
        <v>N</v>
        <stp/>
        <stp>##V3_BDPV12</stp>
        <stp>HK0000950995 Corp</stp>
        <stp>FLOATER</stp>
        <stp>[1.Weekly Download.xlsm]Coded!R16C25</stp>
        <tr r="Y16" s="14"/>
        <tr r="Y16" s="14"/>
      </tp>
      <tp t="s">
        <v>#N/A N/A</v>
        <stp/>
        <stp>##V3_BDPV12</stp>
        <stp>HK0000946787 Corp</stp>
        <stp>RTG_MOODY_LONG_TERM</stp>
        <stp>[1.Weekly Download.xlsm]Coded!R7C12</stp>
        <tr r="L7" s="14"/>
      </tp>
      <tp t="s">
        <v>#N/A N/A</v>
        <stp/>
        <stp>##V3_BDPV12</stp>
        <stp>XS2685949492 Corp</stp>
        <stp>GUARANTOR_EQY_TICKER</stp>
        <stp>[1.Weekly Download.xlsm]Coded!R6C16</stp>
        <tr r="P6" s="14"/>
        <tr r="P6" s="14"/>
        <tr r="P6" s="14"/>
      </tp>
      <tp t="s">
        <v>#N/A N/A</v>
        <stp/>
        <stp>##V3_BDPV12</stp>
        <stp>XS2667389196 ISIN</stp>
        <stp>GUARANTOR_NAME</stp>
        <stp>[1.Weekly Download.xlsm]Coded!R3C36</stp>
        <tr r="AJ3" s="14"/>
      </tp>
    </main>
    <main first="bofaddin.rtdserver">
      <tp t="s">
        <v>#N/A N/A</v>
        <stp/>
        <stp>BDH|9388010798443916499</stp>
        <tr r="D30" s="24"/>
      </tp>
      <tp t="s">
        <v>#N/A N/A</v>
        <stp/>
        <stp>BDH|1654176272518910861</stp>
        <tr r="P30" s="24"/>
        <tr r="P30" s="24"/>
      </tp>
      <tp t="s">
        <v>#N/A N/A</v>
        <stp/>
        <stp>BDH|5859452518724888304</stp>
        <tr r="F6" s="24"/>
        <tr r="F6" s="24"/>
      </tp>
      <tp t="s">
        <v>#N/A N/A</v>
        <stp/>
        <stp>BDH|1843893487204424205</stp>
        <tr r="E8" s="24"/>
        <tr r="E8" s="24"/>
      </tp>
      <tp t="s">
        <v>#N/A N/A</v>
        <stp/>
        <stp>BDH|8593695869818726738</stp>
        <tr r="O21" s="24"/>
      </tp>
      <tp t="s">
        <v>#N/A N/A</v>
        <stp/>
        <stp>BDS|1257315773596281452</stp>
        <tr r="AH14" s="14"/>
        <tr r="F14" s="14"/>
      </tp>
      <tp t="s">
        <v>#N/A N/A</v>
        <stp/>
        <stp>BDH|4721228439376165483</stp>
        <tr r="D29" s="24"/>
      </tp>
    </main>
    <main first="bloomberg.rtd">
      <tp t="s">
        <v>#N/A N/A</v>
        <stp/>
        <stp>##V3_BDPV12</stp>
        <stp>XS2692707727 Corp</stp>
        <stp>RTG_MDY_ISSUER</stp>
        <stp>[1.Weekly Download.xlsm]Coded!R5C11</stp>
        <tr r="K5" s="14"/>
      </tp>
      <tp t="s">
        <v>#N/A N/A</v>
        <stp/>
        <stp>##V3_BDPV12</stp>
        <stp>HK0000946795 Corp</stp>
        <stp>RTG_MOODY_LONG_TERM</stp>
        <stp>[1.Weekly Download.xlsm]Coded!R9C12</stp>
        <tr r="L9" s="14"/>
      </tp>
      <tp t="s">
        <v>2217716D CH</v>
        <stp/>
        <stp>##V3_BDPV12</stp>
        <stp>HK0000954344 Corp</stp>
        <stp>GUARANTOR_EQY_TICKER</stp>
        <stp>[1.Weekly Download.xlsm]Coded!R4C16</stp>
        <tr r="P4" s="14"/>
        <tr r="P4" s="14"/>
        <tr r="P4" s="14"/>
        <tr r="P4" s="14"/>
      </tp>
      <tp t="s">
        <v>#N/A Field Not Applicable</v>
        <stp/>
        <stp>##V3_BDPV12</stp>
        <stp>HK0000946795 Corp</stp>
        <stp>GUARANTOR_EQY_TICKER</stp>
        <stp>[1.Weekly Download.xlsm]Coded!R9C16</stp>
        <tr r="P9" s="14"/>
        <tr r="P9" s="14"/>
        <tr r="P9" s="14"/>
      </tp>
      <tp t="s">
        <v>#N/A N/A</v>
        <stp/>
        <stp>##V3_BDPV12</stp>
        <stp>XS2689084809 Corp</stp>
        <stp>RTG_MDY_LT_CORP_FAMILY</stp>
        <stp>[1.Weekly Download.xlsm]Coded!R14C13</stp>
        <tr r="M14" s="14"/>
      </tp>
      <tp t="s">
        <v>N</v>
        <stp/>
        <stp>##V3_BDPV12</stp>
        <stp>HK0000954104 Corp</stp>
        <stp>FLOATER</stp>
        <stp>[1.Weekly Download.xlsm]Coded!R11C25</stp>
        <tr r="Y11" s="14"/>
        <tr r="Y11" s="14"/>
      </tp>
      <tp t="s">
        <v>SOFRIX +63.000</v>
        <stp/>
        <stp>##V3_BDPV12</stp>
        <stp>XS2679063862 Corp</stp>
        <stp>FLOATER_FORMULA</stp>
        <stp>[1.Weekly Download.xlsm]Coded!R10C26</stp>
        <tr r="Z10" s="14"/>
        <tr r="Z10" s="14"/>
      </tp>
      <tp t="s">
        <v>#N/A Field Not Applicable</v>
        <stp/>
        <stp>##V3_BDPV12</stp>
        <stp>XS2692707727 Corp</stp>
        <stp>GUARANTOR_EQY_TICKER</stp>
        <stp>[1.Weekly Download.xlsm]Coded!R5C16</stp>
        <tr r="P5" s="14"/>
        <tr r="P5" s="14"/>
        <tr r="P5" s="14"/>
      </tp>
      <tp t="s">
        <v>Y</v>
        <stp/>
        <stp>##V3_BDPV12</stp>
        <stp>XS2688515266 Corp</stp>
        <stp>FLOATER</stp>
        <stp>[1.Weekly Download.xlsm]Coded!R13C25</stp>
        <tr r="Y13" s="14"/>
        <tr r="Y13" s="14"/>
      </tp>
      <tp t="s">
        <v>N</v>
        <stp/>
        <stp>##V3_BDPV12</stp>
        <stp>XS2690707497 Corp</stp>
        <stp>FLOATER</stp>
        <stp>[1.Weekly Download.xlsm]Coded!R20C25</stp>
        <tr r="Y20" s="14"/>
        <tr r="Y20" s="14"/>
      </tp>
      <tp t="s">
        <v>Bank of Qingdao Co Ltd/Binzhou</v>
        <stp/>
        <stp>##V3_BDPV12</stp>
        <stp>71254506 CompanyID</stp>
        <stp>NAME</stp>
        <stp>[1.Weekly Download.xlsm]Coded!R6C38</stp>
        <tr r="AL6" s="14"/>
      </tp>
      <tp t="s">
        <v>Zouping Financial Development Group Co Ltd</v>
        <stp/>
        <stp>##V3_BDPV12</stp>
        <stp>XS2685949492 ISIN</stp>
        <stp>GUARANTOR_NAME</stp>
        <stp>[1.Weekly Download.xlsm]Coded!R6C36</stp>
        <tr r="AJ6" s="14"/>
        <tr r="AJ6" s="14"/>
      </tp>
    </main>
    <main first="bofaddin.rtdserver">
      <tp t="s">
        <v>#N/A N/A</v>
        <stp/>
        <stp>BDH|2306491006014657227</stp>
        <tr r="P26" s="24"/>
        <tr r="P26" s="24"/>
      </tp>
      <tp t="s">
        <v>#N/A N/A</v>
        <stp/>
        <stp>BDH|6616375778200276227</stp>
        <tr r="O28" s="24"/>
        <tr r="O28" s="24"/>
      </tp>
      <tp t="s">
        <v>#N/A N/A</v>
        <stp/>
        <stp>BDH|9424823466373036498</stp>
        <tr r="N21" s="24"/>
      </tp>
      <tp t="s">
        <v>#N/A N/A</v>
        <stp/>
        <stp>BDS|5298724547127283189</stp>
        <tr r="AH15" s="14"/>
        <tr r="F15" s="14"/>
      </tp>
      <tp t="s">
        <v>#N/A N/A</v>
        <stp/>
        <stp>BDH|5472431530696288475</stp>
        <tr r="F20" s="24"/>
        <tr r="F20" s="24"/>
      </tp>
      <tp t="s">
        <v>#N/A N/A</v>
        <stp/>
        <stp>BDH|1673523230721775606</stp>
        <tr r="G10" s="24"/>
        <tr r="G10" s="24"/>
      </tp>
      <tp t="s">
        <v>#N/A N/A</v>
        <stp/>
        <stp>BDH|6125140966956393734</stp>
        <tr r="F26" s="24"/>
        <tr r="F26" s="24"/>
      </tp>
      <tp t="s">
        <v>#N/A N/A</v>
        <stp/>
        <stp>BDS|9228069255534033863</stp>
        <tr r="AH20" s="14"/>
        <tr r="F20" s="14"/>
      </tp>
      <tp t="s">
        <v>#N/A N/A</v>
        <stp/>
        <stp>BDH|1867322689932335848</stp>
        <tr r="D22" s="24"/>
      </tp>
    </main>
    <main first="bloomberg.rtd">
      <tp t="s">
        <v>#N/A N/A</v>
        <stp/>
        <stp>##V3_BDPV12</stp>
        <stp>HK0000951035 Corp</stp>
        <stp>FIXED_REOFFER_SPRD_TO_GOVT_BENCH</stp>
        <stp>[1.Weekly Download.xlsm]Coded!R18C23</stp>
        <tr r="W18" s="14"/>
      </tp>
      <tp t="s">
        <v>#N/A N/A</v>
        <stp/>
        <stp>##V3_BDPV12</stp>
        <stp>XS2692707727 Corp</stp>
        <stp>RTG_MOODY_LONG_TERM</stp>
        <stp>[1.Weekly Download.xlsm]Coded!R5C12</stp>
        <tr r="L5" s="14"/>
      </tp>
      <tp t="s">
        <v>#N/A N/A</v>
        <stp/>
        <stp>##V3_BDPV12</stp>
        <stp>XS2672161267 Corp</stp>
        <stp>RTG_MDY_LT_CORP_FAMILY</stp>
        <stp>[1.Weekly Download.xlsm]Coded!R19C13</stp>
        <tr r="M19" s="14"/>
      </tp>
      <tp t="s">
        <v>#N/A N/A</v>
        <stp/>
        <stp>##V3_BDPV12</stp>
        <stp>HK0000947231 Corp</stp>
        <stp>FLOATER_FORMULA</stp>
        <stp>[1.Weekly Download.xlsm]Coded!R21C26</stp>
        <tr r="Z21" s="14"/>
      </tp>
      <tp t="s">
        <v>#N/A N/A</v>
        <stp/>
        <stp>##V3_BDPV12</stp>
        <stp>HK0000954344 Corp</stp>
        <stp>RTG_FITCH_LT_ISSUER_DEFAULT</stp>
        <stp>[1.Weekly Download.xlsm]Coded!R4C15</stp>
        <tr r="O4" s="14"/>
      </tp>
      <tp t="s">
        <v>#N/A N/A</v>
        <stp/>
        <stp>##V3_BDPV12</stp>
        <stp>XS2674525477 Corp</stp>
        <stp>RTG_MDY_ISSUER</stp>
        <stp>[1.Weekly Download.xlsm]Coded!R15C11</stp>
        <tr r="K15" s="14"/>
      </tp>
      <tp t="s">
        <v>#N/A N/A</v>
        <stp/>
        <stp>##V3_BDPV12</stp>
        <stp>HK0000950995 Corp</stp>
        <stp>RTG_MDY_ISSUER</stp>
        <stp>[1.Weekly Download.xlsm]Coded!R16C11</stp>
        <tr r="K16" s="14"/>
      </tp>
    </main>
    <main first="bofaddin.rtdserver">
      <tp t="s">
        <v>#N/A N/A</v>
        <stp/>
        <stp>BDH|2109410274074050486</stp>
        <tr r="O33" s="24"/>
        <tr r="O33" s="24"/>
      </tp>
      <tp t="s">
        <v>#N/A N/A</v>
        <stp/>
        <stp>BDH|6569272552624812450</stp>
        <tr r="E16" s="24"/>
        <tr r="E16" s="24"/>
        <tr r="N8" s="24"/>
        <tr r="N8" s="24"/>
      </tp>
      <tp t="s">
        <v>#N/A N/A</v>
        <stp/>
        <stp>BDH|6959945132418384519</stp>
        <tr r="H17" s="17"/>
      </tp>
      <tp t="s">
        <v>#N/A N/A</v>
        <stp/>
        <stp>BDH|7502868812417663855</stp>
        <tr r="D6" s="24"/>
      </tp>
      <tp t="s">
        <v>#N/A N/A</v>
        <stp/>
        <stp>BDH|4225442121463611027</stp>
        <tr r="O17" s="17"/>
      </tp>
      <tp t="s">
        <v>#N/A N/A</v>
        <stp/>
        <stp>BDS|9576656263789083122</stp>
        <tr r="AK10" s="14"/>
      </tp>
      <tp t="s">
        <v>#N/A N/A</v>
        <stp/>
        <stp>BDS|8198964622964790678</stp>
        <tr r="AH3" s="14"/>
        <tr r="F3" s="14"/>
      </tp>
      <tp t="s">
        <v>#N/A N/A</v>
        <stp/>
        <stp>BDH|5866533299191520925</stp>
        <tr r="E15" s="24"/>
        <tr r="E15" s="24"/>
        <tr r="N6" s="24"/>
        <tr r="N6" s="24"/>
      </tp>
      <tp t="s">
        <v>#N/A N/A</v>
        <stp/>
        <stp>BDH|5002455844423368778</stp>
        <tr r="E10" s="24"/>
        <tr r="E10" s="24"/>
      </tp>
      <tp t="s">
        <v>#N/A N/A</v>
        <stp/>
        <stp>BDH|4552388651271967207</stp>
        <tr r="F13" s="24"/>
        <tr r="F13" s="24"/>
      </tp>
    </main>
    <main first="bloomberg.rtd">
      <tp t="s">
        <v>#N/A N/A</v>
        <stp/>
        <stp>##V3_BDPV12</stp>
        <stp>ABCZ HK Equity</stp>
        <stp>EQY_PRIM_SECURITY_PRIM_EXCH</stp>
        <stp>[1.Weekly Download.xlsm]Coded!R20C31</stp>
        <tr r="AE20" s="14"/>
      </tp>
      <tp t="s">
        <v>#N/A N/A</v>
        <stp/>
        <stp>##V3_BDPV12</stp>
        <stp>HK0000954344 Corp</stp>
        <stp>RTG_MDY_LT_CORP_FAMILY</stp>
        <stp>[1.Weekly Download.xlsm]Coded!R4C13</stp>
        <tr r="M4" s="14"/>
      </tp>
      <tp t="s">
        <v>#N/A N/A</v>
        <stp/>
        <stp>##V3_BDPV12</stp>
        <stp>HK0000950995 Corp</stp>
        <stp>FIXED_REOFFER_SPRD_TO_GOVT_BENCH</stp>
        <stp>[1.Weekly Download.xlsm]Coded!R16C23</stp>
        <tr r="W16" s="14"/>
      </tp>
      <tp t="s">
        <v>#N/A Field Not Applicable</v>
        <stp/>
        <stp>##V3_BDPV12</stp>
        <stp>HK0000946803 Corp</stp>
        <stp>GUARANTOR_EQY_TICKER</stp>
        <stp>[1.Weekly Download.xlsm]Coded!R8C16</stp>
        <tr r="P8" s="14"/>
        <tr r="P8" s="14"/>
        <tr r="P8" s="14"/>
      </tp>
      <tp t="s">
        <v>#N/A N/A</v>
        <stp/>
        <stp>##V3_BDPV12</stp>
        <stp>XS2680393258 Corp</stp>
        <stp>RTG_MDY_LT_CORP_FAMILY</stp>
        <stp>[1.Weekly Download.xlsm]Coded!R12C13</stp>
        <tr r="M12" s="14"/>
      </tp>
      <tp t="s">
        <v>#N/A N/A</v>
        <stp/>
        <stp>##V3_BDPV12</stp>
        <stp>XS2679063862 Corp</stp>
        <stp>RTG_MDY_LT_CORP_FAMILY</stp>
        <stp>[1.Weekly Download.xlsm]Coded!R10C13</stp>
        <tr r="M10" s="14"/>
      </tp>
      <tp t="s">
        <v>SOFRIX +60.000</v>
        <stp/>
        <stp>##V3_BDPV12</stp>
        <stp>XS2677539541 Corp</stp>
        <stp>FLOATER_FORMULA</stp>
        <stp>[1.Weekly Download.xlsm]Coded!R17C26</stp>
        <tr r="Z17" s="14"/>
        <tr r="Z17" s="14"/>
      </tp>
      <tp t="s">
        <v>N</v>
        <stp/>
        <stp>##V3_BDPV12</stp>
        <stp>XS2672161267 Corp</stp>
        <stp>FLOATER</stp>
        <stp>[1.Weekly Download.xlsm]Coded!R19C25</stp>
        <tr r="Y19" s="14"/>
        <tr r="Y19" s="14"/>
      </tp>
      <tp t="s">
        <v>N</v>
        <stp/>
        <stp>##V3_BDPV12</stp>
        <stp>XS2680393258 Corp</stp>
        <stp>FLOATER</stp>
        <stp>[1.Weekly Download.xlsm]Coded!R12C25</stp>
        <tr r="Y12" s="14"/>
        <tr r="Y12" s="14"/>
      </tp>
      <tp t="s">
        <v>#N/A N/A</v>
        <stp/>
        <stp>##V3_BDPV12</stp>
        <stp>XS2688515266 Corp</stp>
        <stp>RTG_MDY_ISSUER</stp>
        <stp>[1.Weekly Download.xlsm]Coded!R13C11</stp>
        <tr r="K13" s="14"/>
      </tp>
      <tp t="s">
        <v>N</v>
        <stp/>
        <stp>##V3_BDPV12</stp>
        <stp>XS2689084809 Corp</stp>
        <stp>FLOATER</stp>
        <stp>[1.Weekly Download.xlsm]Coded!R14C25</stp>
        <tr r="Y14" s="14"/>
        <tr r="Y14" s="14"/>
      </tp>
      <tp t="s">
        <v>Evergrowing Bank Co Ltd/Zaozhu</v>
        <stp/>
        <stp>##V3_BDPV12</stp>
        <stp>71256017 CompanyID</stp>
        <stp>NAME</stp>
        <stp>[1.Weekly Download.xlsm]Coded!R4C38</stp>
        <tr r="AL4" s="14"/>
      </tp>
    </main>
    <main first="bofaddin.rtdserver">
      <tp t="s">
        <v>#N/A N/A</v>
        <stp/>
        <stp>BDH|1503033646091286683</stp>
        <tr r="G16" s="24"/>
        <tr r="G16" s="24"/>
      </tp>
      <tp t="s">
        <v>#N/A N/A</v>
        <stp/>
        <stp>BDH|2097522129613554447</stp>
        <tr r="N22" s="24"/>
      </tp>
      <tp t="s">
        <v>#N/A N/A</v>
        <stp/>
        <stp>BDH|1518729829872688491</stp>
        <tr r="E18" s="24"/>
        <tr r="E18" s="24"/>
        <tr r="N10" s="24"/>
        <tr r="N10" s="24"/>
      </tp>
      <tp t="s">
        <v>#N/A N/A</v>
        <stp/>
        <stp>BDH|7780252801111122671</stp>
        <tr r="M7" s="24"/>
      </tp>
    </main>
    <main first="bloomberg.rtd">
      <tp t="s">
        <v>#N/A N/A</v>
        <stp/>
        <stp>##V3_BDPV12</stp>
        <stp>XS2672161267 Corp</stp>
        <stp>FLOATER_FORMULA</stp>
        <stp>[1.Weekly Download.xlsm]Coded!R19C26</stp>
        <tr r="Z19" s="14"/>
      </tp>
      <tp t="s">
        <v>#N/A N/A</v>
        <stp/>
        <stp>##V3_BDPV12</stp>
        <stp>XS2680393258 Corp</stp>
        <stp>FLOATER_FORMULA</stp>
        <stp>[1.Weekly Download.xlsm]Coded!R12C26</stp>
        <tr r="Z12" s="14"/>
      </tp>
      <tp t="s">
        <v>#N/A N/A</v>
        <stp/>
        <stp>##V3_BDPV12</stp>
        <stp>XS2689084809 Corp</stp>
        <stp>FLOATER_FORMULA</stp>
        <stp>[1.Weekly Download.xlsm]Coded!R14C26</stp>
        <tr r="Z14" s="14"/>
      </tp>
      <tp t="s">
        <v>Aa3</v>
        <stp/>
        <stp>##V3_BDPV12</stp>
        <stp>XS2689084809 Corp</stp>
        <stp>RTG_MDY_ISSUER</stp>
        <stp>[1.Weekly Download.xlsm]Coded!R14C11</stp>
        <tr r="K14" s="14"/>
        <tr r="K14" s="14"/>
      </tp>
      <tp t="s">
        <v>Y</v>
        <stp/>
        <stp>##V3_BDPV12</stp>
        <stp>XS2677539541 Corp</stp>
        <stp>FLOATER</stp>
        <stp>[1.Weekly Download.xlsm]Coded!R17C25</stp>
        <tr r="Y17" s="14"/>
        <tr r="Y17" s="14"/>
      </tp>
      <tp t="s">
        <v>#N/A Invalid Security</v>
        <stp/>
        <stp>##V3_BDPV12</stp>
        <stp xml:space="preserve"> CompanyID</stp>
        <stp>NAME</stp>
        <stp>[1.Weekly Download.xlsm]Coded!R8C35</stp>
        <tr r="AI8" s="14"/>
      </tp>
      <tp t="s">
        <v>#N/A Invalid Security</v>
        <stp/>
        <stp>##V3_BDPV12</stp>
        <stp xml:space="preserve"> CompanyID</stp>
        <stp>NAME</stp>
        <stp>[1.Weekly Download.xlsm]Coded!R9C35</stp>
        <tr r="AI9" s="14"/>
      </tp>
      <tp t="s">
        <v>#N/A Invalid Security</v>
        <stp/>
        <stp>##V3_BDPV12</stp>
        <stp xml:space="preserve"> CompanyID</stp>
        <stp>NAME</stp>
        <stp>[1.Weekly Download.xlsm]Coded!R3C35</stp>
        <tr r="AI3" s="14"/>
      </tp>
      <tp t="s">
        <v>#N/A Invalid Security</v>
        <stp/>
        <stp>##V3_BDPV12</stp>
        <stp xml:space="preserve"> CompanyID</stp>
        <stp>NAME</stp>
        <stp>[1.Weekly Download.xlsm]Coded!R4C35</stp>
        <tr r="AI4" s="14"/>
      </tp>
      <tp t="s">
        <v>#N/A Invalid Security</v>
        <stp/>
        <stp>##V3_BDPV12</stp>
        <stp xml:space="preserve"> CompanyID</stp>
        <stp>NAME</stp>
        <stp>[1.Weekly Download.xlsm]Coded!R5C35</stp>
        <tr r="AI5" s="14"/>
      </tp>
      <tp t="s">
        <v>#N/A Invalid Security</v>
        <stp/>
        <stp>##V3_BDPV12</stp>
        <stp xml:space="preserve"> CompanyID</stp>
        <stp>NAME</stp>
        <stp>[1.Weekly Download.xlsm]Coded!R6C35</stp>
        <tr r="AI6" s="14"/>
      </tp>
      <tp t="s">
        <v>#N/A Invalid Security</v>
        <stp/>
        <stp>##V3_BDPV12</stp>
        <stp xml:space="preserve"> CompanyID</stp>
        <stp>NAME</stp>
        <stp>[1.Weekly Download.xlsm]Coded!R7C35</stp>
        <tr r="AI7" s="14"/>
      </tp>
    </main>
    <main first="bofaddin.rtdserver">
      <tp t="s">
        <v>#N/A N/A</v>
        <stp/>
        <stp>BDH|6526472165364871300</stp>
        <tr r="M26" s="24"/>
      </tp>
      <tp t="s">
        <v>#N/A N/A</v>
        <stp/>
        <stp>BDH|8880042187422268150</stp>
        <tr r="F30" s="24"/>
        <tr r="F30" s="24"/>
      </tp>
      <tp t="s">
        <v>#N/A N/A</v>
        <stp/>
        <stp>BDH|6016106581028985455</stp>
        <tr r="F22" s="24"/>
        <tr r="F22" s="24"/>
      </tp>
      <tp t="s">
        <v>#N/A N/A</v>
        <stp/>
        <stp>BDH|1178441976748333922</stp>
        <tr r="M29" s="24"/>
      </tp>
      <tp t="s">
        <v>#N/A N/A</v>
        <stp/>
        <stp>BDH|6604174743357570730</stp>
        <tr r="O29" s="24"/>
        <tr r="O29" s="24"/>
      </tp>
    </main>
    <main first="bloomberg.rtd">
      <tp t="s">
        <v>#N/A N/A</v>
        <stp/>
        <stp>##V3_BDPV12</stp>
        <stp>XS2685949492 Corp</stp>
        <stp>RTG_MDY_ISSUER</stp>
        <stp>[1.Weekly Download.xlsm]Coded!R6C11</stp>
        <tr r="K6" s="14"/>
      </tp>
      <tp t="s">
        <v>N</v>
        <stp/>
        <stp>##V3_BDPV12</stp>
        <stp>HK0000947231 Corp</stp>
        <stp>FLOATER</stp>
        <stp>[1.Weekly Download.xlsm]Coded!R21C25</stp>
        <tr r="Y21" s="14"/>
        <tr r="Y21" s="14"/>
      </tp>
      <tp t="s">
        <v>#N/A N/A</v>
        <stp/>
        <stp>##V3_BDPV12</stp>
        <stp>XS2677539541 Corp</stp>
        <stp>RTG_MDY_ISSUER</stp>
        <stp>[1.Weekly Download.xlsm]Coded!R17C11</stp>
        <tr r="K17" s="14"/>
      </tp>
      <tp t="s">
        <v>#N/A N/A</v>
        <stp/>
        <stp>##V3_BDPV12</stp>
        <stp>XS2667389196 Corp</stp>
        <stp>RTG_MDY_LT_CORP_FAMILY</stp>
        <stp>[1.Weekly Download.xlsm]Coded!R3C13</stp>
        <tr r="M3" s="14"/>
      </tp>
      <tp t="s">
        <v>#N/A N/A</v>
        <stp/>
        <stp>##V3_BDPV12</stp>
        <stp>XS2688515266 Corp</stp>
        <stp>FIXED_REOFFER_SPRD_TO_GOVT_BENCH</stp>
        <stp>[1.Weekly Download.xlsm]Coded!R13C23</stp>
        <tr r="W13" s="14"/>
      </tp>
      <tp t="s">
        <v>#N/A N/A</v>
        <stp/>
        <stp>##V3_BDPV12</stp>
        <stp>HK0000946787 Corp</stp>
        <stp>SPREAD_TO_TSY_ISSUE</stp>
        <stp>[1.Weekly Download.xlsm]Coded!R7C22</stp>
        <tr r="V7" s="14"/>
      </tp>
      <tp t="s">
        <v>CN</v>
        <stp/>
        <stp>##V3_BDPV12</stp>
        <stp>XS2677539541 Corp</stp>
        <stp>CNTRY_ISSUE_ISO</stp>
        <stp>[1.Weekly Download.xlsm]Coded!R17C30</stp>
        <tr r="AD17" s="14"/>
        <tr r="AD17" s="14"/>
      </tp>
      <tp t="s">
        <v>#N/A N/A</v>
        <stp/>
        <stp>##V3_BDPV12</stp>
        <stp>HK0000946795 Corp</stp>
        <stp>RTG_MDY_ISSUER</stp>
        <stp>[1.Weekly Download.xlsm]Coded!R9C11</stp>
        <tr r="K9" s="14"/>
      </tp>
      <tp t="s">
        <v>#N/A N/A</v>
        <stp/>
        <stp>##V3_BDPV12</stp>
        <stp>HK0000946787 Corp</stp>
        <stp>RTG_MDY_ISSUER</stp>
        <stp>[1.Weekly Download.xlsm]Coded!R7C11</stp>
        <tr r="K7" s="14"/>
      </tp>
      <tp t="s">
        <v>#N/A N/A</v>
        <stp/>
        <stp>##V3_BDPV12</stp>
        <stp>XS2689084809 Corp</stp>
        <stp>FIXED_REOFFER_SPRD_TO_GOVT_BENCH</stp>
        <stp>[1.Weekly Download.xlsm]Coded!R14C23</stp>
        <tr r="W14" s="14"/>
      </tp>
      <tp t="s">
        <v>HK</v>
        <stp/>
        <stp>##V3_BDPV12</stp>
        <stp>HK0000947231 Corp</stp>
        <stp>CNTRY_ISSUE_ISO</stp>
        <stp>[1.Weekly Download.xlsm]Coded!R21C30</stp>
        <tr r="AD21" s="14"/>
        <tr r="AD21" s="14"/>
      </tp>
      <tp t="s">
        <v>#N/A N/A</v>
        <stp/>
        <stp>##V3_BDPV12</stp>
        <stp>HK0000946795 Corp</stp>
        <stp>SPREAD_TO_TSY_ISSUE</stp>
        <stp>[1.Weekly Download.xlsm]Coded!R9C22</stp>
        <tr r="V9" s="14"/>
      </tp>
      <tp t="s">
        <v>#N/A N/A</v>
        <stp/>
        <stp>##V3_BDPV12</stp>
        <stp>HK0000946795 ISIN</stp>
        <stp>GUARANTOR_NAME</stp>
        <stp>[1.Weekly Download.xlsm]Coded!R9C36</stp>
        <tr r="AJ9" s="14"/>
      </tp>
      <tp t="s">
        <v>#N/A N/A</v>
        <stp/>
        <stp>##V3_BDPV12</stp>
        <stp>HK0000946787 ISIN</stp>
        <stp>GUARANTOR_NAME</stp>
        <stp>[1.Weekly Download.xlsm]Coded!R7C36</stp>
        <tr r="AJ7" s="14"/>
      </tp>
      <tp t="s">
        <v>0796095D CH</v>
        <stp/>
        <stp>##V3_BDPV12</stp>
        <stp>XS2667389196 Corp</stp>
        <stp>ISSUER_EQUITY_TICKER</stp>
        <stp>[1.Weekly Download.xlsm]Coded!R3C31</stp>
        <tr r="AE3" s="14"/>
      </tp>
      <tp t="s">
        <v>0796095D CH</v>
        <stp/>
        <stp>##V3_BDPV12</stp>
        <stp>XS2667389196 Corp</stp>
        <stp>ISSUER_EQUITY_TICKER</stp>
        <stp>[1.Weekly Download.xlsm]Coded!R3C33</stp>
        <tr r="AG3" s="14"/>
        <tr r="AG3" s="14"/>
      </tp>
      <tp t="s">
        <v>#N/A N/A</v>
        <stp/>
        <stp>##V3_BDPV12</stp>
        <stp>XS2688515266 Corp</stp>
        <stp>RTG_FITCH</stp>
        <stp>[1.Weekly Download.xlsm]Coded!R13C10</stp>
        <tr r="J13" s="14"/>
      </tp>
      <tp t="s">
        <v>#N/A N/A</v>
        <stp/>
        <stp>##V3_BDPV12</stp>
        <stp>XS2692707727 Corp</stp>
        <stp>RTG_MDY_LT_CORP_FAMILY</stp>
        <stp>[1.Weekly Download.xlsm]Coded!R5C13</stp>
        <tr r="M5" s="14"/>
      </tp>
      <tp>
        <v>60</v>
        <stp/>
        <stp>##V3_BDPV12</stp>
        <stp>XS2677539541 Corp</stp>
        <stp>FIXED_REOFFER_SPRD_TO_GOVT_BENCH</stp>
        <stp>[1.Weekly Download.xlsm]Coded!R17C23</stp>
        <tr r="W17" s="14"/>
        <tr r="W17" s="14"/>
      </tp>
      <tp t="s">
        <v>#N/A N/A</v>
        <stp/>
        <stp>##V3_BDPV12</stp>
        <stp>XS2690707497 Corp</stp>
        <stp>FIXED_REOFFER_SPRD_TO_GOVT_BENCH</stp>
        <stp>[1.Weekly Download.xlsm]Coded!R20C23</stp>
        <tr r="W20" s="14"/>
      </tp>
      <tp t="s">
        <v>CN</v>
        <stp/>
        <stp>##V3_BDPV12</stp>
        <stp>XS2680393258 Corp</stp>
        <stp>CNTRY_ISSUE_ISO</stp>
        <stp>[1.Weekly Download.xlsm]Coded!R12C30</stp>
        <tr r="AD12" s="14"/>
        <tr r="AD12" s="14"/>
      </tp>
      <tp t="s">
        <v>#N/A N/A</v>
        <stp/>
        <stp>##V3_BDPV12</stp>
        <stp>XS2685949492 Corp</stp>
        <stp>SPREAD_TO_TSY_ISSUE</stp>
        <stp>[1.Weekly Download.xlsm]Coded!R6C22</stp>
        <tr r="V6" s="14"/>
      </tp>
      <tp t="s">
        <v>HK</v>
        <stp/>
        <stp>##V3_BDPV12</stp>
        <stp>XS2689084809 Corp</stp>
        <stp>CNTRY_ISSUE_ISO</stp>
        <stp>[1.Weekly Download.xlsm]Coded!R14C30</stp>
        <tr r="AD14" s="14"/>
        <tr r="AD14" s="14"/>
      </tp>
      <tp t="s">
        <v>CN</v>
        <stp/>
        <stp>##V3_BDPV12</stp>
        <stp>XS2672161267 Corp</stp>
        <stp>CNTRY_ISSUE_ISO</stp>
        <stp>[1.Weekly Download.xlsm]Coded!R19C30</stp>
        <tr r="AD19" s="14"/>
        <tr r="AD19" s="14"/>
      </tp>
      <tp t="s">
        <v>VG</v>
        <stp/>
        <stp>##V3_BDPV12</stp>
        <stp>HK0000950995 Corp</stp>
        <stp>CNTRY_ISSUE_ISO</stp>
        <stp>[1.Weekly Download.xlsm]Coded!R16C30</stp>
        <tr r="AD16" s="14"/>
        <tr r="AD16" s="14"/>
      </tp>
      <tp t="s">
        <v>CN</v>
        <stp/>
        <stp>##V3_BDPV12</stp>
        <stp>HK0000951035 Corp</stp>
        <stp>CNTRY_ISSUE_ISO</stp>
        <stp>[1.Weekly Download.xlsm]Coded!R18C30</stp>
        <tr r="AD18" s="14"/>
        <tr r="AD18" s="14"/>
      </tp>
      <tp t="s">
        <v>#N/A N/A</v>
        <stp/>
        <stp>##V3_BDPV12</stp>
        <stp>HK0000954344 Corp</stp>
        <stp>RTG_MDY_ISSUER</stp>
        <stp>[1.Weekly Download.xlsm]Coded!R4C11</stp>
        <tr r="K4" s="14"/>
      </tp>
      <tp t="s">
        <v>CN</v>
        <stp/>
        <stp>##V3_BDPV12</stp>
        <stp>HK0000954104 Corp</stp>
        <stp>CNTRY_ISSUE_ISO</stp>
        <stp>[1.Weekly Download.xlsm]Coded!R11C30</stp>
        <tr r="AD11" s="14"/>
        <tr r="AD11" s="14"/>
      </tp>
      <tp t="s">
        <v>CN</v>
        <stp/>
        <stp>##V3_BDPV12</stp>
        <stp>XS2690707497 Corp</stp>
        <stp>CNTRY_ISSUE_ISO</stp>
        <stp>[1.Weekly Download.xlsm]Coded!R20C30</stp>
        <tr r="AD20" s="14"/>
        <tr r="AD20" s="14"/>
      </tp>
      <tp t="s">
        <v>HK</v>
        <stp/>
        <stp>##V3_BDPV12</stp>
        <stp>XS2688515266 Corp</stp>
        <stp>CNTRY_ISSUE_ISO</stp>
        <stp>[1.Weekly Download.xlsm]Coded!R13C30</stp>
        <tr r="AD13" s="14"/>
        <tr r="AD13" s="14"/>
      </tp>
      <tp t="s">
        <v>Zaozhuang Hi-Tech Investment Group Co Ltd</v>
        <stp/>
        <stp>##V3_BDPV12</stp>
        <stp>HK0000954344 ISIN</stp>
        <stp>GUARANTOR_NAME</stp>
        <stp>[1.Weekly Download.xlsm]Coded!R4C36</stp>
        <tr r="AJ4" s="14"/>
        <tr r="AJ4" s="14"/>
      </tp>
      <tp t="s">
        <v>#N/A N/A</v>
        <stp/>
        <stp>##V3_BDPV12</stp>
        <stp>XS2680393258 Corp</stp>
        <stp>FIXED_REOFFER_SPRD_TO_GOVT_BENCH</stp>
        <stp>[1.Weekly Download.xlsm]Coded!R12C23</stp>
        <tr r="W12" s="14"/>
      </tp>
      <tp t="s">
        <v>#N/A N/A</v>
        <stp/>
        <stp>##V3_BDPV12</stp>
        <stp>XS2692707727 Corp</stp>
        <stp>SPREAD_TO_TSY_ISSUE</stp>
        <stp>[1.Weekly Download.xlsm]Coded!R5C22</stp>
        <tr r="V5" s="14"/>
      </tp>
      <tp t="s">
        <v>AU</v>
        <stp/>
        <stp>##V3_BDPV12</stp>
        <stp>XS2679063862 Corp</stp>
        <stp>CNTRY_ISSUE_ISO</stp>
        <stp>[1.Weekly Download.xlsm]Coded!R10C30</stp>
        <tr r="AD10" s="14"/>
        <tr r="AD10" s="14"/>
      </tp>
      <tp t="s">
        <v>#N/A Invalid Security</v>
        <stp/>
        <stp>##V3_BDPV12</stp>
        <stp>-- Equity</stp>
        <stp>RTG_FITCH_LT_ISSUER_DEFAULT</stp>
        <stp>[1.Weekly Download.xlsm]Coded!R3C21</stp>
        <tr r="U3" s="14"/>
        <tr r="U3" s="14"/>
      </tp>
      <tp t="s">
        <v>#N/A Invalid Security</v>
        <stp/>
        <stp>##V3_BDPV12</stp>
        <stp>-- Equity</stp>
        <stp>RTG_FITCH_LT_ISSUER_DEFAULT</stp>
        <stp>[1.Weekly Download.xlsm]Coded!R6C21</stp>
        <tr r="U6" s="14"/>
        <tr r="U6" s="14"/>
      </tp>
      <tp t="s">
        <v>#N/A Invalid Security</v>
        <stp/>
        <stp>##V3_BDPV12</stp>
        <stp>-- Equity</stp>
        <stp>RTG_FITCH_LT_ISSUER_DEFAULT</stp>
        <stp>[1.Weekly Download.xlsm]Coded!R7C21</stp>
        <tr r="U7" s="14"/>
        <tr r="U7" s="14"/>
      </tp>
      <tp t="s">
        <v>#N/A Invalid Security</v>
        <stp/>
        <stp>##V3_BDPV12</stp>
        <stp>-- Equity</stp>
        <stp>RTG_FITCH_LT_ISSUER_DEFAULT</stp>
        <stp>[1.Weekly Download.xlsm]Coded!R5C21</stp>
        <tr r="U5" s="14"/>
        <tr r="U5" s="14"/>
      </tp>
      <tp t="s">
        <v>#N/A Invalid Security</v>
        <stp/>
        <stp>##V3_BDPV12</stp>
        <stp>-- Equity</stp>
        <stp>RTG_FITCH_LT_ISSUER_DEFAULT</stp>
        <stp>[1.Weekly Download.xlsm]Coded!R8C21</stp>
        <tr r="U8" s="14"/>
        <tr r="U8" s="14"/>
      </tp>
      <tp t="s">
        <v>#N/A Invalid Security</v>
        <stp/>
        <stp>##V3_BDPV12</stp>
        <stp>-- Equity</stp>
        <stp>RTG_FITCH_LT_ISSUER_DEFAULT</stp>
        <stp>[1.Weekly Download.xlsm]Coded!R9C21</stp>
        <tr r="U9" s="14"/>
        <tr r="U9" s="14"/>
      </tp>
      <tp t="s">
        <v>#N/A N/A</v>
        <stp/>
        <stp>##V3_BDPV12</stp>
        <stp>CMSHKZ HK Equity</stp>
        <stp>RTG_SP_LT_FC_ISSUER_CREDIT</stp>
        <stp>[1.Weekly Download.xlsm]Coded!R16C20</stp>
        <tr r="T16" s="14"/>
        <tr r="T16" s="14"/>
      </tp>
      <tp t="s">
        <v>#N/A N/A</v>
        <stp/>
        <stp>##V3_BDPV12</stp>
        <stp>XS2685949492 Corp</stp>
        <stp>RTG_MDY_LT_CORP_FAMILY</stp>
        <stp>[1.Weekly Download.xlsm]Coded!R6C13</stp>
        <tr r="M6" s="14"/>
      </tp>
      <tp t="s">
        <v>HK</v>
        <stp/>
        <stp>##V3_BDPV12</stp>
        <stp>XS2674525477 Corp</stp>
        <stp>CNTRY_ISSUE_ISO</stp>
        <stp>[1.Weekly Download.xlsm]Coded!R15C30</stp>
        <tr r="AD15" s="14"/>
        <tr r="AD15" s="14"/>
      </tp>
      <tp t="s">
        <v>#N/A N/A</v>
        <stp/>
        <stp>##V3_BDPV12</stp>
        <stp>XS2689084809 Corp</stp>
        <stp>RTG_FITCH</stp>
        <stp>[1.Weekly Download.xlsm]Coded!R14C10</stp>
        <tr r="J14" s="14"/>
      </tp>
      <tp t="s">
        <v>#N/A N/A</v>
        <stp/>
        <stp>##V3_BDPV12</stp>
        <stp>XS2679063862 Corp</stp>
        <stp>RTG_FITCH</stp>
        <stp>[1.Weekly Download.xlsm]Coded!R10C10</stp>
        <tr r="J10" s="14"/>
      </tp>
      <tp t="s">
        <v>#N/A N/A</v>
        <stp/>
        <stp>##V3_BDPV12</stp>
        <stp>HK0000946803 Corp</stp>
        <stp>SPREAD_TO_TSY_ISSUE</stp>
        <stp>[1.Weekly Download.xlsm]Coded!R8C22</stp>
        <tr r="V8" s="14"/>
      </tp>
      <tp t="s">
        <v>#N/A N/A</v>
        <stp/>
        <stp>##V3_BDPV12</stp>
        <stp>XS2674525477 Corp</stp>
        <stp>RTG_FITCH</stp>
        <stp>[1.Weekly Download.xlsm]Coded!R15C10</stp>
        <tr r="J15" s="14"/>
      </tp>
      <tp t="s">
        <v>#N/A N/A</v>
        <stp/>
        <stp>##V3_BDPV12</stp>
        <stp>XS2672161267 Corp</stp>
        <stp>RTG_FITCH</stp>
        <stp>[1.Weekly Download.xlsm]Coded!R19C10</stp>
        <tr r="J19" s="14"/>
      </tp>
      <tp>
        <v>63</v>
        <stp/>
        <stp>##V3_BDPV12</stp>
        <stp>XS2679063862 Corp</stp>
        <stp>FIXED_REOFFER_SPRD_TO_GOVT_BENCH</stp>
        <stp>[1.Weekly Download.xlsm]Coded!R10C23</stp>
        <tr r="W10" s="14"/>
        <tr r="W10" s="14"/>
      </tp>
      <tp t="s">
        <v>1381161D CH</v>
        <stp/>
        <stp>##V3_BDPV12</stp>
        <stp>HK0000946787 Corp</stp>
        <stp>ISSUER_EQUITY_TICKER</stp>
        <stp>[1.Weekly Download.xlsm]Coded!R7C31</stp>
        <tr r="AE7" s="14"/>
      </tp>
      <tp t="s">
        <v>1381161D CH</v>
        <stp/>
        <stp>##V3_BDPV12</stp>
        <stp>HK0000946787 Corp</stp>
        <stp>ISSUER_EQUITY_TICKER</stp>
        <stp>[1.Weekly Download.xlsm]Coded!R7C33</stp>
        <tr r="AG7" s="14"/>
        <tr r="AG7" s="14"/>
      </tp>
      <tp t="s">
        <v>#N/A N/A</v>
        <stp/>
        <stp>##V3_BDPV12</stp>
        <stp>XS2667389196 Corp</stp>
        <stp>SPREAD_TO_TSY_ISSUE</stp>
        <stp>[1.Weekly Download.xlsm]Coded!R3C22</stp>
        <tr r="V3" s="14"/>
      </tp>
      <tp t="s">
        <v>#N/A Invalid Security</v>
        <stp/>
        <stp>##V3_BDPV12</stp>
        <stp>-- Equity</stp>
        <stp>RTG_MDY_ISSUER</stp>
        <stp>[1.Weekly Download.xlsm]Coded!R21C17</stp>
        <tr r="Q21" s="14"/>
        <tr r="Q21" s="14"/>
      </tp>
      <tp t="s">
        <v>#N/A Invalid Security</v>
        <stp/>
        <stp>##V3_BDPV12</stp>
        <stp>-- Equity</stp>
        <stp>RTG_MDY_ISSUER</stp>
        <stp>[1.Weekly Download.xlsm]Coded!R20C17</stp>
        <tr r="Q20" s="14"/>
        <tr r="Q20" s="14"/>
      </tp>
      <tp t="s">
        <v>#N/A Invalid Security</v>
        <stp/>
        <stp>##V3_BDPV12</stp>
        <stp>-- Equity</stp>
        <stp>RTG_MDY_ISSUER</stp>
        <stp>[1.Weekly Download.xlsm]Coded!R15C17</stp>
        <tr r="Q15" s="14"/>
        <tr r="Q15" s="14"/>
      </tp>
      <tp t="s">
        <v>#N/A Invalid Security</v>
        <stp/>
        <stp>##V3_BDPV12</stp>
        <stp>-- Equity</stp>
        <stp>RTG_MDY_ISSUER</stp>
        <stp>[1.Weekly Download.xlsm]Coded!R14C17</stp>
        <tr r="Q14" s="14"/>
        <tr r="Q14" s="14"/>
      </tp>
      <tp t="s">
        <v>#N/A Invalid Security</v>
        <stp/>
        <stp>##V3_BDPV12</stp>
        <stp>-- Equity</stp>
        <stp>RTG_MDY_ISSUER</stp>
        <stp>[1.Weekly Download.xlsm]Coded!R17C17</stp>
        <tr r="Q17" s="14"/>
        <tr r="Q17" s="14"/>
      </tp>
      <tp t="s">
        <v>#N/A Invalid Security</v>
        <stp/>
        <stp>##V3_BDPV12</stp>
        <stp>-- Equity</stp>
        <stp>RTG_MDY_ISSUER</stp>
        <stp>[1.Weekly Download.xlsm]Coded!R11C17</stp>
        <tr r="Q11" s="14"/>
        <tr r="Q11" s="14"/>
      </tp>
      <tp t="s">
        <v>#N/A Invalid Security</v>
        <stp/>
        <stp>##V3_BDPV12</stp>
        <stp>-- Equity</stp>
        <stp>RTG_MDY_ISSUER</stp>
        <stp>[1.Weekly Download.xlsm]Coded!R10C17</stp>
        <tr r="Q10" s="14"/>
        <tr r="Q10" s="14"/>
      </tp>
      <tp t="s">
        <v>#N/A Invalid Security</v>
        <stp/>
        <stp>##V3_BDPV12</stp>
        <stp>-- Equity</stp>
        <stp>RTG_MDY_ISSUER</stp>
        <stp>[1.Weekly Download.xlsm]Coded!R13C17</stp>
        <tr r="Q13" s="14"/>
        <tr r="Q13" s="14"/>
      </tp>
      <tp t="s">
        <v>#N/A Invalid Security</v>
        <stp/>
        <stp>##V3_BDPV12</stp>
        <stp>-- Equity</stp>
        <stp>RTG_MDY_ISSUER</stp>
        <stp>[1.Weekly Download.xlsm]Coded!R18C17</stp>
        <tr r="Q18" s="14"/>
        <tr r="Q18" s="14"/>
      </tp>
      <tp t="s">
        <v>2305045D CH</v>
        <stp/>
        <stp>##V3_BDPV12</stp>
        <stp>XS2685949492 Corp</stp>
        <stp>ISSUER_EQUITY_TICKER</stp>
        <stp>[1.Weekly Download.xlsm]Coded!R6C33</stp>
        <tr r="AG6" s="14"/>
        <tr r="AG6" s="14"/>
      </tp>
      <tp t="s">
        <v>2305045D CH</v>
        <stp/>
        <stp>##V3_BDPV12</stp>
        <stp>XS2685949492 Corp</stp>
        <stp>ISSUER_EQUITY_TICKER</stp>
        <stp>[1.Weekly Download.xlsm]Coded!R6C31</stp>
        <tr r="AE6" s="14"/>
      </tp>
      <tp t="s">
        <v>A</v>
        <stp/>
        <stp>##V3_BDPV12</stp>
        <stp>XS2677539541 Corp</stp>
        <stp>RTG_FITCH</stp>
        <stp>[1.Weekly Download.xlsm]Coded!R17C10</stp>
        <tr r="J17" s="14"/>
        <tr r="J17" s="14"/>
      </tp>
      <tp t="s">
        <v>#N/A N/A</v>
        <stp/>
        <stp>##V3_BDPV12</stp>
        <stp>XS2680393258 Corp</stp>
        <stp>RTG_FITCH</stp>
        <stp>[1.Weekly Download.xlsm]Coded!R12C10</stp>
        <tr r="J12" s="14"/>
      </tp>
      <tp t="s">
        <v>#N/A N/A</v>
        <stp/>
        <stp>##V3_BDPV12</stp>
        <stp>XS2672161267 Corp</stp>
        <stp>FIXED_REOFFER_SPRD_TO_GOVT_BENCH</stp>
        <stp>[1.Weekly Download.xlsm]Coded!R19C23</stp>
        <tr r="W19" s="14"/>
      </tp>
      <tp t="s">
        <v>EIBCZ CH</v>
        <stp/>
        <stp>##V3_BDPV12</stp>
        <stp>XS2692707727 Corp</stp>
        <stp>ISSUER_EQUITY_TICKER</stp>
        <stp>[1.Weekly Download.xlsm]Coded!R5C33</stp>
        <tr r="AG5" s="14"/>
        <tr r="AG5" s="14"/>
      </tp>
      <tp t="s">
        <v>EIBCZ CH</v>
        <stp/>
        <stp>##V3_BDPV12</stp>
        <stp>XS2692707727 Corp</stp>
        <stp>ISSUER_EQUITY_TICKER</stp>
        <stp>[1.Weekly Download.xlsm]Coded!R5C31</stp>
        <tr r="AE5" s="14"/>
      </tp>
      <tp t="s">
        <v>1381161D CH</v>
        <stp/>
        <stp>##V3_BDPV12</stp>
        <stp>HK0000946795 Corp</stp>
        <stp>ISSUER_EQUITY_TICKER</stp>
        <stp>[1.Weekly Download.xlsm]Coded!R9C31</stp>
        <tr r="AE9" s="14"/>
      </tp>
      <tp t="s">
        <v>1381161D CH</v>
        <stp/>
        <stp>##V3_BDPV12</stp>
        <stp>HK0000946795 Corp</stp>
        <stp>ISSUER_EQUITY_TICKER</stp>
        <stp>[1.Weekly Download.xlsm]Coded!R9C33</stp>
        <tr r="AG9" s="14"/>
        <tr r="AG9" s="14"/>
      </tp>
      <tp t="s">
        <v>2304145D CH</v>
        <stp/>
        <stp>##V3_BDPV12</stp>
        <stp>HK0000954344 Corp</stp>
        <stp>ISSUER_EQUITY_TICKER</stp>
        <stp>[1.Weekly Download.xlsm]Coded!R4C31</stp>
        <tr r="AE4" s="14"/>
      </tp>
      <tp t="s">
        <v>2304145D CH</v>
        <stp/>
        <stp>##V3_BDPV12</stp>
        <stp>HK0000954344 Corp</stp>
        <stp>ISSUER_EQUITY_TICKER</stp>
        <stp>[1.Weekly Download.xlsm]Coded!R4C33</stp>
        <tr r="AG4" s="14"/>
        <tr r="AG4" s="14"/>
      </tp>
      <tp t="s">
        <v>#N/A N/A</v>
        <stp/>
        <stp>##V3_BDPV12</stp>
        <stp>HK0000954344 Corp</stp>
        <stp>SPREAD_TO_TSY_ISSUE</stp>
        <stp>[1.Weekly Download.xlsm]Coded!R4C22</stp>
        <tr r="V4" s="14"/>
      </tp>
      <tp t="s">
        <v>#N/A N/A</v>
        <stp/>
        <stp>##V3_BDPV12</stp>
        <stp>HK0000946803 ISIN</stp>
        <stp>GUARANTOR_NAME</stp>
        <stp>[1.Weekly Download.xlsm]Coded!R8C36</stp>
        <tr r="AJ8" s="14"/>
      </tp>
      <tp t="s">
        <v>#N/A Invalid Security</v>
        <stp/>
        <stp>##V3_BDPV12</stp>
        <stp>-- Equity</stp>
        <stp>RTG_MOODY_LONG_TERM</stp>
        <stp>[1.Weekly Download.xlsm]Coded!R9C18</stp>
        <tr r="R9" s="14"/>
        <tr r="R9" s="14"/>
      </tp>
      <tp t="s">
        <v>#N/A Invalid Security</v>
        <stp/>
        <stp>##V3_BDPV12</stp>
        <stp>-- Equity</stp>
        <stp>RTG_MOODY_LONG_TERM</stp>
        <stp>[1.Weekly Download.xlsm]Coded!R8C18</stp>
        <tr r="R8" s="14"/>
        <tr r="R8" s="14"/>
      </tp>
      <tp t="s">
        <v>#N/A Invalid Security</v>
        <stp/>
        <stp>##V3_BDPV12</stp>
        <stp>-- Equity</stp>
        <stp>RTG_MOODY_LONG_TERM</stp>
        <stp>[1.Weekly Download.xlsm]Coded!R7C18</stp>
        <tr r="R7" s="14"/>
        <tr r="R7" s="14"/>
      </tp>
      <tp t="s">
        <v>#N/A Invalid Security</v>
        <stp/>
        <stp>##V3_BDPV12</stp>
        <stp>-- Equity</stp>
        <stp>RTG_MOODY_LONG_TERM</stp>
        <stp>[1.Weekly Download.xlsm]Coded!R6C18</stp>
        <tr r="R6" s="14"/>
        <tr r="R6" s="14"/>
      </tp>
      <tp t="s">
        <v>#N/A Invalid Security</v>
        <stp/>
        <stp>##V3_BDPV12</stp>
        <stp>-- Equity</stp>
        <stp>RTG_MOODY_LONG_TERM</stp>
        <stp>[1.Weekly Download.xlsm]Coded!R5C18</stp>
        <tr r="R5" s="14"/>
        <tr r="R5" s="14"/>
      </tp>
      <tp t="s">
        <v>#N/A Invalid Security</v>
        <stp/>
        <stp>##V3_BDPV12</stp>
        <stp>-- Equity</stp>
        <stp>RTG_MOODY_LONG_TERM</stp>
        <stp>[1.Weekly Download.xlsm]Coded!R3C18</stp>
        <tr r="R3" s="14"/>
        <tr r="R3" s="14"/>
      </tp>
      <tp t="s">
        <v>#N/A N/A</v>
        <stp/>
        <stp>##V3_BDPV12</stp>
        <stp>XS2690707497 Corp</stp>
        <stp>RTG_FITCH</stp>
        <stp>[1.Weekly Download.xlsm]Coded!R20C10</stp>
        <tr r="J20" s="14"/>
      </tp>
      <tp t="s">
        <v>1381161D CH</v>
        <stp/>
        <stp>##V3_BDPV12</stp>
        <stp>HK0000946803 Corp</stp>
        <stp>ISSUER_EQUITY_TICKER</stp>
        <stp>[1.Weekly Download.xlsm]Coded!R8C33</stp>
        <tr r="AG8" s="14"/>
        <tr r="AG8" s="14"/>
      </tp>
      <tp t="s">
        <v>1381161D CH</v>
        <stp/>
        <stp>##V3_BDPV12</stp>
        <stp>HK0000946803 Corp</stp>
        <stp>ISSUER_EQUITY_TICKER</stp>
        <stp>[1.Weekly Download.xlsm]Coded!R8C31</stp>
        <tr r="AE8" s="14"/>
      </tp>
      <tp t="s">
        <v>#N/A N/A</v>
        <stp/>
        <stp>##V3_BDPV12</stp>
        <stp>HK0000946803 Corp</stp>
        <stp>RTG_MDY_ISSUER</stp>
        <stp>[1.Weekly Download.xlsm]Coded!R8C11</stp>
        <tr r="K8" s="14"/>
      </tp>
      <tp t="s">
        <v>#N/A Invalid Security</v>
        <stp/>
        <stp>##V3_BDPV12</stp>
        <stp>-- Equity</stp>
        <stp>RTG_MDY_LT_CORP_FAMILY</stp>
        <stp>[1.Weekly Download.xlsm]Coded!R18C19</stp>
        <tr r="S18" s="14"/>
        <tr r="S18" s="14"/>
      </tp>
      <tp t="s">
        <v>#N/A Invalid Security</v>
        <stp/>
        <stp>##V3_BDPV12</stp>
        <stp>-- Equity</stp>
        <stp>RTG_MDY_LT_CORP_FAMILY</stp>
        <stp>[1.Weekly Download.xlsm]Coded!R15C19</stp>
        <tr r="S15" s="14"/>
        <tr r="S15" s="14"/>
      </tp>
      <tp t="s">
        <v>#N/A Invalid Security</v>
        <stp/>
        <stp>##V3_BDPV12</stp>
        <stp>-- Equity</stp>
        <stp>RTG_MDY_LT_CORP_FAMILY</stp>
        <stp>[1.Weekly Download.xlsm]Coded!R14C19</stp>
        <tr r="S14" s="14"/>
        <tr r="S14" s="14"/>
      </tp>
      <tp t="s">
        <v>#N/A Invalid Security</v>
        <stp/>
        <stp>##V3_BDPV12</stp>
        <stp>-- Equity</stp>
        <stp>RTG_MDY_LT_CORP_FAMILY</stp>
        <stp>[1.Weekly Download.xlsm]Coded!R17C19</stp>
        <tr r="S17" s="14"/>
        <tr r="S17" s="14"/>
      </tp>
      <tp t="s">
        <v>#N/A Invalid Security</v>
        <stp/>
        <stp>##V3_BDPV12</stp>
        <stp>-- Equity</stp>
        <stp>RTG_MDY_LT_CORP_FAMILY</stp>
        <stp>[1.Weekly Download.xlsm]Coded!R11C19</stp>
        <tr r="S11" s="14"/>
        <tr r="S11" s="14"/>
      </tp>
      <tp t="s">
        <v>#N/A Invalid Security</v>
        <stp/>
        <stp>##V3_BDPV12</stp>
        <stp>-- Equity</stp>
        <stp>RTG_MDY_LT_CORP_FAMILY</stp>
        <stp>[1.Weekly Download.xlsm]Coded!R10C19</stp>
        <tr r="S10" s="14"/>
        <tr r="S10" s="14"/>
      </tp>
      <tp t="s">
        <v>#N/A Invalid Security</v>
        <stp/>
        <stp>##V3_BDPV12</stp>
        <stp>-- Equity</stp>
        <stp>RTG_MDY_LT_CORP_FAMILY</stp>
        <stp>[1.Weekly Download.xlsm]Coded!R13C19</stp>
        <tr r="S13" s="14"/>
        <tr r="S13" s="14"/>
      </tp>
      <tp t="s">
        <v>#N/A Invalid Security</v>
        <stp/>
        <stp>##V3_BDPV12</stp>
        <stp>-- Equity</stp>
        <stp>RTG_MDY_LT_CORP_FAMILY</stp>
        <stp>[1.Weekly Download.xlsm]Coded!R21C19</stp>
        <tr r="S21" s="14"/>
        <tr r="S21" s="14"/>
      </tp>
      <tp t="s">
        <v>#N/A Invalid Security</v>
        <stp/>
        <stp>##V3_BDPV12</stp>
        <stp>-- Equity</stp>
        <stp>RTG_MDY_LT_CORP_FAMILY</stp>
        <stp>[1.Weekly Download.xlsm]Coded!R20C19</stp>
        <tr r="S20" s="14"/>
        <tr r="S20" s="14"/>
      </tp>
      <tp t="s">
        <v>#N/A N/A</v>
        <stp/>
        <stp>##V3_BDPV12</stp>
        <stp>XS2674525477 Corp</stp>
        <stp>FIXED_REOFFER_SPRD_TO_GOVT_BENCH</stp>
        <stp>[1.Weekly Download.xlsm]Coded!R15C23</stp>
        <tr r="W15" s="14"/>
      </tp>
      <tp t="s">
        <v>HK</v>
        <stp/>
        <stp>##V3_BDPV12</stp>
        <stp>185 HK Equity</stp>
        <stp>EQY_PRIM_SECURITY_PRIM_EXCH</stp>
        <stp>[1.Weekly Download.xlsm]Coded!R15C31</stp>
        <tr r="AE15" s="14"/>
        <tr r="AE15" s="14"/>
      </tp>
      <tp t="s">
        <v>#N/A Invalid Security</v>
        <stp/>
        <stp>##V3_BDPV12</stp>
        <stp>-- Equity</stp>
        <stp>RTG_SP_LT_FC_ISSUER_CREDIT</stp>
        <stp>[1.Weekly Download.xlsm]Coded!R9C20</stp>
        <tr r="T9" s="14"/>
        <tr r="T9" s="14"/>
      </tp>
      <tp t="s">
        <v>#N/A Invalid Security</v>
        <stp/>
        <stp>##V3_BDPV12</stp>
        <stp>-- Equity</stp>
        <stp>RTG_SP_LT_FC_ISSUER_CREDIT</stp>
        <stp>[1.Weekly Download.xlsm]Coded!R8C20</stp>
        <tr r="T8" s="14"/>
        <tr r="T8" s="14"/>
      </tp>
      <tp t="s">
        <v>#N/A Invalid Security</v>
        <stp/>
        <stp>##V3_BDPV12</stp>
        <stp>-- Equity</stp>
        <stp>RTG_SP_LT_FC_ISSUER_CREDIT</stp>
        <stp>[1.Weekly Download.xlsm]Coded!R3C20</stp>
        <tr r="T3" s="14"/>
        <tr r="T3" s="14"/>
      </tp>
      <tp t="s">
        <v>#N/A Invalid Security</v>
        <stp/>
        <stp>##V3_BDPV12</stp>
        <stp>-- Equity</stp>
        <stp>RTG_SP_LT_FC_ISSUER_CREDIT</stp>
        <stp>[1.Weekly Download.xlsm]Coded!R5C20</stp>
        <tr r="T5" s="14"/>
        <tr r="T5" s="14"/>
      </tp>
      <tp t="s">
        <v>#N/A Invalid Security</v>
        <stp/>
        <stp>##V3_BDPV12</stp>
        <stp>-- Equity</stp>
        <stp>RTG_SP_LT_FC_ISSUER_CREDIT</stp>
        <stp>[1.Weekly Download.xlsm]Coded!R7C20</stp>
        <tr r="T7" s="14"/>
        <tr r="T7" s="14"/>
      </tp>
      <tp t="s">
        <v>#N/A Invalid Security</v>
        <stp/>
        <stp>##V3_BDPV12</stp>
        <stp>-- Equity</stp>
        <stp>RTG_SP_LT_FC_ISSUER_CREDIT</stp>
        <stp>[1.Weekly Download.xlsm]Coded!R6C20</stp>
        <tr r="T6" s="14"/>
        <tr r="T6" s="14"/>
      </tp>
      <tp t="s">
        <v>#N/A N/A</v>
        <stp/>
        <stp>##V3_BDPV12</stp>
        <stp>HK0000951035 Corp</stp>
        <stp>GUARANTOR</stp>
        <stp>[1.Weekly Download.xlsm]Coded!R18C5</stp>
        <tr r="E18" s="14"/>
      </tp>
      <tp t="s">
        <v>#N/A Field Not Applicable</v>
        <stp/>
        <stp>##V3_BDPV12</stp>
        <stp>XS2667389196 ISIN</stp>
        <stp>NXT_CALL_DT</stp>
        <stp>[1.Weekly Download.xlsm]Coded!R3C42</stp>
        <tr r="AP3" s="14"/>
      </tp>
      <tp t="s">
        <v>#N/A N/A</v>
        <stp/>
        <stp>##V3_BDPV12</stp>
        <stp>XS2679063862 Corp</stp>
        <stp>RTG_MOODY</stp>
        <stp>[1.Weekly Download.xlsm]Coded!R10C8</stp>
        <tr r="H10" s="14"/>
      </tp>
      <tp t="s">
        <v>USD</v>
        <stp/>
        <stp>##V3_BDPV12</stp>
        <stp>XS2667389196 ISIN</stp>
        <stp>CRNCY</stp>
        <stp>[1.Weekly Download.xlsm]Coded!R3C44</stp>
        <tr r="AR3" s="14"/>
        <tr r="AR3" s="14"/>
      </tp>
      <tp t="s">
        <v>#N/A N/A</v>
        <stp/>
        <stp>##V3_BDPV12</stp>
        <stp>2217716D CH Equity</stp>
        <stp>RTG_SP_LT_FC_ISSUER_CREDIT</stp>
        <stp>[1.Weekly Download.xlsm]Coded!R4C20</stp>
        <tr r="T4" s="14"/>
        <tr r="T4" s="14"/>
      </tp>
      <tp t="s">
        <v>#N/A Field Not Applicable</v>
        <stp/>
        <stp>##V3_BDPV12</stp>
        <stp>HK0000946803 ISIN</stp>
        <stp>NXT_CALL_DT</stp>
        <stp>[1.Weekly Download.xlsm]Coded!R8C42</stp>
        <tr r="AP8" s="14"/>
      </tp>
      <tp t="s">
        <v>USD</v>
        <stp/>
        <stp>##V3_BDPV12</stp>
        <stp>XS2692707727 ISIN</stp>
        <stp>CRNCY</stp>
        <stp>[1.Weekly Download.xlsm]Coded!R5C44</stp>
        <tr r="AR5" s="14"/>
        <tr r="AR5" s="14"/>
      </tp>
      <tp t="s">
        <v>NR</v>
        <stp/>
        <stp>##V3_BDPV12</stp>
        <stp>1398745D CH Equity</stp>
        <stp>RTG_SP_LT_FC_ISSUER_CREDIT</stp>
        <stp>[1.Weekly Download.xlsm]Coded!R19C20</stp>
        <tr r="T19" s="14"/>
        <tr r="T19" s="14"/>
        <tr r="T19" s="14"/>
      </tp>
    </main>
    <main first="bofaddin.rtdserver">
      <tp t="s">
        <v>#N/A N/A</v>
        <stp/>
        <stp>BDH|266548064915838154</stp>
        <tr r="I17" s="17"/>
      </tp>
      <tp t="s">
        <v>#N/A N/A</v>
        <stp/>
        <stp>BDH|944227897555737982</stp>
        <tr r="F29" s="24"/>
        <tr r="F29" s="24"/>
      </tp>
    </main>
    <main first="bloomberg.rtd">
      <tp t="s">
        <v>#N/A N/A</v>
        <stp/>
        <stp>##V3_BDPV12</stp>
        <stp>XS2692707727 Corp</stp>
        <stp>RTG_SP</stp>
        <stp>[1.Weekly Download.xlsm]Coded!R5C9</stp>
        <tr r="I5" s="14"/>
      </tp>
      <tp t="s">
        <v>#N/A N/A</v>
        <stp/>
        <stp>##V3_BDPV12</stp>
        <stp>XS2674525477 Corp</stp>
        <stp>RTG_MOODY</stp>
        <stp>[1.Weekly Download.xlsm]Coded!R15C8</stp>
        <tr r="H15" s="14"/>
      </tp>
    </main>
    <main first="bofaddin.rtdserver">
      <tp t="s">
        <v>#N/A N/A</v>
        <stp/>
        <stp>BDS|257908939158227347</stp>
        <tr r="AH8" s="14"/>
        <tr r="F8" s="14"/>
      </tp>
      <tp t="s">
        <v>#N/A N/A</v>
        <stp/>
        <stp>BDS|241277705256773588</stp>
        <tr r="AH21" s="14"/>
        <tr r="AH21" s="14"/>
        <tr r="F21" s="14"/>
        <tr r="F21" s="14"/>
      </tp>
    </main>
    <main first="bloomberg.rtd">
      <tp t="s">
        <v>#N/A N/A</v>
        <stp/>
        <stp>##V3_BDPV12</stp>
        <stp>XS2667389196 Corp</stp>
        <stp>RTG_SP</stp>
        <stp>[1.Weekly Download.xlsm]Coded!R3C9</stp>
        <tr r="I3" s="14"/>
      </tp>
      <tp t="s">
        <v>15/9/2023</v>
        <stp/>
        <stp>##V3_BDPV12</stp>
        <stp>XS2667389196 ISIN</stp>
        <stp>SECURITY_PRICING_DATE</stp>
        <stp>[1.Weekly Download.xlsm]Coded!R3C41</stp>
        <tr r="AO3" s="14"/>
        <tr r="AO3" s="14"/>
      </tp>
      <tp t="s">
        <v>#N/A Field Not Applicable</v>
        <stp/>
        <stp>##V3_BDPV12</stp>
        <stp>HK0000954344 ISIN</stp>
        <stp>NXT_CALL_DT</stp>
        <stp>[1.Weekly Download.xlsm]Coded!R4C42</stp>
        <tr r="AP4" s="14"/>
      </tp>
      <tp t="s">
        <v>13/9/2023</v>
        <stp/>
        <stp>##V3_BDPV12</stp>
        <stp>XS2692707727 ISIN</stp>
        <stp>SECURITY_PRICING_DATE</stp>
        <stp>[1.Weekly Download.xlsm]Coded!R5C41</stp>
        <tr r="AO5" s="14"/>
        <tr r="AO5" s="14"/>
      </tp>
    </main>
    <main first="bofaddin.rtdserver">
      <tp t="s">
        <v>#N/A N/A</v>
        <stp/>
        <stp>BDH|315253237874933730</stp>
        <tr r="G11" s="24"/>
        <tr r="G11" s="24"/>
      </tp>
      <tp t="s">
        <v>#N/A N/A</v>
        <stp/>
        <stp>BDH|368816639250802953</stp>
        <tr r="F10" s="24"/>
        <tr r="F10" s="24"/>
      </tp>
    </main>
    <main first="bloomberg.rtd">
      <tp t="s">
        <v>#N/A Field Not Applicable</v>
        <stp/>
        <stp>##V3_BDPV12</stp>
        <stp>HK0000946795 ISIN</stp>
        <stp>NXT_CALL_DT</stp>
        <stp>[1.Weekly Download.xlsm]Coded!R9C42</stp>
        <tr r="AP9" s="14"/>
      </tp>
      <tp t="s">
        <v>18/9/2026</v>
        <stp/>
        <stp>##V3_BDPV12</stp>
        <stp>HK0000950995 ISIN</stp>
        <stp>MATURITY</stp>
        <stp>[1.Weekly Download.xlsm]Coded!R16C40</stp>
        <tr r="AN16" s="14"/>
        <tr r="AN16" s="14"/>
      </tp>
    </main>
    <main first="bofaddin.rtdserver">
      <tp t="s">
        <v>#N/A N/A</v>
        <stp/>
        <stp>BDS|384221871709889008</stp>
        <tr r="AH6" s="14"/>
        <tr r="F6" s="14"/>
      </tp>
    </main>
    <main first="bloomberg.rtd">
      <tp t="s">
        <v>#N/A Field Not Applicable</v>
        <stp/>
        <stp>##V3_BDPV12</stp>
        <stp>HK0000946787 ISIN</stp>
        <stp>NXT_CALL_DT</stp>
        <stp>[1.Weekly Download.xlsm]Coded!R7C42</stp>
        <tr r="AP7" s="14"/>
      </tp>
      <tp t="s">
        <v>18/9/2026</v>
        <stp/>
        <stp>##V3_BDPV12</stp>
        <stp>HK0000951035 ISIN</stp>
        <stp>MATURITY</stp>
        <stp>[1.Weekly Download.xlsm]Coded!R18C40</stp>
        <tr r="AN18" s="14"/>
        <tr r="AN18" s="14"/>
      </tp>
    </main>
    <main first="bofaddin.rtdserver">
      <tp t="s">
        <v>#N/A N/A</v>
        <stp/>
        <stp>BDS|631444011068833209</stp>
        <tr r="AK5" s="14"/>
      </tp>
    </main>
    <main first="bloomberg.rtd">
      <tp t="s">
        <v>#N/A Field Not Applicable</v>
        <stp/>
        <stp>##V3_BDPV12</stp>
        <stp>XS2685949492 ISIN</stp>
        <stp>NXT_CALL_DT</stp>
        <stp>[1.Weekly Download.xlsm]Coded!R6C42</stp>
        <tr r="AP6" s="14"/>
      </tp>
      <tp t="s">
        <v>#N/A N/A</v>
        <stp/>
        <stp>##V3_BDPV12</stp>
        <stp>XS2688515266 Corp</stp>
        <stp>RTG_MOODY</stp>
        <stp>[1.Weekly Download.xlsm]Coded!R13C8</stp>
        <tr r="H13" s="14"/>
      </tp>
      <tp t="s">
        <v>#N/A N/A</v>
        <stp/>
        <stp>##V3_BDPV12</stp>
        <stp>XS2690707497 Corp</stp>
        <stp>RTG_MOODY</stp>
        <stp>[1.Weekly Download.xlsm]Coded!R20C8</stp>
        <tr r="H20" s="14"/>
      </tp>
      <tp t="s">
        <v>13/9/2023</v>
        <stp/>
        <stp>##V3_BDPV12</stp>
        <stp>XS2685949492 ISIN</stp>
        <stp>SECURITY_PRICING_DATE</stp>
        <stp>[1.Weekly Download.xlsm]Coded!R6C41</stp>
        <tr r="AO6" s="14"/>
        <tr r="AO6" s="14"/>
      </tp>
      <tp>
        <v>100</v>
        <stp/>
        <stp>##V3_BDPV12</stp>
        <stp>HK0000951035 ISIN</stp>
        <stp>ISSUE_PX</stp>
        <stp>[1.Weekly Download.xlsm]Coded!R18C46</stp>
        <tr r="AT18" s="14"/>
        <tr r="AT18" s="14"/>
      </tp>
      <tp t="s">
        <v>#N/A N/A</v>
        <stp/>
        <stp>##V3_BDPV12</stp>
        <stp>1611299D CH Equity</stp>
        <stp>RTG_SP_LT_FC_ISSUER_CREDIT</stp>
        <stp>[1.Weekly Download.xlsm]Coded!R12C20</stp>
        <tr r="T12" s="14"/>
        <tr r="T12" s="14"/>
      </tp>
      <tp t="s">
        <v>#N/A N/A</v>
        <stp/>
        <stp>##V3_BDPV12</stp>
        <stp>XS2672161267 Corp</stp>
        <stp>RTG_MOODY</stp>
        <stp>[1.Weekly Download.xlsm]Coded!R19C8</stp>
        <tr r="H19" s="14"/>
      </tp>
      <tp t="s">
        <v>中国进出口银行</v>
        <stp/>
        <stp>##V3_BDPV12</stp>
        <stp>EIBCZ CH Equity</stp>
        <stp>ISSUER</stp>
        <stp>[1.Weekly Download.xlsm]Coded!R5C33</stp>
        <tr r="AG5" s="14"/>
        <tr r="AG5" s="14"/>
      </tp>
      <tp>
        <v>100</v>
        <stp/>
        <stp>##V3_BDPV12</stp>
        <stp>HK0000950995 ISIN</stp>
        <stp>ISSUE_PX</stp>
        <stp>[1.Weekly Download.xlsm]Coded!R16C46</stp>
        <tr r="AT16" s="14"/>
        <tr r="AT16" s="14"/>
      </tp>
      <tp t="s">
        <v>#N/A N/A</v>
        <stp/>
        <stp>##V3_BDPV12</stp>
        <stp>HK0000954104 Corp</stp>
        <stp>GUARANTOR</stp>
        <stp>[1.Weekly Download.xlsm]Coded!R11C5</stp>
        <tr r="E11" s="14"/>
      </tp>
    </main>
    <main first="bofaddin.rtdserver">
      <tp t="s">
        <v>#N/A N/A</v>
        <stp/>
        <stp>BDH|344591984942810608</stp>
        <tr r="P27" s="24"/>
        <tr r="P27" s="24"/>
      </tp>
    </main>
    <main first="bloomberg.rtd">
      <tp t="s">
        <v>#N/A N/A</v>
        <stp/>
        <stp>##V3_BDPV12</stp>
        <stp>XS2689084809 Corp</stp>
        <stp>RTG_MOODY</stp>
        <stp>[1.Weekly Download.xlsm]Coded!R14C8</stp>
        <tr r="H14" s="14"/>
      </tp>
      <tp>
        <v>100</v>
        <stp/>
        <stp>##V3_BDPV12</stp>
        <stp>HK0000947231 ISIN</stp>
        <stp>ISSUE_PX</stp>
        <stp>[1.Weekly Download.xlsm]Coded!R21C46</stp>
        <tr r="AT21" s="14"/>
        <tr r="AT21" s="14"/>
      </tp>
      <tp t="s">
        <v>20/9/2026</v>
        <stp/>
        <stp>##V3_BDPV12</stp>
        <stp>HK0000954104 ISIN</stp>
        <stp>MATURITY</stp>
        <stp>[1.Weekly Download.xlsm]Coded!R11C40</stp>
        <tr r="AN11" s="14"/>
        <tr r="AN11" s="14"/>
      </tp>
    </main>
    <main first="bofaddin.rtdserver">
      <tp t="s">
        <v>#N/A N/A</v>
        <stp/>
        <stp>BDS|921831450753699644</stp>
        <tr r="AH13" s="14"/>
        <tr r="AH13" s="14"/>
        <tr r="F13" s="14"/>
        <tr r="F13" s="14"/>
      </tp>
    </main>
    <main first="bloomberg.rtd">
      <tp t="s">
        <v>A1</v>
        <stp/>
        <stp>##V3_BDPV12</stp>
        <stp>XS2677539541 Corp</stp>
        <stp>RTG_MOODY</stp>
        <stp>[1.Weekly Download.xlsm]Coded!R17C8</stp>
        <tr r="H17" s="14"/>
        <tr r="H17" s="14"/>
      </tp>
      <tp t="s">
        <v>#N/A N/A</v>
        <stp/>
        <stp>##V3_BDPV12</stp>
        <stp>XS2680393258 Corp</stp>
        <stp>RTG_MOODY</stp>
        <stp>[1.Weekly Download.xlsm]Coded!R12C8</stp>
        <tr r="H12" s="14"/>
      </tp>
    </main>
    <main first="bofaddin.rtdserver">
      <tp t="s">
        <v>#N/A N/A</v>
        <stp/>
        <stp>BDH|956115263565434949</stp>
        <tr r="E12" s="24"/>
        <tr r="E12" s="24"/>
      </tp>
    </main>
    <main first="bloomberg.rtd">
      <tp t="s">
        <v>JPY</v>
        <stp/>
        <stp>##V3_BDPV12</stp>
        <stp>XS2685949492 ISIN</stp>
        <stp>CRNCY</stp>
        <stp>[1.Weekly Download.xlsm]Coded!R6C44</stp>
        <tr r="AR6" s="14"/>
        <tr r="AR6" s="14"/>
      </tp>
      <tp t="s">
        <v>#N/A Invalid Security</v>
        <stp/>
        <stp>##V3_BDPV12</stp>
        <stp>-- Equity</stp>
        <stp>RTG_FITCH_LT_ISSUER_DEFAULT</stp>
        <stp>[1.Weekly Download.xlsm]Coded!R14C21</stp>
        <tr r="U14" s="14"/>
        <tr r="U14" s="14"/>
      </tp>
      <tp t="s">
        <v>#N/A Invalid Security</v>
        <stp/>
        <stp>##V3_BDPV12</stp>
        <stp>-- Equity</stp>
        <stp>RTG_FITCH_LT_ISSUER_DEFAULT</stp>
        <stp>[1.Weekly Download.xlsm]Coded!R15C21</stp>
        <tr r="U15" s="14"/>
        <tr r="U15" s="14"/>
      </tp>
      <tp t="s">
        <v>#N/A Invalid Security</v>
        <stp/>
        <stp>##V3_BDPV12</stp>
        <stp>-- Equity</stp>
        <stp>RTG_FITCH_LT_ISSUER_DEFAULT</stp>
        <stp>[1.Weekly Download.xlsm]Coded!R17C21</stp>
        <tr r="U17" s="14"/>
        <tr r="U17" s="14"/>
      </tp>
      <tp t="s">
        <v>#N/A Invalid Security</v>
        <stp/>
        <stp>##V3_BDPV12</stp>
        <stp>-- Equity</stp>
        <stp>RTG_FITCH_LT_ISSUER_DEFAULT</stp>
        <stp>[1.Weekly Download.xlsm]Coded!R10C21</stp>
        <tr r="U10" s="14"/>
        <tr r="U10" s="14"/>
      </tp>
      <tp t="s">
        <v>#N/A Invalid Security</v>
        <stp/>
        <stp>##V3_BDPV12</stp>
        <stp>-- Equity</stp>
        <stp>RTG_FITCH_LT_ISSUER_DEFAULT</stp>
        <stp>[1.Weekly Download.xlsm]Coded!R11C21</stp>
        <tr r="U11" s="14"/>
        <tr r="U11" s="14"/>
      </tp>
      <tp t="s">
        <v>#N/A Invalid Security</v>
        <stp/>
        <stp>##V3_BDPV12</stp>
        <stp>-- Equity</stp>
        <stp>RTG_FITCH_LT_ISSUER_DEFAULT</stp>
        <stp>[1.Weekly Download.xlsm]Coded!R13C21</stp>
        <tr r="U13" s="14"/>
        <tr r="U13" s="14"/>
      </tp>
      <tp t="s">
        <v>#N/A Invalid Security</v>
        <stp/>
        <stp>##V3_BDPV12</stp>
        <stp>-- Equity</stp>
        <stp>RTG_FITCH_LT_ISSUER_DEFAULT</stp>
        <stp>[1.Weekly Download.xlsm]Coded!R18C21</stp>
        <tr r="U18" s="14"/>
        <tr r="U18" s="14"/>
      </tp>
      <tp t="s">
        <v>#N/A Invalid Security</v>
        <stp/>
        <stp>##V3_BDPV12</stp>
        <stp>-- Equity</stp>
        <stp>RTG_FITCH_LT_ISSUER_DEFAULT</stp>
        <stp>[1.Weekly Download.xlsm]Coded!R20C21</stp>
        <tr r="U20" s="14"/>
        <tr r="U20" s="14"/>
      </tp>
      <tp t="s">
        <v>#N/A Invalid Security</v>
        <stp/>
        <stp>##V3_BDPV12</stp>
        <stp>-- Equity</stp>
        <stp>RTG_FITCH_LT_ISSUER_DEFAULT</stp>
        <stp>[1.Weekly Download.xlsm]Coded!R21C21</stp>
        <tr r="U21" s="14"/>
        <tr r="U21" s="14"/>
      </tp>
      <tp t="s">
        <v>#N/A N/A</v>
        <stp/>
        <stp>##V3_BDPV12</stp>
        <stp>HK0000947231 Corp</stp>
        <stp>GUARANTOR</stp>
        <stp>[1.Weekly Download.xlsm]Coded!R21C5</stp>
        <tr r="E21" s="14"/>
      </tp>
    </main>
    <main first="bofaddin.rtdserver">
      <tp t="s">
        <v>#N/A N/A</v>
        <stp/>
        <stp>BDH|976824127526172651</stp>
        <tr r="G27" s="24"/>
        <tr r="G27" s="24"/>
      </tp>
    </main>
    <main first="bloomberg.rtd">
      <tp t="s">
        <v>CN MERCHANTS SEC INTL</v>
        <stp/>
        <stp>##V3_BDPV12</stp>
        <stp>HK0000950995 Corp</stp>
        <stp>GUARANTOR</stp>
        <stp>[1.Weekly Download.xlsm]Coded!R16C5</stp>
        <tr r="E16" s="14"/>
        <tr r="E16" s="14"/>
      </tp>
      <tp t="s">
        <v>#N/A N/A</v>
        <stp/>
        <stp>##V3_BDPV12</stp>
        <stp>XS2685949492 Corp</stp>
        <stp>RTG_SP</stp>
        <stp>[1.Weekly Download.xlsm]Coded!R6C9</stp>
        <tr r="I6" s="14"/>
      </tp>
      <tp t="s">
        <v>#N/A Field Not Applicable</v>
        <stp/>
        <stp>##V3_BDPV12</stp>
        <stp>XS2692707727 ISIN</stp>
        <stp>NXT_CALL_DT</stp>
        <stp>[1.Weekly Download.xlsm]Coded!R5C42</stp>
        <tr r="AP5" s="14"/>
      </tp>
      <tp t="s">
        <v>13/9/2024</v>
        <stp/>
        <stp>##V3_BDPV12</stp>
        <stp>HK0000947231 ISIN</stp>
        <stp>MATURITY</stp>
        <stp>[1.Weekly Download.xlsm]Coded!R21C40</stp>
        <tr r="AN21" s="14"/>
        <tr r="AN21" s="14"/>
      </tp>
      <tp>
        <v>100</v>
        <stp/>
        <stp>##V3_BDPV12</stp>
        <stp>HK0000954104 ISIN</stp>
        <stp>ISSUE_PX</stp>
        <stp>[1.Weekly Download.xlsm]Coded!R11C46</stp>
        <tr r="AT11" s="14"/>
        <tr r="AT11" s="14"/>
      </tp>
      <tp t="s">
        <v>正商实业</v>
        <stp/>
        <stp>##V3_BDPV12</stp>
        <stp>185 HK Equity</stp>
        <stp>ISSUER</stp>
        <stp>[1.Weekly Download.xlsm]Coded!R15C33</stp>
        <tr r="AG15" s="14"/>
        <tr r="AG15" s="14"/>
      </tp>
      <tp t="s">
        <v>#N/A N/A</v>
        <stp/>
        <stp>##V3_BDPV12</stp>
        <stp>HK0000951035 ISIN</stp>
        <stp>GUARANTOR_NAME</stp>
        <stp>[1.Weekly Download.xlsm]Coded!R18C36</stp>
        <tr r="AJ18" s="14"/>
      </tp>
      <tp t="s">
        <v>#N/A N/A</v>
        <stp/>
        <stp>##V3_BDPV12</stp>
        <stp>HK0000947231 ISIN</stp>
        <stp>GUARANTOR_NAME</stp>
        <stp>[1.Weekly Download.xlsm]Coded!R21C36</stp>
        <tr r="AJ21" s="14"/>
      </tp>
      <tp>
        <v>2.7</v>
        <stp/>
        <stp>##V3_BDPV12</stp>
        <stp>HK0000946803 ISIN</stp>
        <stp>CPN</stp>
        <stp>[1.Weekly Download.xlsm]Coded!R8C43</stp>
        <tr r="AQ8" s="14"/>
        <tr r="AQ8" s="14"/>
      </tp>
      <tp t="s">
        <v>SCIENCE CITY GZ INV GRP</v>
        <stp/>
        <stp>##V3_BDPV12</stp>
        <stp>XS2680393258 Corp</stp>
        <stp>GUARANTOR</stp>
        <stp>[1.Weekly Download.xlsm]Coded!R12C5</stp>
        <tr r="E12" s="14"/>
        <tr r="E12" s="14"/>
      </tp>
      <tp t="s">
        <v>#N/A N/A</v>
        <stp/>
        <stp>##V3_BDPV12</stp>
        <stp>XS2677539541 Corp</stp>
        <stp>GUARANTOR</stp>
        <stp>[1.Weekly Download.xlsm]Coded!R17C5</stp>
        <tr r="E17" s="14"/>
      </tp>
      <tp t="s">
        <v>15/9/2023</v>
        <stp/>
        <stp>##V3_BDPV12</stp>
        <stp>XS2667389196 Corp</stp>
        <stp>SECURITY_PRICING_DATE</stp>
        <stp>[1.Weekly Download.xlsm]Coded!R3C3</stp>
        <tr r="C3" s="14"/>
        <tr r="C3" s="14"/>
      </tp>
      <tp>
        <v>100</v>
        <stp/>
        <stp>##V3_BDPV12</stp>
        <stp>XS2680393258 ISIN</stp>
        <stp>ISSUE_PX</stp>
        <stp>[1.Weekly Download.xlsm]Coded!R12C46</stp>
        <tr r="AT12" s="14"/>
        <tr r="AT12" s="14"/>
      </tp>
      <tp t="s">
        <v>#N/A N/A</v>
        <stp/>
        <stp>##V3_BDPV12</stp>
        <stp>HK0000954104 Corp</stp>
        <stp>RTG_MOODY</stp>
        <stp>[1.Weekly Download.xlsm]Coded!R11C8</stp>
        <tr r="H11" s="14"/>
      </tp>
      <tp>
        <v>7.5</v>
        <stp/>
        <stp>##V3_BDPV12</stp>
        <stp>XS2667389196 ISIN</stp>
        <stp>CPN</stp>
        <stp>[1.Weekly Download.xlsm]Coded!R3C43</stp>
        <tr r="AQ3" s="14"/>
        <tr r="AQ3" s="14"/>
      </tp>
      <tp t="s">
        <v>#N/A N/A</v>
        <stp/>
        <stp>##V3_BDPV12</stp>
        <stp>XS2689084809 Corp</stp>
        <stp>GUARANTOR</stp>
        <stp>[1.Weekly Download.xlsm]Coded!R14C5</stp>
        <tr r="E14" s="14"/>
      </tp>
      <tp t="s">
        <v>DONGSHENG INVESTMENT</v>
        <stp/>
        <stp>##V3_BDPV12</stp>
        <stp>HK0000954344 Corp</stp>
        <stp>NAME</stp>
        <stp>[1.Weekly Download.xlsm]Coded!R4C4</stp>
        <tr r="D4" s="14"/>
        <tr r="D4" s="14"/>
      </tp>
      <tp t="s">
        <v>HAINAN PROVINCE GOVT</v>
        <stp/>
        <stp>##V3_BDPV12</stp>
        <stp>HK0000946795 Corp</stp>
        <stp>NAME</stp>
        <stp>[1.Weekly Download.xlsm]Coded!R9C4</stp>
        <tr r="D9" s="14"/>
        <tr r="D9" s="14"/>
      </tp>
      <tp t="s">
        <v>Hangzhou Finance &amp; Investment</v>
        <stp/>
        <stp>##V3_BDPV12</stp>
        <stp>10570651 CompanyID</stp>
        <stp>NAME</stp>
        <stp>[1.Weekly Download.xlsm]Coded!R21C35</stp>
        <tr r="AI21" s="14"/>
        <tr r="AI21" s="14"/>
      </tp>
      <tp t="s">
        <v>#N/A N/A</v>
        <stp/>
        <stp>##V3_BDPV12</stp>
        <stp>HK0000947231 Corp</stp>
        <stp>RTG_MOODY</stp>
        <stp>[1.Weekly Download.xlsm]Coded!R21C8</stp>
        <tr r="H21" s="14"/>
      </tp>
      <tp t="s">
        <v>Baa2</v>
        <stp/>
        <stp>##V3_BDPV12</stp>
        <stp>HK0000950995 Corp</stp>
        <stp>RTG_MOODY</stp>
        <stp>[1.Weekly Download.xlsm]Coded!R16C8</stp>
        <tr r="H16" s="14"/>
        <tr r="H16" s="14"/>
      </tp>
      <tp t="s">
        <v>Postal Savings Bank of China C</v>
        <stp/>
        <stp>##V3_BDPV12</stp>
        <stp>71254449 CompanyID</stp>
        <stp>NAME</stp>
        <stp>[1.Weekly Download.xlsm]Coded!R11C38</stp>
        <tr r="AL11" s="14"/>
      </tp>
      <tp t="s">
        <v>13/9/2023</v>
        <stp/>
        <stp>##V3_BDPV12</stp>
        <stp>HK0000946795 Corp</stp>
        <stp>SECURITY_PRICING_DATE</stp>
        <stp>[1.Weekly Download.xlsm]Coded!R9C3</stp>
        <tr r="C9" s="14"/>
        <tr r="C9" s="14"/>
      </tp>
      <tp t="s">
        <v>#N/A N/A</v>
        <stp/>
        <stp>##V3_BDPV12</stp>
        <stp>HK0000954104 ISIN</stp>
        <stp>GUARANTOR_NAME</stp>
        <stp>[1.Weekly Download.xlsm]Coded!R11C36</stp>
        <tr r="AJ11" s="14"/>
      </tp>
      <tp t="s">
        <v>URUMQI GAOXIN INV</v>
        <stp/>
        <stp>##V3_BDPV12</stp>
        <stp>XS2667389196 Corp</stp>
        <stp>NAME</stp>
        <stp>[1.Weekly Download.xlsm]Coded!R3C4</stp>
        <tr r="D3" s="14"/>
        <tr r="D3" s="14"/>
      </tp>
      <tp t="s">
        <v>15/9/2026</v>
        <stp/>
        <stp>##V3_BDPV12</stp>
        <stp>XS2680393258 ISIN</stp>
        <stp>MATURITY</stp>
        <stp>[1.Weekly Download.xlsm]Coded!R12C40</stp>
        <tr r="AN12" s="14"/>
        <tr r="AN12" s="14"/>
      </tp>
      <tp t="s">
        <v>13/9/2023</v>
        <stp/>
        <stp>##V3_BDPV12</stp>
        <stp>HK0000946803 Corp</stp>
        <stp>SECURITY_PRICING_DATE</stp>
        <stp>[1.Weekly Download.xlsm]Coded!R8C3</stp>
        <tr r="C8" s="14"/>
        <tr r="C8" s="14"/>
      </tp>
      <tp>
        <v>4.8</v>
        <stp/>
        <stp>##V3_BDPV12</stp>
        <stp>HK0000954344 ISIN</stp>
        <stp>CPN</stp>
        <stp>[1.Weekly Download.xlsm]Coded!R4C43</stp>
        <tr r="AQ4" s="14"/>
        <tr r="AQ4" s="14"/>
      </tp>
      <tp t="s">
        <v>19/9/2025</v>
        <stp/>
        <stp>##V3_BDPV12</stp>
        <stp>XS2689084809 ISIN</stp>
        <stp>MATURITY</stp>
        <stp>[1.Weekly Download.xlsm]Coded!R14C40</stp>
        <tr r="AN14" s="14"/>
        <tr r="AN14" s="14"/>
      </tp>
      <tp t="s">
        <v>11/9/2024</v>
        <stp/>
        <stp>##V3_BDPV12</stp>
        <stp>XS2688515266 ISIN</stp>
        <stp>MATURITY</stp>
        <stp>[1.Weekly Download.xlsm]Coded!R13C40</stp>
        <tr r="AN13" s="14"/>
        <tr r="AN13" s="14"/>
      </tp>
      <tp>
        <v>100</v>
        <stp/>
        <stp>##V3_BDPV12</stp>
        <stp>XS2690707497 ISIN</stp>
        <stp>ISSUE_PX</stp>
        <stp>[1.Weekly Download.xlsm]Coded!R20C46</stp>
        <tr r="AT20" s="14"/>
        <tr r="AT20" s="14"/>
      </tp>
      <tp>
        <v>100</v>
        <stp/>
        <stp>##V3_BDPV12</stp>
        <stp>XS2677539541 ISIN</stp>
        <stp>ISSUE_PX</stp>
        <stp>[1.Weekly Download.xlsm]Coded!R17C46</stp>
        <tr r="AT17" s="14"/>
        <tr r="AT17" s="14"/>
      </tp>
      <tp t="s">
        <v>#N/A N/A</v>
        <stp/>
        <stp>##V3_BDPV12</stp>
        <stp>XS2690707497 ISIN</stp>
        <stp>GUARANTOR_NAME</stp>
        <stp>[1.Weekly Download.xlsm]Coded!R20C36</stp>
        <tr r="AJ20" s="14"/>
      </tp>
      <tp t="s">
        <v>TIANJIN RAIL TRANSIT GRP</v>
        <stp/>
        <stp>##V3_BDPV12</stp>
        <stp>XS2672161267 Corp</stp>
        <stp>GUARANTOR</stp>
        <stp>[1.Weekly Download.xlsm]Coded!R19C5</stp>
        <tr r="E19" s="14"/>
        <tr r="E19" s="14"/>
      </tp>
      <tp t="s">
        <v>#N/A N/A</v>
        <stp/>
        <stp>##V3_BDPV12</stp>
        <stp>HK0000946803 Corp</stp>
        <stp>RTG_SP</stp>
        <stp>[1.Weekly Download.xlsm]Coded!R8C9</stp>
        <tr r="I8" s="14"/>
      </tp>
      <tp>
        <v>100</v>
        <stp/>
        <stp>##V3_BDPV12</stp>
        <stp>XS2688515266 ISIN</stp>
        <stp>ISSUE_PX</stp>
        <stp>[1.Weekly Download.xlsm]Coded!R13C46</stp>
        <tr r="AT13" s="14"/>
        <tr r="AT13" s="14"/>
      </tp>
      <tp t="s">
        <v>20/12/2023</v>
        <stp/>
        <stp>##V3_BDPV12</stp>
        <stp>XS2690707497 ISIN</stp>
        <stp>MATURITY</stp>
        <stp>[1.Weekly Download.xlsm]Coded!R20C40</stp>
        <tr r="AN20" s="14"/>
        <tr r="AN20" s="14"/>
      </tp>
      <tp t="s">
        <v>18/9/2026</v>
        <stp/>
        <stp>##V3_BDPV12</stp>
        <stp>XS2677539541 ISIN</stp>
        <stp>MATURITY</stp>
        <stp>[1.Weekly Download.xlsm]Coded!R17C40</stp>
        <tr r="AN17" s="14"/>
        <tr r="AN17" s="14"/>
      </tp>
      <tp t="s">
        <v>#N/A N/A</v>
        <stp/>
        <stp>##V3_BDPV12</stp>
        <stp>XS2688515266 Corp</stp>
        <stp>GUARANTOR</stp>
        <stp>[1.Weekly Download.xlsm]Coded!R13C5</stp>
        <tr r="E13" s="14"/>
      </tp>
      <tp t="s">
        <v>#N/A N/A</v>
        <stp/>
        <stp>##V3_BDPV12</stp>
        <stp>HK0000946795 Corp</stp>
        <stp>RTG_SP</stp>
        <stp>[1.Weekly Download.xlsm]Coded!R9C9</stp>
        <tr r="I9" s="14"/>
      </tp>
      <tp t="s">
        <v>#N/A N/A</v>
        <stp/>
        <stp>##V3_BDPV12</stp>
        <stp>XS2690707497 Corp</stp>
        <stp>GUARANTOR</stp>
        <stp>[1.Weekly Download.xlsm]Coded!R20C5</stp>
        <tr r="E20" s="14"/>
      </tp>
      <tp t="s">
        <v>#N/A Invalid Security</v>
        <stp/>
        <stp>##V3_BDPV12</stp>
        <stp xml:space="preserve"> CompanyID</stp>
        <stp>NAME</stp>
        <stp>[1.Weekly Download.xlsm]Coded!R20C35</stp>
        <tr r="AI20" s="14"/>
      </tp>
      <tp t="s">
        <v>#N/A Invalid Security</v>
        <stp/>
        <stp>##V3_BDPV12</stp>
        <stp xml:space="preserve"> CompanyID</stp>
        <stp>NAME</stp>
        <stp>[1.Weekly Download.xlsm]Coded!R18C35</stp>
        <tr r="AI18" s="14"/>
      </tp>
      <tp t="s">
        <v>#N/A Invalid Security</v>
        <stp/>
        <stp>##V3_BDPV12</stp>
        <stp xml:space="preserve"> CompanyID</stp>
        <stp>NAME</stp>
        <stp>[1.Weekly Download.xlsm]Coded!R19C35</stp>
        <tr r="AI19" s="14"/>
      </tp>
      <tp t="s">
        <v>#N/A Invalid Security</v>
        <stp/>
        <stp>##V3_BDPV12</stp>
        <stp xml:space="preserve"> CompanyID</stp>
        <stp>NAME</stp>
        <stp>[1.Weekly Download.xlsm]Coded!R14C35</stp>
        <tr r="AI14" s="14"/>
      </tp>
      <tp t="s">
        <v>#N/A Invalid Security</v>
        <stp/>
        <stp>##V3_BDPV12</stp>
        <stp xml:space="preserve"> CompanyID</stp>
        <stp>NAME</stp>
        <stp>[1.Weekly Download.xlsm]Coded!R15C35</stp>
        <tr r="AI15" s="14"/>
      </tp>
      <tp t="s">
        <v>#N/A Invalid Security</v>
        <stp/>
        <stp>##V3_BDPV12</stp>
        <stp xml:space="preserve"> CompanyID</stp>
        <stp>NAME</stp>
        <stp>[1.Weekly Download.xlsm]Coded!R16C35</stp>
        <tr r="AI16" s="14"/>
      </tp>
      <tp t="s">
        <v>#N/A Invalid Security</v>
        <stp/>
        <stp>##V3_BDPV12</stp>
        <stp xml:space="preserve"> CompanyID</stp>
        <stp>NAME</stp>
        <stp>[1.Weekly Download.xlsm]Coded!R17C35</stp>
        <tr r="AI17" s="14"/>
      </tp>
      <tp t="s">
        <v>#N/A Invalid Security</v>
        <stp/>
        <stp>##V3_BDPV12</stp>
        <stp xml:space="preserve"> CompanyID</stp>
        <stp>NAME</stp>
        <stp>[1.Weekly Download.xlsm]Coded!R10C35</stp>
        <tr r="AI10" s="14"/>
      </tp>
      <tp t="s">
        <v>#N/A Invalid Security</v>
        <stp/>
        <stp>##V3_BDPV12</stp>
        <stp xml:space="preserve"> CompanyID</stp>
        <stp>NAME</stp>
        <stp>[1.Weekly Download.xlsm]Coded!R11C35</stp>
        <tr r="AI11" s="14"/>
      </tp>
      <tp t="s">
        <v>#N/A Invalid Security</v>
        <stp/>
        <stp>##V3_BDPV12</stp>
        <stp xml:space="preserve"> CompanyID</stp>
        <stp>NAME</stp>
        <stp>[1.Weekly Download.xlsm]Coded!R12C35</stp>
        <tr r="AI12" s="14"/>
      </tp>
      <tp t="s">
        <v>#N/A Field Not Applicable</v>
        <stp/>
        <stp>##V3_BDPV12</stp>
        <stp>XS2689084809 ISIN</stp>
        <stp>ISSUE_PX</stp>
        <stp>[1.Weekly Download.xlsm]Coded!R14C46</stp>
        <tr r="AT14" s="14"/>
      </tp>
      <tp t="s">
        <v>#N/A N/A</v>
        <stp/>
        <stp>##V3_BDPV12</stp>
        <stp>XS2689084809 ISIN</stp>
        <stp>GUARANTOR_NAME</stp>
        <stp>[1.Weekly Download.xlsm]Coded!R14C36</stp>
        <tr r="AJ14" s="14"/>
      </tp>
      <tp t="s">
        <v>#N/A N/A</v>
        <stp/>
        <stp>##V3_BDPV12</stp>
        <stp>HK0000954344 Corp</stp>
        <stp>RTG_SP</stp>
        <stp>[1.Weekly Download.xlsm]Coded!R4C9</stp>
        <tr r="I4" s="14"/>
      </tp>
      <tp>
        <v>2.4500000000000002</v>
        <stp/>
        <stp>##V3_BDPV12</stp>
        <stp>HK0000946787 ISIN</stp>
        <stp>CPN</stp>
        <stp>[1.Weekly Download.xlsm]Coded!R7C43</stp>
        <tr r="AQ7" s="14"/>
        <tr r="AQ7" s="14"/>
      </tp>
      <tp t="s">
        <v>#N/A Invalid Security</v>
        <stp/>
        <stp>##V3_BDPV12</stp>
        <stp>-- Equity</stp>
        <stp>RTG_MOODY_LONG_TERM</stp>
        <stp>[1.Weekly Download.xlsm]Coded!R18C18</stp>
        <tr r="R18" s="14"/>
        <tr r="R18" s="14"/>
      </tp>
      <tp t="s">
        <v>#N/A Invalid Security</v>
        <stp/>
        <stp>##V3_BDPV12</stp>
        <stp>-- Equity</stp>
        <stp>RTG_MOODY_LONG_TERM</stp>
        <stp>[1.Weekly Download.xlsm]Coded!R17C18</stp>
        <tr r="R17" s="14"/>
        <tr r="R17" s="14"/>
      </tp>
      <tp t="s">
        <v>#N/A Invalid Security</v>
        <stp/>
        <stp>##V3_BDPV12</stp>
        <stp>-- Equity</stp>
        <stp>RTG_MOODY_LONG_TERM</stp>
        <stp>[1.Weekly Download.xlsm]Coded!R14C18</stp>
        <tr r="R14" s="14"/>
        <tr r="R14" s="14"/>
      </tp>
      <tp t="s">
        <v>#N/A Invalid Security</v>
        <stp/>
        <stp>##V3_BDPV12</stp>
        <stp>-- Equity</stp>
        <stp>RTG_MOODY_LONG_TERM</stp>
        <stp>[1.Weekly Download.xlsm]Coded!R15C18</stp>
        <tr r="R15" s="14"/>
        <tr r="R15" s="14"/>
      </tp>
      <tp t="s">
        <v>#N/A Invalid Security</v>
        <stp/>
        <stp>##V3_BDPV12</stp>
        <stp>-- Equity</stp>
        <stp>RTG_MOODY_LONG_TERM</stp>
        <stp>[1.Weekly Download.xlsm]Coded!R13C18</stp>
        <tr r="R13" s="14"/>
        <tr r="R13" s="14"/>
      </tp>
      <tp t="s">
        <v>#N/A Invalid Security</v>
        <stp/>
        <stp>##V3_BDPV12</stp>
        <stp>-- Equity</stp>
        <stp>RTG_MOODY_LONG_TERM</stp>
        <stp>[1.Weekly Download.xlsm]Coded!R10C18</stp>
        <tr r="R10" s="14"/>
        <tr r="R10" s="14"/>
      </tp>
      <tp t="s">
        <v>#N/A Invalid Security</v>
        <stp/>
        <stp>##V3_BDPV12</stp>
        <stp>-- Equity</stp>
        <stp>RTG_MOODY_LONG_TERM</stp>
        <stp>[1.Weekly Download.xlsm]Coded!R11C18</stp>
        <tr r="R11" s="14"/>
        <tr r="R11" s="14"/>
      </tp>
      <tp t="s">
        <v>#N/A Invalid Security</v>
        <stp/>
        <stp>##V3_BDPV12</stp>
        <stp>-- Equity</stp>
        <stp>RTG_MOODY_LONG_TERM</stp>
        <stp>[1.Weekly Download.xlsm]Coded!R20C18</stp>
        <tr r="R20" s="14"/>
        <tr r="R20" s="14"/>
      </tp>
      <tp t="s">
        <v>#N/A Invalid Security</v>
        <stp/>
        <stp>##V3_BDPV12</stp>
        <stp>-- Equity</stp>
        <stp>RTG_MOODY_LONG_TERM</stp>
        <stp>[1.Weekly Download.xlsm]Coded!R21C18</stp>
        <tr r="R21" s="14"/>
        <tr r="R21" s="14"/>
      </tp>
      <tp t="s">
        <v>#N/A N/A</v>
        <stp/>
        <stp>##V3_BDPV12</stp>
        <stp>HK0000946787 Corp</stp>
        <stp>RTG_SP</stp>
        <stp>[1.Weekly Download.xlsm]Coded!R7C9</stp>
        <tr r="I7" s="14"/>
      </tp>
      <tp t="s">
        <v>#N/A N/A</v>
        <stp/>
        <stp>##V3_BDPV12</stp>
        <stp>XS2677539541 ISIN</stp>
        <stp>GUARANTOR_NAME</stp>
        <stp>[1.Weekly Download.xlsm]Coded!R17C36</stp>
        <tr r="AJ17" s="14"/>
      </tp>
      <tp t="s">
        <v>HAINAN PROVINCE GOVT</v>
        <stp/>
        <stp>##V3_BDPV12</stp>
        <stp>HK0000946803 Corp</stp>
        <stp>NAME</stp>
        <stp>[1.Weekly Download.xlsm]Coded!R8C4</stp>
        <tr r="D8" s="14"/>
        <tr r="D8" s="14"/>
      </tp>
      <tp>
        <v>2.5299999999999998</v>
        <stp/>
        <stp>##V3_BDPV12</stp>
        <stp>HK0000946795 ISIN</stp>
        <stp>CPN</stp>
        <stp>[1.Weekly Download.xlsm]Coded!R9C43</stp>
        <tr r="AQ9" s="14"/>
        <tr r="AQ9" s="14"/>
      </tp>
      <tp t="s">
        <v>CNY</v>
        <stp/>
        <stp>##V3_BDPV12</stp>
        <stp>HK0000946803 ISIN</stp>
        <stp>CRNCY</stp>
        <stp>[1.Weekly Download.xlsm]Coded!R8C44</stp>
        <tr r="AR8" s="14"/>
        <tr r="AR8" s="14"/>
      </tp>
      <tp t="s">
        <v>CNY</v>
        <stp/>
        <stp>##V3_BDPV12</stp>
        <stp>HK0000946787 ISIN</stp>
        <stp>CRNCY</stp>
        <stp>[1.Weekly Download.xlsm]Coded!R7C44</stp>
        <tr r="AR7" s="14"/>
        <tr r="AR7" s="14"/>
      </tp>
      <tp t="s">
        <v>CNY</v>
        <stp/>
        <stp>##V3_BDPV12</stp>
        <stp>HK0000946795 ISIN</stp>
        <stp>CRNCY</stp>
        <stp>[1.Weekly Download.xlsm]Coded!R9C44</stp>
        <tr r="AR9" s="14"/>
        <tr r="AR9" s="14"/>
      </tp>
      <tp t="s">
        <v>ICBC Financial Leasing Co Ltd</v>
        <stp/>
        <stp>##V3_BDPV12</stp>
        <stp>28303645 CompanyID</stp>
        <stp>NAME</stp>
        <stp>[1.Weekly Download.xlsm]Coded!R13C35</stp>
        <tr r="AI13" s="14"/>
        <tr r="AI13" s="14"/>
      </tp>
      <tp>
        <v>100</v>
        <stp/>
        <stp>##V3_BDPV12</stp>
        <stp>XS2674525477 ISIN</stp>
        <stp>ISSUE_PX</stp>
        <stp>[1.Weekly Download.xlsm]Coded!R15C46</stp>
        <tr r="AT15" s="14"/>
        <tr r="AT15" s="14"/>
      </tp>
      <tp t="s">
        <v>Multiple Guarantors</v>
        <stp/>
        <stp>##V3_BDPV12</stp>
        <stp>XS2674525477 ISIN</stp>
        <stp>GUARANTOR_NAME</stp>
        <stp>[1.Weekly Download.xlsm]Coded!R15C36</stp>
        <tr r="AJ15" s="14"/>
        <tr r="AJ15" s="14"/>
      </tp>
      <tp t="s">
        <v>China Merchants Securities International Co Ltd</v>
        <stp/>
        <stp>##V3_BDPV12</stp>
        <stp>HK0000950995 ISIN</stp>
        <stp>GUARANTOR_NAME</stp>
        <stp>[1.Weekly Download.xlsm]Coded!R16C36</stp>
        <tr r="AJ16" s="14"/>
        <tr r="AJ16" s="14"/>
      </tp>
      <tp t="s">
        <v>EXPORT-IMPORT BANK CHINA</v>
        <stp/>
        <stp>##V3_BDPV12</stp>
        <stp>XS2692707727 Corp</stp>
        <stp>NAME</stp>
        <stp>[1.Weekly Download.xlsm]Coded!R5C4</stp>
        <tr r="D5" s="14"/>
        <tr r="D5" s="14"/>
      </tp>
      <tp t="s">
        <v>12/9/2025</v>
        <stp/>
        <stp>##V3_BDPV12</stp>
        <stp>XS2674525477 ISIN</stp>
        <stp>MATURITY</stp>
        <stp>[1.Weekly Download.xlsm]Coded!R15C40</stp>
        <tr r="AN15" s="14"/>
        <tr r="AN15" s="14"/>
      </tp>
      <tp t="s">
        <v>#N/A N/A</v>
        <stp/>
        <stp>##V3_BDPV12</stp>
        <stp>XS2688515266 ISIN</stp>
        <stp>GUARANTOR_NAME</stp>
        <stp>[1.Weekly Download.xlsm]Coded!R13C36</stp>
        <tr r="AJ13" s="14"/>
      </tp>
      <tp>
        <v>2.2999999999999998</v>
        <stp/>
        <stp>##V3_BDPV12</stp>
        <stp>XS2685949492 ISIN</stp>
        <stp>CPN</stp>
        <stp>[1.Weekly Download.xlsm]Coded!R6C43</stp>
        <tr r="AQ6" s="14"/>
        <tr r="AQ6" s="14"/>
      </tp>
      <tp t="s">
        <v>CNY</v>
        <stp/>
        <stp>##V3_BDPV12</stp>
        <stp>HK0000954344 ISIN</stp>
        <stp>CRNCY</stp>
        <stp>[1.Weekly Download.xlsm]Coded!R4C44</stp>
        <tr r="AR4" s="14"/>
        <tr r="AR4" s="14"/>
      </tp>
      <tp t="s">
        <v>ZOUPING FINANCE</v>
        <stp/>
        <stp>##V3_BDPV12</stp>
        <stp>XS2685949492 Corp</stp>
        <stp>NAME</stp>
        <stp>[1.Weekly Download.xlsm]Coded!R6C4</stp>
        <tr r="D6" s="14"/>
        <tr r="D6" s="14"/>
      </tp>
      <tp t="s">
        <v>20/9/2026</v>
        <stp/>
        <stp>##V3_BDPV12</stp>
        <stp>XS2679063862 ISIN</stp>
        <stp>MATURITY</stp>
        <stp>[1.Weekly Download.xlsm]Coded!R10C40</stp>
        <tr r="AN10" s="14"/>
        <tr r="AN10" s="14"/>
      </tp>
      <tp t="s">
        <v>A1</v>
        <stp/>
        <stp>##V3_BDPV12</stp>
        <stp>HK0000951035 Corp</stp>
        <stp>RTG_MOODY</stp>
        <stp>[1.Weekly Download.xlsm]Coded!R18C8</stp>
        <tr r="H18" s="14"/>
        <tr r="H18" s="14"/>
      </tp>
      <tp t="s">
        <v>13/9/2023</v>
        <stp/>
        <stp>##V3_BDPV12</stp>
        <stp>XS2685949492 Corp</stp>
        <stp>SECURITY_PRICING_DATE</stp>
        <stp>[1.Weekly Download.xlsm]Coded!R6C3</stp>
        <tr r="C6" s="14"/>
        <tr r="C6" s="14"/>
      </tp>
      <tp t="s">
        <v>#N/A N/A</v>
        <stp/>
        <stp>##V3_BDPV12</stp>
        <stp>XS2679063862 Corp</stp>
        <stp>GUARANTOR</stp>
        <stp>[1.Weekly Download.xlsm]Coded!R10C5</stp>
        <tr r="E10" s="14"/>
      </tp>
      <tp t="s">
        <v>13/9/2023</v>
        <stp/>
        <stp>##V3_BDPV12</stp>
        <stp>HK0000946803 ISIN</stp>
        <stp>SECURITY_PRICING_DATE</stp>
        <stp>[1.Weekly Download.xlsm]Coded!R8C41</stp>
        <tr r="AO8" s="14"/>
        <tr r="AO8" s="14"/>
      </tp>
      <tp t="s">
        <v>13/9/2023</v>
        <stp/>
        <stp>##V3_BDPV12</stp>
        <stp>HK0000946787 ISIN</stp>
        <stp>SECURITY_PRICING_DATE</stp>
        <stp>[1.Weekly Download.xlsm]Coded!R7C41</stp>
        <tr r="AO7" s="14"/>
        <tr r="AO7" s="14"/>
      </tp>
      <tp t="s">
        <v>13/9/2023</v>
        <stp/>
        <stp>##V3_BDPV12</stp>
        <stp>HK0000946795 ISIN</stp>
        <stp>SECURITY_PRICING_DATE</stp>
        <stp>[1.Weekly Download.xlsm]Coded!R9C41</stp>
        <tr r="AO9" s="14"/>
        <tr r="AO9" s="14"/>
      </tp>
      <tp>
        <v>100</v>
        <stp/>
        <stp>##V3_BDPV12</stp>
        <stp>XS2672161267 ISIN</stp>
        <stp>ISSUE_PX</stp>
        <stp>[1.Weekly Download.xlsm]Coded!R19C46</stp>
        <tr r="AT19" s="14"/>
        <tr r="AT19" s="14"/>
      </tp>
      <tp t="s">
        <v>14/9/2023</v>
        <stp/>
        <stp>##V3_BDPV12</stp>
        <stp>HK0000954344 Corp</stp>
        <stp>SECURITY_PRICING_DATE</stp>
        <stp>[1.Weekly Download.xlsm]Coded!R4C3</stp>
        <tr r="C4" s="14"/>
        <tr r="C4" s="14"/>
      </tp>
      <tp t="s">
        <v>#N/A N/A</v>
        <stp/>
        <stp>##V3_BDPV12</stp>
        <stp>XS2679063862 ISIN</stp>
        <stp>GUARANTOR_NAME</stp>
        <stp>[1.Weekly Download.xlsm]Coded!R10C36</stp>
        <tr r="AJ10" s="14"/>
      </tp>
      <tp t="s">
        <v>Science City Guangzhou Investment Group Co Ltd</v>
        <stp/>
        <stp>##V3_BDPV12</stp>
        <stp>XS2680393258 ISIN</stp>
        <stp>GUARANTOR_NAME</stp>
        <stp>[1.Weekly Download.xlsm]Coded!R12C36</stp>
        <tr r="AJ12" s="14"/>
        <tr r="AJ12" s="14"/>
      </tp>
      <tp t="s">
        <v>MULTIPLE GUARANTORS</v>
        <stp/>
        <stp>##V3_BDPV12</stp>
        <stp>XS2674525477 Corp</stp>
        <stp>GUARANTOR</stp>
        <stp>[1.Weekly Download.xlsm]Coded!R15C5</stp>
        <tr r="E15" s="14"/>
        <tr r="E15" s="14"/>
      </tp>
      <tp t="s">
        <v>HAINAN PROVINCE GOVT</v>
        <stp/>
        <stp>##V3_BDPV12</stp>
        <stp>HK0000946787 Corp</stp>
        <stp>NAME</stp>
        <stp>[1.Weekly Download.xlsm]Coded!R7C4</stp>
        <tr r="D7" s="14"/>
        <tr r="D7" s="14"/>
      </tp>
      <tp>
        <v>5.8348928310159502</v>
        <stp/>
        <stp>##V3_BDPV12</stp>
        <stp>XS2692707727 ISIN</stp>
        <stp>CPN</stp>
        <stp>[1.Weekly Download.xlsm]Coded!R5C43</stp>
        <tr r="AQ5" s="14"/>
        <tr r="AQ5" s="14"/>
      </tp>
      <tp t="s">
        <v>12/9/2024</v>
        <stp/>
        <stp>##V3_BDPV12</stp>
        <stp>XS2672161267 ISIN</stp>
        <stp>MATURITY</stp>
        <stp>[1.Weekly Download.xlsm]Coded!R19C40</stp>
        <tr r="AN19" s="14"/>
        <tr r="AN19" s="14"/>
      </tp>
      <tp t="s">
        <v>13/9/2023</v>
        <stp/>
        <stp>##V3_BDPV12</stp>
        <stp>HK0000946787 Corp</stp>
        <stp>SECURITY_PRICING_DATE</stp>
        <stp>[1.Weekly Download.xlsm]Coded!R7C3</stp>
        <tr r="C7" s="14"/>
        <tr r="C7" s="14"/>
      </tp>
      <tp t="s">
        <v>Tianjin Rail Transit Group Co Ltd</v>
        <stp/>
        <stp>##V3_BDPV12</stp>
        <stp>XS2672161267 ISIN</stp>
        <stp>GUARANTOR_NAME</stp>
        <stp>[1.Weekly Download.xlsm]Coded!R19C36</stp>
        <tr r="AJ19" s="14"/>
        <tr r="AJ19" s="14"/>
      </tp>
      <tp t="s">
        <v>13/9/2023</v>
        <stp/>
        <stp>##V3_BDPV12</stp>
        <stp>XS2692707727 Corp</stp>
        <stp>SECURITY_PRICING_DATE</stp>
        <stp>[1.Weekly Download.xlsm]Coded!R5C3</stp>
        <tr r="C5" s="14"/>
        <tr r="C5" s="14"/>
      </tp>
      <tp t="s">
        <v>14/9/2023</v>
        <stp/>
        <stp>##V3_BDPV12</stp>
        <stp>HK0000954344 ISIN</stp>
        <stp>SECURITY_PRICING_DATE</stp>
        <stp>[1.Weekly Download.xlsm]Coded!R4C41</stp>
        <tr r="AO4" s="14"/>
        <tr r="AO4" s="14"/>
      </tp>
      <tp>
        <v>100</v>
        <stp/>
        <stp>##V3_BDPV12</stp>
        <stp>XS2679063862 ISIN</stp>
        <stp>ISSUE_PX</stp>
        <stp>[1.Weekly Download.xlsm]Coded!R10C46</stp>
        <tr r="AT10" s="14"/>
        <tr r="AT10" s="1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733425</xdr:colOff>
      <xdr:row>5</xdr:row>
      <xdr:rowOff>85725</xdr:rowOff>
    </xdr:from>
    <xdr:to>
      <xdr:col>2</xdr:col>
      <xdr:colOff>3371520</xdr:colOff>
      <xdr:row>5</xdr:row>
      <xdr:rowOff>323820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0" y="3143250"/>
          <a:ext cx="2638095" cy="2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809625</xdr:colOff>
      <xdr:row>6</xdr:row>
      <xdr:rowOff>76200</xdr:rowOff>
    </xdr:from>
    <xdr:to>
      <xdr:col>2</xdr:col>
      <xdr:colOff>4190577</xdr:colOff>
      <xdr:row>6</xdr:row>
      <xdr:rowOff>371438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57450" y="3590925"/>
          <a:ext cx="3380952" cy="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800100</xdr:colOff>
      <xdr:row>1</xdr:row>
      <xdr:rowOff>0</xdr:rowOff>
    </xdr:to>
    <xdr:pic>
      <xdr:nvPicPr>
        <xdr:cNvPr id="8" name="Picture 7" descr="Pictur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001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18</xdr:row>
      <xdr:rowOff>0</xdr:rowOff>
    </xdr:from>
    <xdr:to>
      <xdr:col>13</xdr:col>
      <xdr:colOff>66675</xdr:colOff>
      <xdr:row>23</xdr:row>
      <xdr:rowOff>164772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EDCC58F-1852-40FA-A900-5A1536C12C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86375" y="3629025"/>
          <a:ext cx="6162675" cy="116489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28</xdr:col>
      <xdr:colOff>464476</xdr:colOff>
      <xdr:row>45</xdr:row>
      <xdr:rowOff>180452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8F7DD97-8D1E-43F1-A575-41743C21E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86375" y="5029200"/>
          <a:ext cx="17990476" cy="4180952"/>
        </a:xfrm>
        <a:prstGeom prst="rect">
          <a:avLst/>
        </a:prstGeom>
      </xdr:spPr>
    </xdr:pic>
    <xdr:clientData/>
  </xdr:twoCellAnchor>
  <xdr:twoCellAnchor editAs="oneCell">
    <xdr:from>
      <xdr:col>5</xdr:col>
      <xdr:colOff>1</xdr:colOff>
      <xdr:row>10</xdr:row>
      <xdr:rowOff>0</xdr:rowOff>
    </xdr:from>
    <xdr:to>
      <xdr:col>12</xdr:col>
      <xdr:colOff>189528</xdr:colOff>
      <xdr:row>15</xdr:row>
      <xdr:rowOff>181791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51238A77-8075-4697-AB20-24C5D4B5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90458" y="2046514"/>
          <a:ext cx="5523527" cy="118872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11</xdr:col>
      <xdr:colOff>449381</xdr:colOff>
      <xdr:row>8</xdr:row>
      <xdr:rowOff>57694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CD609141-17C2-447A-ACF6-4D4755A9B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90457" y="604157"/>
          <a:ext cx="5021381" cy="10972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18</xdr:col>
      <xdr:colOff>512064</xdr:colOff>
      <xdr:row>52</xdr:row>
      <xdr:rowOff>103619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83D0952-7BC9-4F84-9747-49E4263D9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23925"/>
          <a:ext cx="18285714" cy="92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648452</xdr:colOff>
      <xdr:row>0</xdr:row>
      <xdr:rowOff>51289</xdr:rowOff>
    </xdr:from>
    <xdr:to>
      <xdr:col>5</xdr:col>
      <xdr:colOff>1286672</xdr:colOff>
      <xdr:row>1</xdr:row>
      <xdr:rowOff>266068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548" y="51289"/>
          <a:ext cx="638220" cy="6470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0</xdr:rowOff>
        </xdr:from>
        <xdr:to>
          <xdr:col>4</xdr:col>
          <xdr:colOff>914400</xdr:colOff>
          <xdr:row>0</xdr:row>
          <xdr:rowOff>657225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2. Paste data to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9525</xdr:rowOff>
        </xdr:from>
        <xdr:to>
          <xdr:col>1</xdr:col>
          <xdr:colOff>2457450</xdr:colOff>
          <xdr:row>0</xdr:row>
          <xdr:rowOff>685800</xdr:rowOff>
        </xdr:to>
        <xdr:sp macro="" textlink="">
          <xdr:nvSpPr>
            <xdr:cNvPr id="13318" name="CommandButton1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.215\dcm$\Bloomberg%20Connect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IN Input"/>
      <sheetName val="Coded"/>
      <sheetName val="Rating Correspondence Table"/>
      <sheetName val="Fx (if ISIN is not available)"/>
      <sheetName val="Graphs"/>
      <sheetName val="Tables"/>
      <sheetName val="Bloomberg Connector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queryTables/queryTable1.xml><?xml version="1.0" encoding="utf-8"?>
<queryTable xmlns="http://schemas.openxmlformats.org/spreadsheetml/2006/main" name="ExternalData_1" adjustColumnWidth="0" connectionId="2" autoFormatId="16" applyNumberFormats="0" applyBorderFormats="0" applyFontFormats="0" applyPatternFormats="0" applyAlignmentFormats="0" applyWidthHeightFormats="0">
  <queryTableRefresh nextId="2">
    <queryTableFields count="1">
      <queryTableField id="1" name="发行品种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bl_dt" displayName="tbl_dt" ref="F1:G2" totalsRowShown="0" headerRowDxfId="129" dataDxfId="128">
  <autoFilter ref="F1:G2">
    <filterColumn colId="0" hiddenButton="1"/>
    <filterColumn colId="1" hiddenButton="1"/>
  </autoFilter>
  <tableColumns count="2">
    <tableColumn id="1" name="WeeklyDate" dataDxfId="127"/>
    <tableColumn id="2" name="WeeklyStart" dataDxfId="126">
      <calculatedColumnFormula>tbl_dt[WeeklyDate]-7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6" name="Table_发行品种" displayName="Table_发行品种" ref="B30:B53" tableType="queryTable" totalsRowShown="0">
  <autoFilter ref="B30:B53"/>
  <tableColumns count="1">
    <tableColumn id="1" uniqueName="1" name="发行品种" queryTableFieldId="1"/>
  </tableColumns>
  <tableStyleInfo name="Qry Source" showFirstColumn="0" showLastColumn="0" showRowStripes="1" showColumnStripes="0"/>
</table>
</file>

<file path=xl/tables/table3.xml><?xml version="1.0" encoding="utf-8"?>
<table xmlns="http://schemas.openxmlformats.org/spreadsheetml/2006/main" id="9" name="tbl_dd_bocomdeal" displayName="tbl_dd_bocomdeal" ref="B56:B60" totalsRowShown="0">
  <autoFilter ref="B56:B60"/>
  <tableColumns count="1">
    <tableColumn id="1" name="BOCOM DEAL"/>
  </tableColumns>
  <tableStyleInfo name="Qry Source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1:B7" totalsRowShown="0">
  <autoFilter ref="A1:B7">
    <filterColumn colId="0" hiddenButton="1"/>
    <filterColumn colId="1" hiddenButton="1"/>
  </autoFilter>
  <tableColumns count="2">
    <tableColumn id="1" name="过往3个月新发交易簿记情况"/>
    <tableColumn id="2" name="bps"/>
  </tableColumns>
  <tableStyleInfo name="Qry Source" showFirstColumn="0" showLastColumn="0" showRowStripes="1" showColumnStripes="0"/>
</table>
</file>

<file path=xl/tables/table5.xml><?xml version="1.0" encoding="utf-8"?>
<table xmlns="http://schemas.openxmlformats.org/spreadsheetml/2006/main" id="2" name="tbl_dmi_isin" displayName="tbl_dmi_isin" ref="A3:W27" totalsRowShown="0" headerRowDxfId="125" dataDxfId="124">
  <autoFilter ref="A3:W27">
    <filterColumn colId="0" hiddenButton="1"/>
    <filterColumn colId="1" hiddenButton="1"/>
    <filterColumn colId="2" hiddenButton="1"/>
    <filterColumn colId="4" hiddenButton="1"/>
    <filterColumn colId="5" hiddenButton="1"/>
    <filterColumn colId="6" hiddenButton="1"/>
    <filterColumn colId="7" hiddenButton="1"/>
    <filterColumn colId="9" hiddenButton="1"/>
    <filterColumn colId="10" hiddenButton="1"/>
    <filterColumn colId="11" hiddenButton="1"/>
  </autoFilter>
  <tableColumns count="23">
    <tableColumn id="14" name="Index" dataDxfId="123"/>
    <tableColumn id="15" name="定价日" dataDxfId="122">
      <calculatedColumnFormula>IF(tbl_dmi_isin[[#This Row],[Index]]&gt;$A$2,"",TEXT(INDEX(美元债一级!$A$2:$BO$2879,tbl_dmi_isin[[#This Row],[Index]]+1,MATCH(B$2,美元债一级!$2:$2,0)),"yyyy/mm/dd"))</calculatedColumnFormula>
    </tableColumn>
    <tableColumn id="1" name="ISIN" dataDxfId="121">
      <calculatedColumnFormula>IF(tbl_dmi_isin[[#This Row],[Index]]&gt;$A$2,"",INDEX(美元债一级!$A$2:$BO$2880,tbl_dmi_isin[[#This Row],[Index]]+1,MATCH(C$2,美元债一级!$2:$2,0)))</calculatedColumnFormula>
    </tableColumn>
    <tableColumn id="23" name="信用主体" dataDxfId="120">
      <calculatedColumnFormula>IF(tbl_dmi_isin[[#This Row],[Index]]&gt;$A$2,"",INDEX(美元债一级!$A$2:$BO$2880,tbl_dmi_isin[[#This Row],[Index]]+1,MATCH(D$2,美元债一级!$2:$2,0)))</calculatedColumnFormula>
    </tableColumn>
    <tableColumn id="2" name="Check" dataDxfId="119">
      <calculatedColumnFormula>TEXT(tbl_dmi_isin[[#This Row],[定价日]],"YYMMDD")&amp;tbl_dmi_isin[[#This Row],[ISIN]]</calculatedColumnFormula>
    </tableColumn>
    <tableColumn id="13" name="补充OMAS updates" dataDxfId="118"/>
    <tableColumn id="5" name="发行评级" dataDxfId="117">
      <calculatedColumnFormula>IF(tbl_dmi_isin[[#This Row],[Index]]&gt;$A$2,"",INDEX(Corp_value!$A$1:$DM$2999,MATCH(tbl_dmi_isin[[#This Row],[ISIN]],Corp_value!$B:$B,0),MATCH(G$2,Corp_value!$1:$1,0)))</calculatedColumnFormula>
    </tableColumn>
    <tableColumn id="6" name="发行人注册地" dataDxfId="116">
      <calculatedColumnFormula>IF(tbl_dmi_isin[[#This Row],[Index]]&gt;$A$2,"",INDEX(Corp_value!$A$1:$DM$2999,MATCH(tbl_dmi_isin[[#This Row],[ISIN]],Corp_value!$B:$B,0),MATCH(H$2,Corp_value!$1:$1,0)))</calculatedColumnFormula>
    </tableColumn>
    <tableColumn id="3" name="发行人主上市地" dataDxfId="115">
      <calculatedColumnFormula>IF(tbl_dmi_isin[[#This Row],[Index]]&gt;$A$2,"",INDEX(Corp_value!$A$1:$DM$2999,MATCH(tbl_dmi_isin[[#This Row],[ISIN]],Corp_value!$B:$B,0),MATCH(I$2,Corp_value!$1:$1,0)))</calculatedColumnFormula>
    </tableColumn>
    <tableColumn id="7" name="主体评级" dataDxfId="114">
      <calculatedColumnFormula>IF(#REF!&gt;$A$2,"",INDEX(Corp_value!$A$1:$DM$2999,MATCH(#REF!,Corp_value!$B:$B,0),MATCH(J$2,Corp_value!$1:$1,0)))</calculatedColumnFormula>
    </tableColumn>
    <tableColumn id="4" name="定价息差" dataDxfId="113">
      <calculatedColumnFormula>IF(#REF!&gt;$A$2,"",INDEX(Corp_value!$A$1:$DM$2999,MATCH(#REF!,Corp_value!$B:$B,0),MATCH(K$2,Corp_value!$1:$1,0)))</calculatedColumnFormula>
    </tableColumn>
    <tableColumn id="9" name="浮息息差" dataDxfId="112">
      <calculatedColumnFormula>IF(#REF!&gt;$A$2,"",INDEX(Corp_value!$A$1:$DM$2999,MATCH(#REF!,Corp_value!$B:$B,0),MATCH(L$2,Corp_value!$1:$1,0)))</calculatedColumnFormula>
    </tableColumn>
    <tableColumn id="8" name="FLOATER_FORMULA" dataDxfId="111"/>
    <tableColumn id="10" name="发行人" dataDxfId="110">
      <calculatedColumnFormula>IF(tbl_dmi_isin[[#This Row],[Index]]&gt;$A$2,"",INDEX(Corp_value!$A$1:$DM$2999,MATCH(tbl_dmi_isin[[#This Row],[ISIN]],Corp_value!$B:$B,0),MATCH(N$2,Corp_value!$1:$1,0)))</calculatedColumnFormula>
    </tableColumn>
    <tableColumn id="11" name="担保人" dataDxfId="109">
      <calculatedColumnFormula>IF(tbl_dmi_isin[[#This Row],[Index]]&gt;$A$2,"",INDEX(Corp_value!$A$1:$DM$2999,MATCH(tbl_dmi_isin[[#This Row],[ISIN]],Corp_value!$B:$B,0),MATCH(O$2,Corp_value!$1:$1,0)))</calculatedColumnFormula>
    </tableColumn>
    <tableColumn id="12" name="维好协议提供者" dataDxfId="108">
      <calculatedColumnFormula>IF(tbl_dmi_isin[[#This Row],[Index]]&gt;$A$2,"",INDEX(Corp_value!$A$1:$DM$2999,MATCH(tbl_dmi_isin[[#This Row],[ISIN]],Corp_value!$B:$B,0),MATCH(P$2,Corp_value!$1:$1,0)))</calculatedColumnFormula>
    </tableColumn>
    <tableColumn id="17" name="起息日期" dataDxfId="107">
      <calculatedColumnFormula>IF(tbl_dmi_isin[[#This Row],[Index]]&gt;$A$2,"",TEXT(INDEX(Corp_value!$A$1:$DM$2999,MATCH(tbl_dmi_isin[[#This Row],[ISIN]],Corp_value!$B:$B,0),MATCH(Q$2,Corp_value!$1:$1,0)),"yyyy/mm/dd"))</calculatedColumnFormula>
    </tableColumn>
    <tableColumn id="18" name="兑付日" dataDxfId="106">
      <calculatedColumnFormula>IF(tbl_dmi_isin[[#This Row],[Index]]&gt;$A$2,"",TEXT(INDEX(Corp_value!$A$1:$DM$2999,MATCH(tbl_dmi_isin[[#This Row],[ISIN]],Corp_value!$B:$B,0),MATCH(R$2,Corp_value!$1:$1,0)),"yyyy/mm/dd"))</calculatedColumnFormula>
    </tableColumn>
    <tableColumn id="19" name="行权兑付日" dataDxfId="105">
      <calculatedColumnFormula>IF(tbl_dmi_isin[[#This Row],[Index]]&gt;$A$2,"",TEXT(INDEX(Corp_value!$A$1:$DM$2999,MATCH(tbl_dmi_isin[[#This Row],[ISIN]],Corp_value!$B:$B,0),MATCH(S$2,Corp_value!$1:$1,0)),"yyyy/mm/dd"))</calculatedColumnFormula>
    </tableColumn>
    <tableColumn id="20" name="票息" dataDxfId="104">
      <calculatedColumnFormula>IF(tbl_dmi_isin[[#This Row],[Index]]&gt;$A$2,"",INDEX(Corp_value!$A$1:$DM$2999,MATCH(tbl_dmi_isin[[#This Row],[ISIN]],Corp_value!$B:$B,0),MATCH(T$2,Corp_value!$1:$1,0)))</calculatedColumnFormula>
    </tableColumn>
    <tableColumn id="21" name="货币" dataDxfId="103">
      <calculatedColumnFormula>IF(tbl_dmi_isin[[#This Row],[Index]]&gt;$A$2,"",INDEX(Corp_value!$A$1:$DM$2999,MATCH(tbl_dmi_isin[[#This Row],[ISIN]],Corp_value!$B:$B,0),MATCH(U$2,Corp_value!$1:$1,0)))</calculatedColumnFormula>
    </tableColumn>
    <tableColumn id="24" name="发行价格" dataDxfId="102">
      <calculatedColumnFormula>IF(tbl_dmi_isin[[#This Row],[Index]]&gt;$A$2,"",INDEX(Corp_value!$A$1:$DM$2999,MATCH(tbl_dmi_isin[[#This Row],[ISIN]],Corp_value!$B:$B,0),MATCH(V$2,Corp_value!$1:$1,0)))</calculatedColumnFormula>
    </tableColumn>
    <tableColumn id="22" name="发行规模(亿)" dataDxfId="101">
      <calculatedColumnFormula>IFERROR(IF(tbl_dmi_isin[[#This Row],[Index]]&gt;$A$2,"",INDEX(Corp_value!$A$1:$DM$2999,MATCH(tbl_dmi_isin[[#This Row],[ISIN]],Corp_value!$B:$B,0),MATCH(W$2,Corp_value!$1:$1,0)))/100000000,"")</calculatedColumnFormula>
    </tableColumn>
  </tableColumns>
  <tableStyleInfo name="TableStyleLight15" showFirstColumn="0" showLastColumn="0" showRowStripes="0" showColumnStripes="0"/>
</table>
</file>

<file path=xl/tables/table6.xml><?xml version="1.0" encoding="utf-8"?>
<table xmlns="http://schemas.openxmlformats.org/spreadsheetml/2006/main" id="3" name="tbl_coded" displayName="tbl_coded" ref="A2:AT51" totalsRowShown="0" headerRowDxfId="100" dataDxfId="99">
  <autoFilter ref="A2:AT51"/>
  <tableColumns count="46">
    <tableColumn id="1" name="Index" dataDxfId="98">
      <calculatedColumnFormula>ROW()-ROW(tbl_coded[[#Headers],[ISIN]])</calculatedColumnFormula>
    </tableColumn>
    <tableColumn id="2" name="ISIN" dataDxfId="97">
      <calculatedColumnFormula>IF(美元债一级!$C$3:$C$1048576&lt;&gt;"",美元债一级!C3,"")</calculatedColumnFormula>
    </tableColumn>
    <tableColumn id="3" name="Date" dataDxfId="96">
      <calculatedColumnFormula>IF(tbl_coded[[#This Row],[ISIN]]="","",IF(tbl_coded[[#This Row],[Index]]&gt;$A$1,"",IF(_xll.BDP($B3&amp;" Corp",C$1)="#N/A N/A","",_xll.BDP($B3&amp;" Corp",C$1))))</calculatedColumnFormula>
    </tableColumn>
    <tableColumn id="4" name="Entity" dataDxfId="95">
      <calculatedColumnFormula>IF(tbl_coded[[#This Row],[ISIN]]="","",IF(_xll.BDP($B3&amp;" Corp",D$1)="#N/A N/A","",_xll.BDP($B3&amp;" Corp",D$1)))</calculatedColumnFormula>
    </tableColumn>
    <tableColumn id="5" name="欄4" dataDxfId="94">
      <calculatedColumnFormula>IF(tbl_coded[[#This Row],[ISIN]]="","",IF(_xll.BDP($B3&amp;" Corp",E$1)="#N/A N/A","--",_xll.BDP($B3&amp;" Corp",E$1)))</calculatedColumnFormula>
    </tableColumn>
    <tableColumn id="6" name="欄5" dataDxfId="93">
      <calculatedColumnFormula>IF(tbl_coded[[#This Row],[ISIN]]="","",IF(_xll.BDS($B3&amp;" Corp",F$1)="#N/A Field Not Applicable","",_xll.BDS($B3&amp;" Corp",F$1)))</calculatedColumnFormula>
    </tableColumn>
    <tableColumn id="7" name="欄6" dataDxfId="92">
      <calculatedColumnFormula>IF(tbl_coded[[#This Row],[ISIN]]="","",IF(_xll.BDP($F3&amp;" CompanyID",G$1)="#N/A Invalid Security","",_xll.BDP($F3&amp;" CompanyID",G$1)))</calculatedColumnFormula>
    </tableColumn>
    <tableColumn id="8" name="Column1" dataDxfId="91">
      <calculatedColumnFormula>IF(tbl_coded[[#This Row],[ISIN]]="","",IF(_xll.BDP($B3&amp;" Corp",H$1)="#N/A N/A","--",_xll.BDP($B3&amp;" Corp",H$1)))</calculatedColumnFormula>
    </tableColumn>
    <tableColumn id="9" name="Column2" dataDxfId="90">
      <calculatedColumnFormula>IF(tbl_coded[[#This Row],[ISIN]]="","",IF(_xll.BDP($B3&amp;" Corp",I$1)="#N/A N/A","--",_xll.BDP($B3&amp;" Corp",I$1)))</calculatedColumnFormula>
    </tableColumn>
    <tableColumn id="10" name="Column3" dataDxfId="89">
      <calculatedColumnFormula>IF(tbl_coded[[#This Row],[ISIN]]="","",IF(_xll.BDP($B3&amp;" Corp",J$1)="#N/A N/A","--",_xll.BDP($B3&amp;" Corp",J$1)))</calculatedColumnFormula>
    </tableColumn>
    <tableColumn id="11" name="Column4" dataDxfId="88">
      <calculatedColumnFormula>IF(tbl_coded[[#This Row],[ISIN]]="","",IF(_xll.BDP($B3&amp;" Corp",K$1)="#N/A N/A","--",_xll.BDP($B3&amp;" Corp",K$1)))</calculatedColumnFormula>
    </tableColumn>
    <tableColumn id="12" name="Column5" dataDxfId="87">
      <calculatedColumnFormula>IF(tbl_coded[[#This Row],[ISIN]]="","",IF(_xll.BDP($B3&amp;" Corp",L$1)="#N/A N/A","--",_xll.BDP($B3&amp;" Corp",L$1)))</calculatedColumnFormula>
    </tableColumn>
    <tableColumn id="13" name="Column6" dataDxfId="86">
      <calculatedColumnFormula>IF(tbl_coded[[#This Row],[ISIN]]="","",IF(_xll.BDP($B3&amp;" Corp",M$1)="#N/A N/A","--",_xll.BDP($B3&amp;" Corp",M$1)))</calculatedColumnFormula>
    </tableColumn>
    <tableColumn id="14" name="Column7" dataDxfId="85">
      <calculatedColumnFormula>IF(tbl_coded[[#This Row],[ISIN]]="","",IF(_xll.BDP($B3&amp;" Corp",N$1)="#N/A N/A","--",_xll.BDP($B3&amp;" Corp",N$1)))</calculatedColumnFormula>
    </tableColumn>
    <tableColumn id="15" name="Column8" dataDxfId="84">
      <calculatedColumnFormula>IF(tbl_coded[[#This Row],[ISIN]]="","",IF(_xll.BDP($B3&amp;" Corp",O$1)="#N/A N/A","--",_xll.BDP($B3&amp;" Corp",O$1)))</calculatedColumnFormula>
    </tableColumn>
    <tableColumn id="16" name="Column9" dataDxfId="83">
      <calculatedColumnFormula>IF(tbl_coded[[#This Row],[ISIN]]="","",IF(OR(_xll.BDP($B3&amp;" Corp",P$1)="#N/A N/A",_xll.BDP($B3&amp;" Corp",P$1)="#N/A Invalid Security",_xll.BDP($B3&amp;" Corp",P$1)="#N/A Field Not Applicable"),"--",_xll.BDP($B3&amp;" Corp",P$1)))</calculatedColumnFormula>
    </tableColumn>
    <tableColumn id="17" name="Column95" dataDxfId="82">
      <calculatedColumnFormula>IF(tbl_coded[[#This Row],[ISIN]]="","",IF(OR(_xll.BDP($P3&amp;" Equity",Q$1)="#N/A N/A",_xll.BDP($P3&amp;" Equity",Q$1)="#N/A Invalid Security"),"--",_xll.BDP($P3&amp;" Equity",Q$1)))</calculatedColumnFormula>
    </tableColumn>
    <tableColumn id="18" name="Column96" dataDxfId="81">
      <calculatedColumnFormula>IF(tbl_coded[[#This Row],[ISIN]]="","",IF(OR(_xll.BDP($P3&amp;" Equity",R$1)="#N/A N/A",_xll.BDP($P3&amp;" Equity",R$1)="#N/A Invalid Security"),"--",_xll.BDP($P3&amp;" Equity",R$1)))</calculatedColumnFormula>
    </tableColumn>
    <tableColumn id="19" name="Column93" dataDxfId="80">
      <calculatedColumnFormula>IF(tbl_coded[[#This Row],[ISIN]]="","",IF(OR(_xll.BDP($P3&amp;" Equity",S$1)="#N/A N/A",_xll.BDP($P3&amp;" Equity",S$1)="#N/A Invalid Security"),"--",_xll.BDP($P3&amp;" Equity",S$1)))</calculatedColumnFormula>
    </tableColumn>
    <tableColumn id="20" name="Column94" dataDxfId="79">
      <calculatedColumnFormula>IF(tbl_coded[[#This Row],[ISIN]]="","",IF(OR(_xll.BDP($P3&amp;" Equity",T$1)="#N/A N/A",_xll.BDP($P3&amp;" Equity",T$1)="#N/A Invalid Security"),"--",_xll.BDP($P3&amp;" Equity",T$1)))</calculatedColumnFormula>
    </tableColumn>
    <tableColumn id="21" name="Column92" dataDxfId="78">
      <calculatedColumnFormula>IF(tbl_coded[[#This Row],[ISIN]]="","",IF(OR(_xll.BDP($P3&amp;" Equity",U$1)="#N/A N/A",_xll.BDP($P3&amp;" Equity",U$1)="#N/A Invalid Security"),"--",_xll.BDP($P3&amp;" Equity",U$1)))</calculatedColumnFormula>
    </tableColumn>
    <tableColumn id="24" name="Column12" dataDxfId="77">
      <calculatedColumnFormula>IF(tbl_coded[[#This Row],[ISIN]]="","",IF(ISNUMBER(_xll.BDP(B3&amp;" Corp",V$1)),_xll.BDP(B3&amp;" Corp",V$1),""))</calculatedColumnFormula>
    </tableColumn>
    <tableColumn id="25" name="Column13" dataDxfId="76">
      <calculatedColumnFormula>IF(tbl_coded[[#This Row],[ISIN]]="","",IF(ISNUMBER(_xll.BDP(B3&amp;" Corp",W$1)),_xll.BDP(B3&amp;" Corp",W$1),""))</calculatedColumnFormula>
    </tableColumn>
    <tableColumn id="26" name="Column14" dataDxfId="75">
      <calculatedColumnFormula>IF(tbl_coded[[#This Row],[ISIN]]="","",IF(ISNUMBER(_xll.BDP(B3&amp;" Corp",X$1)),_xll.BDP(B3&amp;" Corp",X$1),""))</calculatedColumnFormula>
    </tableColumn>
    <tableColumn id="27" name="Column142" dataDxfId="74">
      <calculatedColumnFormula>IF(tbl_coded[[#This Row],[ISIN]]="","",IF((_xll.BDP(B3&amp;" Corp",Y$1))="#N/A Field Not Applicable","",_xll.BDP(B3&amp;" Corp",Y$1)))</calculatedColumnFormula>
    </tableColumn>
    <tableColumn id="28" name="浮息息差" dataDxfId="73">
      <calculatedColumnFormula>IF(tbl_coded[[#This Row],[ISIN]]="","",IF((_xll.BDP(B3&amp;" Corp",Z$1))="#N/A N/A","--",_xll.BDP(B3&amp;" Corp",Z$1)))</calculatedColumnFormula>
    </tableColumn>
    <tableColumn id="29" name="评级分类" dataDxfId="72">
      <calculatedColumnFormula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calculatedColumnFormula>
    </tableColumn>
    <tableColumn id="30" name="主体评级" dataDxfId="71">
      <calculatedColumnFormula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calculatedColumnFormula>
    </tableColumn>
    <tableColumn id="31" name="债项评级" dataDxfId="70">
      <calculatedColumnFormula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calculatedColumnFormula>
    </tableColumn>
    <tableColumn id="22" name="发行人注册地" dataDxfId="69" dataCellStyle="Normal 2">
      <calculatedColumnFormula>IF(tbl_coded[[#This Row],[ISIN]]="","",IF(_xll.BDP($B3&amp;" Corp",AD$1)="#N/A N/A","--",_xll.BDP($B3&amp;" Corp",AD$1)))</calculatedColumnFormula>
    </tableColumn>
    <tableColumn id="23" name="发行人上市地" dataDxfId="68" dataCellStyle="Normal 2">
      <calculatedColumnFormula>IF(tbl_coded[[#This Row],[ISIN]]="","",IF(OR(_xll.BDP(_xll.BDP(tbl_coded[[#This Row],[ISIN]]&amp;" Corp", "ISSUER_EQUITY_TICKER")&amp;" Equity",AE$1)="#N/A N/A"),"--",_xll.BDP(_xll.BDP(tbl_coded[[#This Row],[ISIN]]&amp;" Corp", "ISSUER_EQUITY_TICKER")&amp;" Equity",AE$1)))</calculatedColumnFormula>
    </tableColumn>
    <tableColumn id="32" name="定价息差" dataDxfId="67">
      <calculatedColumnFormula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calculatedColumnFormula>
    </tableColumn>
    <tableColumn id="33" name="Issuer" dataDxfId="66">
      <calculatedColumnFormula>IF(tbl_coded[[#This Row],[ISIN]]="","",IF(OR(_xll.BDP(_xll.BDP(tbl_coded[[#This Row],[ISIN]]&amp;" Corp", "ISSUER_EQUITY_TICKER")&amp;" Equity",AG$1)="#N/A N/A"),"--",_xll.BDP(_xll.BDP(tbl_coded[[#This Row],[ISIN]]&amp;" Corp", "ISSUER_EQUITY_TICKER")&amp;" Equity",AG$1)))</calculatedColumnFormula>
    </tableColumn>
    <tableColumn id="34" name="KPW Provider BBID" dataDxfId="65">
      <calculatedColumnFormula>IF(tbl_coded[[#This Row],[ISIN]]="","",IF(_xll.BDS($B3&amp;" Corp",AH$1)="#N/A Field Not Applicable","",_xll.BDS($B3&amp;" Corp",AH$1)))</calculatedColumnFormula>
    </tableColumn>
    <tableColumn id="46" name="KPW Name" dataDxfId="64" dataCellStyle="Normal 2">
      <calculatedColumnFormula>IF(tbl_coded[[#This Row],[ISIN]]="","",IF(_xll.BDP(tbl_coded[[#This Row],[KPW Provider BBID]]&amp;" CompanyID","NAME")="#N/A Invalid Security","",_xll.BDP(tbl_coded[[#This Row],[KPW Provider BBID]]&amp;" CompanyID","NAME")))</calculatedColumnFormula>
    </tableColumn>
    <tableColumn id="35" name="G'tor" dataDxfId="63">
      <calculatedColumnFormula>IF(tbl_coded[[#This Row],[ISIN]]="","",IF(OR(_xll.BDP(tbl_coded[[#This Row],[ISIN]]&amp;" ISIN",AJ$1)="#N/A N/A"),"--",_xll.BDP(tbl_coded[[#This Row],[ISIN]]&amp;" ISIN",AJ$1)))</calculatedColumnFormula>
    </tableColumn>
    <tableColumn id="36" name="SBLC Provider BBID" dataDxfId="62">
      <calculatedColumnFormula>IF(tbl_coded[[#This Row],[ISIN]]="","",IF(_xll.BDS($B3&amp;" Corp",AK$1)="#N/A Field Not Applicable","",_xll.BDS($B3&amp;" Corp",AK$1)))</calculatedColumnFormula>
    </tableColumn>
    <tableColumn id="47" name="SBLC Provider Name" dataDxfId="61" dataCellStyle="Normal 2">
      <calculatedColumnFormula>IF(tbl_coded[[#This Row],[SBLC Provider BBID]]="","",_xll.BDP(tbl_coded[[#This Row],[SBLC Provider BBID]]&amp;" CompanyID","NAME"))</calculatedColumnFormula>
    </tableColumn>
    <tableColumn id="37" name="起息日期" dataDxfId="60">
      <calculatedColumnFormula>IF(tbl_coded[[#This Row],[ISIN]]="","",IF(OR(_xll.BDP(tbl_coded[[#This Row],[ISIN]]&amp;" ISIN",AM$1)="#N/A N/A"),"--",TEXT(_xll.BDP(tbl_coded[[#This Row],[ISIN]]&amp;" ISIN",AM$1),"yyyy/mm/dd")))</calculatedColumnFormula>
    </tableColumn>
    <tableColumn id="38" name="兑付日" dataDxfId="59">
      <calculatedColumnFormula>IF(tbl_coded[[#This Row],[ISIN]]="","",IF(OR(_xll.BDP(tbl_coded[[#This Row],[ISIN]]&amp;" ISIN",AN$1)="#N/A N/A"),"--",TEXT(_xll.BDP(tbl_coded[[#This Row],[ISIN]]&amp;" ISIN",AN$1),"yyyy/mm/dd")))</calculatedColumnFormula>
    </tableColumn>
    <tableColumn id="39" name="定价日" dataDxfId="58">
      <calculatedColumnFormula>IF(tbl_coded[[#This Row],[ISIN]]="","",IF(OR(_xll.BDP(tbl_coded[[#This Row],[ISIN]]&amp;" ISIN",AO$1)="#N/A N/A"),"--",TEXT(_xll.BDP(tbl_coded[[#This Row],[ISIN]]&amp;" ISIN",AO$1),"yyyy/mm/dd")))</calculatedColumnFormula>
    </tableColumn>
    <tableColumn id="40" name="Nex-call Date" dataDxfId="57">
      <calculatedColumnFormula>IF(tbl_coded[[#This Row],[ISIN]]="","",IF(OR(_xll.BDP(tbl_coded[[#This Row],[ISIN]]&amp;" ISIN",AP$1)="#N/A Field Not Applicable"),"--",TEXT(_xll.BDP(tbl_coded[[#This Row],[ISIN]]&amp;" ISIN",AP$1),"yyyy/mm/dd")))</calculatedColumnFormula>
    </tableColumn>
    <tableColumn id="41" name="票息" dataDxfId="56">
      <calculatedColumnFormula>IF(tbl_coded[[#This Row],[ISIN]]="","",IF(OR(_xll.BDP(tbl_coded[[#This Row],[ISIN]]&amp;" ISIN",AQ$1)="#N/A N/A"),"--",_xll.BDP(tbl_coded[[#This Row],[ISIN]]&amp;" ISIN",AQ$1)))</calculatedColumnFormula>
    </tableColumn>
    <tableColumn id="42" name="货币" dataDxfId="55">
      <calculatedColumnFormula>IF(tbl_coded[[#This Row],[ISIN]]="","",IF(OR(_xll.BDP(tbl_coded[[#This Row],[ISIN]]&amp;" ISIN",AR$1)="#N/A N/A"),"--",_xll.BDP(tbl_coded[[#This Row],[ISIN]]&amp;" ISIN",AR$1)))</calculatedColumnFormula>
    </tableColumn>
    <tableColumn id="43" name="发行规模" dataDxfId="54">
      <calculatedColumnFormula>IF(tbl_coded[[#This Row],[ISIN]]="","",IF(OR(_xll.BDP(tbl_coded[[#This Row],[ISIN]]&amp;" ISIN",AS$1)="#N/A N/A"),"--",_xll.BDP(tbl_coded[[#This Row],[ISIN]]&amp;" ISIN",AS$1)))</calculatedColumnFormula>
    </tableColumn>
    <tableColumn id="44" name="发行价格" dataDxfId="53">
      <calculatedColumnFormula>IF(tbl_coded[[#This Row],[ISIN]]="","",IF(OR(_xll.BDP(tbl_coded[[#This Row],[ISIN]]&amp;" ISIN",AT$1)="#N/A Field Not Applicable"),"--",_xll.BDP(tbl_coded[[#This Row],[ISIN]]&amp;" ISIN",AT$1)))</calculatedColumnFormula>
    </tableColumn>
  </tableColumns>
  <tableStyleInfo name="tbl_bbgcoded" showFirstColumn="0" showLastColumn="0" showRowStripes="1" showColumnStripes="0"/>
</table>
</file>

<file path=xl/tables/table7.xml><?xml version="1.0" encoding="utf-8"?>
<table xmlns="http://schemas.openxmlformats.org/spreadsheetml/2006/main" id="5" name="rtg_num" displayName="rtg_num" ref="AX1:BA25" totalsRowShown="0">
  <autoFilter ref="AX1:BA25"/>
  <tableColumns count="4">
    <tableColumn id="1" name="Num"/>
    <tableColumn id="2" name="Moody's"/>
    <tableColumn id="3" name="S&amp;P"/>
    <tableColumn id="4" name="Fitch"/>
  </tableColumns>
  <tableStyleInfo name="Qry Source" showFirstColumn="0" showLastColumn="0" showRowStripes="1" showColumnStripes="0"/>
</table>
</file>

<file path=xl/tables/table8.xml><?xml version="1.0" encoding="utf-8"?>
<table xmlns="http://schemas.openxmlformats.org/spreadsheetml/2006/main" id="8" name="tbl_mandated" displayName="tbl_mandated" ref="A3:M22" totalsRowShown="0">
  <autoFilter ref="A3:M22"/>
  <tableColumns count="13">
    <tableColumn id="2" name="日期"/>
    <tableColumn id="3" name="信用主体简称"/>
    <tableColumn id="4" name="主体评级"/>
    <tableColumn id="6" name="拟发行"/>
    <tableColumn id="7" name="ESG"/>
    <tableColumn id="8" name="品种"/>
    <tableColumn id="9" name="债项"/>
    <tableColumn id="5" name="备证行"/>
    <tableColumn id="1" name="年期"/>
    <tableColumn id="10" name="事件"/>
    <tableColumn id="11" name="路演/IPG/FPG详情"/>
    <tableColumn id="12" name="BOCOM_DEAL?"/>
    <tableColumn id="13" name="Language" dataDxfId="52">
      <calculatedColumnFormula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calculatedColumnFormula>
    </tableColumn>
  </tableColumns>
  <tableStyleInfo name="Qry Source 2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DCM Execution">
      <a:majorFont>
        <a:latin typeface="Microsoft JhengHei"/>
        <a:ea typeface="Microsoft JhengHei"/>
        <a:cs typeface=""/>
      </a:majorFont>
      <a:minorFont>
        <a:latin typeface="Microsoft JhengHei"/>
        <a:ea typeface="Microsoft JhengHe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www.serespartners.com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-0.499984740745262"/>
  </sheetPr>
  <dimension ref="A1:G60"/>
  <sheetViews>
    <sheetView workbookViewId="0">
      <selection activeCell="B25" sqref="B25"/>
    </sheetView>
  </sheetViews>
  <sheetFormatPr defaultColWidth="8.88671875" defaultRowHeight="15.75"/>
  <cols>
    <col min="1" max="1" width="2.77734375" style="89" customWidth="1"/>
    <col min="2" max="2" width="16.44140625" style="89" bestFit="1" customWidth="1"/>
    <col min="3" max="3" width="52.44140625" style="89" customWidth="1"/>
    <col min="4" max="5" width="8.88671875" style="89"/>
    <col min="6" max="6" width="17.33203125" style="89" bestFit="1" customWidth="1"/>
    <col min="7" max="7" width="22.88671875" style="89" customWidth="1"/>
    <col min="8" max="16384" width="8.88671875" style="89"/>
  </cols>
  <sheetData>
    <row r="1" spans="1:7" ht="47.25" thickBot="1">
      <c r="B1" s="184" t="s">
        <v>256</v>
      </c>
      <c r="F1" s="93" t="s">
        <v>253</v>
      </c>
      <c r="G1" s="94" t="s">
        <v>254</v>
      </c>
    </row>
    <row r="2" spans="1:7" ht="52.5" customHeight="1" thickTop="1" thickBot="1">
      <c r="B2" s="184" t="s">
        <v>255</v>
      </c>
      <c r="F2" s="185">
        <v>45187</v>
      </c>
      <c r="G2" s="95">
        <f>tbl_dt[WeeklyDate]-7</f>
        <v>45180</v>
      </c>
    </row>
    <row r="3" spans="1:7" ht="12.75" customHeight="1" thickTop="1"/>
    <row r="4" spans="1:7" ht="12.75" customHeight="1"/>
    <row r="5" spans="1:7" ht="36" customHeight="1">
      <c r="A5" s="173">
        <v>1</v>
      </c>
      <c r="B5" s="173" t="s">
        <v>263</v>
      </c>
      <c r="C5" s="173"/>
    </row>
    <row r="6" spans="1:7" ht="36" customHeight="1">
      <c r="A6" s="173">
        <v>2</v>
      </c>
      <c r="B6" s="173" t="s">
        <v>264</v>
      </c>
      <c r="C6" s="173"/>
      <c r="F6"/>
    </row>
    <row r="7" spans="1:7" ht="36" customHeight="1">
      <c r="A7" s="173">
        <v>3</v>
      </c>
      <c r="B7" s="173" t="s">
        <v>265</v>
      </c>
      <c r="C7" s="173"/>
    </row>
    <row r="8" spans="1:7" ht="36" customHeight="1">
      <c r="A8" s="173">
        <v>4</v>
      </c>
      <c r="B8" s="173" t="s">
        <v>277</v>
      </c>
      <c r="C8" s="173"/>
    </row>
    <row r="9" spans="1:7" ht="36" customHeight="1">
      <c r="A9" s="173">
        <v>5</v>
      </c>
      <c r="B9" s="173" t="s">
        <v>278</v>
      </c>
      <c r="C9" s="173"/>
    </row>
    <row r="10" spans="1:7" ht="36" customHeight="1">
      <c r="A10" s="173">
        <v>6</v>
      </c>
      <c r="B10" s="173" t="s">
        <v>455</v>
      </c>
      <c r="C10" s="173"/>
    </row>
    <row r="30" spans="2:2">
      <c r="B30" s="190" t="s">
        <v>347</v>
      </c>
    </row>
    <row r="31" spans="2:2">
      <c r="B31" s="191" t="s">
        <v>282</v>
      </c>
    </row>
    <row r="32" spans="2:2">
      <c r="B32" s="191" t="s">
        <v>350</v>
      </c>
    </row>
    <row r="33" spans="2:2">
      <c r="B33" s="191" t="s">
        <v>353</v>
      </c>
    </row>
    <row r="34" spans="2:2">
      <c r="B34" s="191" t="s">
        <v>349</v>
      </c>
    </row>
    <row r="35" spans="2:2">
      <c r="B35" s="191" t="s">
        <v>426</v>
      </c>
    </row>
    <row r="36" spans="2:2">
      <c r="B36" s="191" t="s">
        <v>427</v>
      </c>
    </row>
    <row r="37" spans="2:2">
      <c r="B37" s="191" t="s">
        <v>428</v>
      </c>
    </row>
    <row r="38" spans="2:2">
      <c r="B38" s="191" t="s">
        <v>286</v>
      </c>
    </row>
    <row r="39" spans="2:2">
      <c r="B39" s="191" t="s">
        <v>284</v>
      </c>
    </row>
    <row r="40" spans="2:2">
      <c r="B40" s="191" t="s">
        <v>348</v>
      </c>
    </row>
    <row r="41" spans="2:2">
      <c r="B41" s="191" t="s">
        <v>429</v>
      </c>
    </row>
    <row r="42" spans="2:2">
      <c r="B42" s="191" t="s">
        <v>430</v>
      </c>
    </row>
    <row r="43" spans="2:2">
      <c r="B43" s="191" t="s">
        <v>351</v>
      </c>
    </row>
    <row r="44" spans="2:2">
      <c r="B44" s="191" t="s">
        <v>431</v>
      </c>
    </row>
    <row r="45" spans="2:2">
      <c r="B45" s="191" t="s">
        <v>352</v>
      </c>
    </row>
    <row r="46" spans="2:2">
      <c r="B46" s="191" t="s">
        <v>354</v>
      </c>
    </row>
    <row r="47" spans="2:2">
      <c r="B47" s="191" t="s">
        <v>432</v>
      </c>
    </row>
    <row r="48" spans="2:2">
      <c r="B48" s="191" t="s">
        <v>355</v>
      </c>
    </row>
    <row r="49" spans="2:2">
      <c r="B49" s="191" t="s">
        <v>287</v>
      </c>
    </row>
    <row r="50" spans="2:2">
      <c r="B50" s="191" t="s">
        <v>433</v>
      </c>
    </row>
    <row r="51" spans="2:2">
      <c r="B51" t="s">
        <v>356</v>
      </c>
    </row>
    <row r="52" spans="2:2">
      <c r="B52" t="s">
        <v>357</v>
      </c>
    </row>
    <row r="53" spans="2:2">
      <c r="B53" t="s">
        <v>434</v>
      </c>
    </row>
    <row r="56" spans="2:2">
      <c r="B56" s="172" t="s">
        <v>293</v>
      </c>
    </row>
    <row r="57" spans="2:2">
      <c r="B57" s="172" t="s">
        <v>289</v>
      </c>
    </row>
    <row r="58" spans="2:2">
      <c r="B58" t="s">
        <v>291</v>
      </c>
    </row>
    <row r="59" spans="2:2">
      <c r="B59" s="172" t="s">
        <v>290</v>
      </c>
    </row>
    <row r="60" spans="2:2">
      <c r="B60" t="s">
        <v>292</v>
      </c>
    </row>
  </sheetData>
  <phoneticPr fontId="6" type="noConversion"/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249977111117893"/>
  </sheetPr>
  <dimension ref="A1:BQ25"/>
  <sheetViews>
    <sheetView workbookViewId="0">
      <pane xSplit="1" ySplit="1" topLeftCell="C2" activePane="bottomRight" state="frozen"/>
      <selection pane="topRight" activeCell="B1" sqref="B1"/>
      <selection pane="bottomLeft" activeCell="A3" sqref="A3"/>
      <selection pane="bottomRight" activeCell="E2" sqref="E2"/>
    </sheetView>
  </sheetViews>
  <sheetFormatPr defaultColWidth="10.6640625" defaultRowHeight="18" customHeight="1"/>
  <cols>
    <col min="1" max="1" width="32" style="259" bestFit="1" customWidth="1"/>
    <col min="2" max="2" width="22.5546875" style="259" bestFit="1" customWidth="1"/>
    <col min="3" max="3" width="15.5546875" style="259" bestFit="1" customWidth="1"/>
    <col min="4" max="4" width="11.6640625" style="259" customWidth="1"/>
    <col min="5" max="5" width="48.109375" style="259" bestFit="1" customWidth="1"/>
    <col min="6" max="7" width="11.6640625" style="259" customWidth="1"/>
    <col min="8" max="8" width="23.33203125" style="259" customWidth="1"/>
    <col min="9" max="9" width="13.21875" style="259" bestFit="1" customWidth="1"/>
    <col min="10" max="22" width="11.6640625" style="259" customWidth="1"/>
    <col min="23" max="23" width="23.33203125" style="259" customWidth="1"/>
    <col min="24" max="32" width="11.6640625" style="259" customWidth="1"/>
    <col min="33" max="16384" width="10.6640625" style="259"/>
  </cols>
  <sheetData>
    <row r="1" spans="1:69" s="256" customFormat="1" ht="35.1" customHeight="1">
      <c r="A1" s="253" t="s">
        <v>181</v>
      </c>
      <c r="B1" s="254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5"/>
      <c r="P1" s="255"/>
      <c r="Q1" s="255"/>
      <c r="R1" s="255"/>
      <c r="S1" s="255"/>
      <c r="T1" s="255"/>
      <c r="U1" s="255"/>
      <c r="V1" s="255"/>
      <c r="W1" s="255"/>
      <c r="X1" s="255"/>
      <c r="Y1" s="255"/>
      <c r="Z1" s="255"/>
      <c r="AA1" s="255"/>
      <c r="AB1" s="255"/>
      <c r="AC1" s="255"/>
      <c r="AD1" s="255"/>
      <c r="AE1" s="255"/>
      <c r="AF1" s="255"/>
      <c r="AG1" s="255"/>
      <c r="AH1" s="255"/>
      <c r="AI1" s="255"/>
      <c r="AJ1" s="255"/>
      <c r="AK1" s="255"/>
      <c r="AL1" s="255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</row>
    <row r="2" spans="1:69" s="3" customFormat="1" ht="35.1" customHeight="1">
      <c r="A2" s="252" t="s">
        <v>124</v>
      </c>
      <c r="B2" s="252" t="s">
        <v>424</v>
      </c>
      <c r="C2" s="252" t="s">
        <v>0</v>
      </c>
      <c r="D2" s="252" t="s">
        <v>43</v>
      </c>
      <c r="E2" s="252" t="s">
        <v>140</v>
      </c>
      <c r="F2" s="252" t="s">
        <v>141</v>
      </c>
      <c r="G2" s="252" t="s">
        <v>142</v>
      </c>
      <c r="H2" s="252" t="s">
        <v>44</v>
      </c>
      <c r="I2" s="252" t="s">
        <v>131</v>
      </c>
      <c r="J2" s="252" t="s">
        <v>123</v>
      </c>
      <c r="K2" s="252" t="s">
        <v>132</v>
      </c>
      <c r="L2" s="252" t="s">
        <v>435</v>
      </c>
      <c r="M2" s="252" t="s">
        <v>127</v>
      </c>
      <c r="N2" s="252" t="s">
        <v>133</v>
      </c>
      <c r="O2" s="252" t="s">
        <v>128</v>
      </c>
      <c r="P2" s="252" t="s">
        <v>129</v>
      </c>
      <c r="Q2" s="252" t="s">
        <v>143</v>
      </c>
      <c r="R2" s="252" t="s">
        <v>458</v>
      </c>
      <c r="S2" s="252" t="s">
        <v>425</v>
      </c>
      <c r="T2" s="252" t="s">
        <v>130</v>
      </c>
      <c r="U2" s="252" t="s">
        <v>144</v>
      </c>
      <c r="V2" s="252" t="s">
        <v>145</v>
      </c>
      <c r="W2" s="252" t="s">
        <v>146</v>
      </c>
      <c r="X2" s="252" t="s">
        <v>126</v>
      </c>
      <c r="Y2" s="252" t="s">
        <v>138</v>
      </c>
      <c r="Z2" s="252" t="s">
        <v>139</v>
      </c>
      <c r="AA2" s="252" t="s">
        <v>257</v>
      </c>
      <c r="AB2" s="252" t="s">
        <v>147</v>
      </c>
      <c r="AC2" s="252" t="s">
        <v>148</v>
      </c>
      <c r="AD2" s="252" t="s">
        <v>149</v>
      </c>
      <c r="AE2" s="252" t="s">
        <v>134</v>
      </c>
      <c r="AF2" s="252" t="s">
        <v>318</v>
      </c>
      <c r="AG2" s="252" t="s">
        <v>905</v>
      </c>
      <c r="AH2" s="252" t="s">
        <v>906</v>
      </c>
      <c r="AI2" s="252" t="s">
        <v>907</v>
      </c>
      <c r="AJ2" s="252" t="s">
        <v>908</v>
      </c>
      <c r="AK2" s="252" t="s">
        <v>125</v>
      </c>
      <c r="AL2" s="252" t="s">
        <v>909</v>
      </c>
      <c r="AM2" s="252" t="s">
        <v>910</v>
      </c>
      <c r="AN2" s="252" t="s">
        <v>911</v>
      </c>
      <c r="AO2" s="252" t="s">
        <v>912</v>
      </c>
      <c r="AP2" s="252" t="s">
        <v>913</v>
      </c>
      <c r="AQ2" s="252" t="s">
        <v>914</v>
      </c>
      <c r="AR2" s="252" t="s">
        <v>915</v>
      </c>
      <c r="AS2" s="252" t="s">
        <v>916</v>
      </c>
      <c r="AT2" s="252" t="s">
        <v>917</v>
      </c>
      <c r="AU2" s="252" t="s">
        <v>918</v>
      </c>
      <c r="AV2" s="252" t="s">
        <v>919</v>
      </c>
      <c r="AW2" s="252" t="s">
        <v>920</v>
      </c>
      <c r="AX2" s="252" t="s">
        <v>921</v>
      </c>
      <c r="AY2" s="252" t="s">
        <v>922</v>
      </c>
      <c r="AZ2" s="252" t="s">
        <v>923</v>
      </c>
      <c r="BA2" s="252" t="s">
        <v>924</v>
      </c>
      <c r="BB2" s="252" t="s">
        <v>925</v>
      </c>
      <c r="BC2" s="252" t="s">
        <v>926</v>
      </c>
      <c r="BD2" s="252" t="s">
        <v>927</v>
      </c>
      <c r="BE2" s="252" t="s">
        <v>928</v>
      </c>
      <c r="BF2" s="252" t="s">
        <v>929</v>
      </c>
      <c r="BG2" s="252" t="s">
        <v>930</v>
      </c>
      <c r="BH2" s="252" t="s">
        <v>931</v>
      </c>
      <c r="BI2" s="252" t="s">
        <v>932</v>
      </c>
      <c r="BJ2" s="252" t="s">
        <v>933</v>
      </c>
      <c r="BK2" s="252" t="s">
        <v>934</v>
      </c>
      <c r="BL2" s="252" t="s">
        <v>935</v>
      </c>
      <c r="BM2" s="252" t="s">
        <v>936</v>
      </c>
      <c r="BN2" s="252" t="s">
        <v>937</v>
      </c>
      <c r="BO2" s="252" t="s">
        <v>938</v>
      </c>
      <c r="BP2" s="252" t="s">
        <v>939</v>
      </c>
      <c r="BQ2" s="252" t="s">
        <v>940</v>
      </c>
    </row>
    <row r="3" spans="1:69" s="3" customFormat="1" ht="18" customHeight="1">
      <c r="A3" s="239" t="s">
        <v>1243</v>
      </c>
      <c r="B3" s="239" t="s">
        <v>1244</v>
      </c>
      <c r="C3" s="239" t="s">
        <v>1245</v>
      </c>
      <c r="D3" s="239" t="s">
        <v>1083</v>
      </c>
      <c r="E3" s="239" t="s">
        <v>1246</v>
      </c>
      <c r="F3" s="239" t="s">
        <v>444</v>
      </c>
      <c r="G3" s="239" t="s">
        <v>444</v>
      </c>
      <c r="H3" s="239" t="s">
        <v>444</v>
      </c>
      <c r="I3" s="240">
        <v>0.9</v>
      </c>
      <c r="J3" s="239" t="s">
        <v>11</v>
      </c>
      <c r="K3" s="239" t="s">
        <v>446</v>
      </c>
      <c r="L3" s="240">
        <v>7.5</v>
      </c>
      <c r="M3" s="239" t="s">
        <v>980</v>
      </c>
      <c r="N3" s="239" t="s">
        <v>445</v>
      </c>
      <c r="O3" s="239" t="s">
        <v>1247</v>
      </c>
      <c r="P3" s="239" t="s">
        <v>1248</v>
      </c>
      <c r="Q3" s="240">
        <v>10</v>
      </c>
      <c r="R3" s="239" t="s">
        <v>447</v>
      </c>
      <c r="S3" s="239" t="s">
        <v>1017</v>
      </c>
      <c r="T3" s="239"/>
      <c r="U3" s="239" t="s">
        <v>448</v>
      </c>
      <c r="V3" s="240">
        <v>100</v>
      </c>
      <c r="W3" s="239"/>
      <c r="X3" s="239" t="s">
        <v>1249</v>
      </c>
      <c r="Y3" s="239" t="s">
        <v>1250</v>
      </c>
      <c r="Z3" s="239"/>
      <c r="AA3" s="239"/>
      <c r="AB3" s="239"/>
      <c r="AC3" s="239"/>
      <c r="AD3" s="239"/>
      <c r="AE3" s="239" t="s">
        <v>1251</v>
      </c>
      <c r="AF3" s="239" t="s">
        <v>459</v>
      </c>
      <c r="AG3" s="239" t="s">
        <v>1252</v>
      </c>
      <c r="AH3" s="239"/>
      <c r="AI3" s="239" t="s">
        <v>444</v>
      </c>
      <c r="AJ3" s="239" t="s">
        <v>112</v>
      </c>
      <c r="AK3" s="239" t="s">
        <v>151</v>
      </c>
      <c r="AL3" s="239" t="s">
        <v>941</v>
      </c>
      <c r="AM3" s="239" t="s">
        <v>950</v>
      </c>
      <c r="AN3" s="239" t="s">
        <v>208</v>
      </c>
      <c r="AO3" s="239"/>
      <c r="AP3" s="239"/>
      <c r="AQ3" s="239"/>
      <c r="AR3" s="239" t="s">
        <v>1253</v>
      </c>
      <c r="AS3" s="239" t="s">
        <v>1254</v>
      </c>
      <c r="AT3" s="240">
        <v>1000</v>
      </c>
      <c r="AU3" s="240">
        <v>0.9</v>
      </c>
      <c r="AV3" s="239" t="s">
        <v>989</v>
      </c>
      <c r="AW3" s="239"/>
      <c r="AX3" s="240">
        <v>7.5</v>
      </c>
      <c r="AY3" s="239"/>
      <c r="AZ3" s="239" t="s">
        <v>990</v>
      </c>
      <c r="BA3" s="239" t="s">
        <v>1243</v>
      </c>
      <c r="BB3" s="239"/>
      <c r="BC3" s="239" t="s">
        <v>989</v>
      </c>
      <c r="BD3" s="239" t="s">
        <v>1255</v>
      </c>
      <c r="BE3" s="239" t="s">
        <v>989</v>
      </c>
      <c r="BF3" s="239" t="s">
        <v>1169</v>
      </c>
      <c r="BG3" s="239" t="s">
        <v>1256</v>
      </c>
      <c r="BH3" s="239" t="s">
        <v>1257</v>
      </c>
      <c r="BI3" s="239" t="s">
        <v>943</v>
      </c>
      <c r="BJ3" s="239" t="s">
        <v>943</v>
      </c>
      <c r="BK3" s="239" t="s">
        <v>948</v>
      </c>
      <c r="BL3" s="239" t="s">
        <v>944</v>
      </c>
      <c r="BM3" s="239" t="s">
        <v>945</v>
      </c>
      <c r="BN3" s="239"/>
      <c r="BO3" s="239" t="s">
        <v>949</v>
      </c>
      <c r="BP3" s="239"/>
      <c r="BQ3" s="239"/>
    </row>
    <row r="4" spans="1:69" s="3" customFormat="1" ht="18" customHeight="1">
      <c r="A4" s="239" t="s">
        <v>975</v>
      </c>
      <c r="B4" s="239" t="s">
        <v>976</v>
      </c>
      <c r="C4" s="239" t="s">
        <v>977</v>
      </c>
      <c r="D4" s="239" t="s">
        <v>978</v>
      </c>
      <c r="E4" s="239" t="s">
        <v>979</v>
      </c>
      <c r="F4" s="239" t="s">
        <v>444</v>
      </c>
      <c r="G4" s="239" t="s">
        <v>444</v>
      </c>
      <c r="H4" s="239" t="s">
        <v>444</v>
      </c>
      <c r="I4" s="240">
        <v>2.6</v>
      </c>
      <c r="J4" s="239" t="s">
        <v>449</v>
      </c>
      <c r="K4" s="239" t="s">
        <v>446</v>
      </c>
      <c r="L4" s="240">
        <v>4.8</v>
      </c>
      <c r="M4" s="239" t="s">
        <v>980</v>
      </c>
      <c r="N4" s="239" t="s">
        <v>981</v>
      </c>
      <c r="O4" s="239"/>
      <c r="P4" s="239" t="s">
        <v>1258</v>
      </c>
      <c r="Q4" s="239"/>
      <c r="R4" s="239" t="s">
        <v>447</v>
      </c>
      <c r="S4" s="239" t="s">
        <v>983</v>
      </c>
      <c r="T4" s="239" t="s">
        <v>984</v>
      </c>
      <c r="U4" s="239" t="s">
        <v>448</v>
      </c>
      <c r="V4" s="240">
        <v>100</v>
      </c>
      <c r="W4" s="239"/>
      <c r="X4" s="239" t="s">
        <v>460</v>
      </c>
      <c r="Y4" s="239" t="s">
        <v>985</v>
      </c>
      <c r="Z4" s="239"/>
      <c r="AA4" s="239"/>
      <c r="AB4" s="239"/>
      <c r="AC4" s="239"/>
      <c r="AD4" s="239"/>
      <c r="AE4" s="239" t="s">
        <v>986</v>
      </c>
      <c r="AF4" s="239" t="s">
        <v>459</v>
      </c>
      <c r="AG4" s="239" t="s">
        <v>946</v>
      </c>
      <c r="AH4" s="239"/>
      <c r="AI4" s="239" t="s">
        <v>444</v>
      </c>
      <c r="AJ4" s="239" t="s">
        <v>112</v>
      </c>
      <c r="AK4" s="239" t="s">
        <v>151</v>
      </c>
      <c r="AL4" s="239" t="s">
        <v>941</v>
      </c>
      <c r="AM4" s="239" t="s">
        <v>950</v>
      </c>
      <c r="AN4" s="239" t="s">
        <v>50</v>
      </c>
      <c r="AO4" s="239"/>
      <c r="AP4" s="239"/>
      <c r="AQ4" s="239"/>
      <c r="AR4" s="239" t="s">
        <v>987</v>
      </c>
      <c r="AS4" s="239" t="s">
        <v>988</v>
      </c>
      <c r="AT4" s="240">
        <v>10000</v>
      </c>
      <c r="AU4" s="240">
        <v>2.6</v>
      </c>
      <c r="AV4" s="239" t="s">
        <v>989</v>
      </c>
      <c r="AW4" s="239"/>
      <c r="AX4" s="240">
        <v>4.8</v>
      </c>
      <c r="AY4" s="239"/>
      <c r="AZ4" s="239" t="s">
        <v>990</v>
      </c>
      <c r="BA4" s="239" t="s">
        <v>991</v>
      </c>
      <c r="BB4" s="239" t="s">
        <v>975</v>
      </c>
      <c r="BC4" s="239" t="s">
        <v>989</v>
      </c>
      <c r="BD4" s="239" t="s">
        <v>982</v>
      </c>
      <c r="BE4" s="239" t="s">
        <v>989</v>
      </c>
      <c r="BF4" s="239" t="s">
        <v>954</v>
      </c>
      <c r="BG4" s="239" t="s">
        <v>992</v>
      </c>
      <c r="BH4" s="239" t="s">
        <v>993</v>
      </c>
      <c r="BI4" s="239" t="s">
        <v>943</v>
      </c>
      <c r="BJ4" s="239" t="s">
        <v>943</v>
      </c>
      <c r="BK4" s="239" t="s">
        <v>948</v>
      </c>
      <c r="BL4" s="239" t="s">
        <v>944</v>
      </c>
      <c r="BM4" s="239" t="s">
        <v>945</v>
      </c>
      <c r="BN4" s="239"/>
      <c r="BO4" s="239" t="s">
        <v>949</v>
      </c>
      <c r="BP4" s="239"/>
      <c r="BQ4" s="239"/>
    </row>
    <row r="5" spans="1:69" s="3" customFormat="1" ht="18" customHeight="1">
      <c r="A5" s="239" t="s">
        <v>329</v>
      </c>
      <c r="B5" s="239" t="s">
        <v>1259</v>
      </c>
      <c r="C5" s="239" t="s">
        <v>1260</v>
      </c>
      <c r="D5" s="239" t="s">
        <v>485</v>
      </c>
      <c r="E5" s="239" t="s">
        <v>1014</v>
      </c>
      <c r="F5" s="239" t="s">
        <v>1015</v>
      </c>
      <c r="G5" s="239" t="s">
        <v>1016</v>
      </c>
      <c r="H5" s="239" t="s">
        <v>444</v>
      </c>
      <c r="I5" s="240">
        <v>0.5</v>
      </c>
      <c r="J5" s="239" t="s">
        <v>11</v>
      </c>
      <c r="K5" s="239" t="s">
        <v>446</v>
      </c>
      <c r="L5" s="240">
        <v>5.8349000000000002</v>
      </c>
      <c r="M5" s="239" t="s">
        <v>486</v>
      </c>
      <c r="N5" s="239" t="s">
        <v>1000</v>
      </c>
      <c r="O5" s="239"/>
      <c r="P5" s="239"/>
      <c r="Q5" s="239"/>
      <c r="R5" s="239" t="s">
        <v>447</v>
      </c>
      <c r="S5" s="239" t="s">
        <v>1017</v>
      </c>
      <c r="T5" s="239"/>
      <c r="U5" s="239" t="s">
        <v>448</v>
      </c>
      <c r="V5" s="239"/>
      <c r="W5" s="239"/>
      <c r="X5" s="239" t="s">
        <v>1018</v>
      </c>
      <c r="Y5" s="239" t="s">
        <v>1019</v>
      </c>
      <c r="Z5" s="239"/>
      <c r="AA5" s="239"/>
      <c r="AB5" s="239"/>
      <c r="AC5" s="239"/>
      <c r="AD5" s="239"/>
      <c r="AE5" s="239"/>
      <c r="AF5" s="239" t="s">
        <v>459</v>
      </c>
      <c r="AG5" s="239" t="s">
        <v>1020</v>
      </c>
      <c r="AH5" s="239"/>
      <c r="AI5" s="239" t="s">
        <v>444</v>
      </c>
      <c r="AJ5" s="239" t="s">
        <v>110</v>
      </c>
      <c r="AK5" s="239" t="s">
        <v>1006</v>
      </c>
      <c r="AL5" s="239" t="s">
        <v>1080</v>
      </c>
      <c r="AM5" s="239" t="s">
        <v>1021</v>
      </c>
      <c r="AN5" s="239" t="s">
        <v>48</v>
      </c>
      <c r="AO5" s="239"/>
      <c r="AP5" s="239"/>
      <c r="AQ5" s="239"/>
      <c r="AR5" s="239"/>
      <c r="AS5" s="239" t="s">
        <v>1022</v>
      </c>
      <c r="AT5" s="240">
        <v>1000</v>
      </c>
      <c r="AU5" s="240">
        <v>0.5</v>
      </c>
      <c r="AV5" s="239" t="s">
        <v>942</v>
      </c>
      <c r="AW5" s="239"/>
      <c r="AX5" s="240">
        <v>5.8349000000000002</v>
      </c>
      <c r="AY5" s="239" t="s">
        <v>529</v>
      </c>
      <c r="AZ5" s="239" t="s">
        <v>1023</v>
      </c>
      <c r="BA5" s="239" t="s">
        <v>1024</v>
      </c>
      <c r="BB5" s="239"/>
      <c r="BC5" s="239" t="s">
        <v>942</v>
      </c>
      <c r="BD5" s="239"/>
      <c r="BE5" s="239" t="s">
        <v>942</v>
      </c>
      <c r="BF5" s="239"/>
      <c r="BG5" s="239"/>
      <c r="BH5" s="239" t="s">
        <v>526</v>
      </c>
      <c r="BI5" s="239" t="s">
        <v>943</v>
      </c>
      <c r="BJ5" s="239" t="s">
        <v>943</v>
      </c>
      <c r="BK5" s="239" t="s">
        <v>1025</v>
      </c>
      <c r="BL5" s="239" t="s">
        <v>944</v>
      </c>
      <c r="BM5" s="239" t="s">
        <v>945</v>
      </c>
      <c r="BN5" s="239"/>
      <c r="BO5" s="239" t="s">
        <v>1026</v>
      </c>
      <c r="BP5" s="239"/>
      <c r="BQ5" s="239"/>
    </row>
    <row r="6" spans="1:69" s="3" customFormat="1" ht="18" customHeight="1">
      <c r="A6" s="239" t="s">
        <v>994</v>
      </c>
      <c r="B6" s="239" t="s">
        <v>995</v>
      </c>
      <c r="C6" s="239" t="s">
        <v>996</v>
      </c>
      <c r="D6" s="239" t="s">
        <v>485</v>
      </c>
      <c r="E6" s="239" t="s">
        <v>997</v>
      </c>
      <c r="F6" s="239" t="s">
        <v>444</v>
      </c>
      <c r="G6" s="239" t="s">
        <v>444</v>
      </c>
      <c r="H6" s="239" t="s">
        <v>444</v>
      </c>
      <c r="I6" s="240">
        <v>76</v>
      </c>
      <c r="J6" s="239" t="s">
        <v>998</v>
      </c>
      <c r="K6" s="239" t="s">
        <v>446</v>
      </c>
      <c r="L6" s="240">
        <v>2.2999999999999998</v>
      </c>
      <c r="M6" s="239" t="s">
        <v>999</v>
      </c>
      <c r="N6" s="239" t="s">
        <v>1000</v>
      </c>
      <c r="O6" s="239" t="s">
        <v>1001</v>
      </c>
      <c r="P6" s="239"/>
      <c r="Q6" s="239"/>
      <c r="R6" s="239" t="s">
        <v>447</v>
      </c>
      <c r="S6" s="239" t="s">
        <v>983</v>
      </c>
      <c r="T6" s="239" t="s">
        <v>1002</v>
      </c>
      <c r="U6" s="239" t="s">
        <v>448</v>
      </c>
      <c r="V6" s="240">
        <v>100</v>
      </c>
      <c r="W6" s="239"/>
      <c r="X6" s="239" t="s">
        <v>460</v>
      </c>
      <c r="Y6" s="239" t="s">
        <v>1003</v>
      </c>
      <c r="Z6" s="239"/>
      <c r="AA6" s="239"/>
      <c r="AB6" s="239"/>
      <c r="AC6" s="239"/>
      <c r="AD6" s="239"/>
      <c r="AE6" s="239" t="s">
        <v>1004</v>
      </c>
      <c r="AF6" s="239" t="s">
        <v>459</v>
      </c>
      <c r="AG6" s="239" t="s">
        <v>1005</v>
      </c>
      <c r="AH6" s="239"/>
      <c r="AI6" s="239" t="s">
        <v>444</v>
      </c>
      <c r="AJ6" s="239"/>
      <c r="AK6" s="239" t="s">
        <v>1006</v>
      </c>
      <c r="AL6" s="239" t="s">
        <v>1080</v>
      </c>
      <c r="AM6" s="239" t="s">
        <v>950</v>
      </c>
      <c r="AN6" s="239" t="s">
        <v>50</v>
      </c>
      <c r="AO6" s="239"/>
      <c r="AP6" s="239"/>
      <c r="AQ6" s="239"/>
      <c r="AR6" s="239" t="s">
        <v>1007</v>
      </c>
      <c r="AS6" s="239" t="s">
        <v>1008</v>
      </c>
      <c r="AT6" s="240">
        <v>10000000</v>
      </c>
      <c r="AU6" s="240">
        <v>76</v>
      </c>
      <c r="AV6" s="239" t="s">
        <v>1009</v>
      </c>
      <c r="AW6" s="239"/>
      <c r="AX6" s="240">
        <v>2.2999999999999998</v>
      </c>
      <c r="AY6" s="239"/>
      <c r="AZ6" s="239" t="s">
        <v>1010</v>
      </c>
      <c r="BA6" s="239" t="s">
        <v>1011</v>
      </c>
      <c r="BB6" s="239" t="s">
        <v>994</v>
      </c>
      <c r="BC6" s="239" t="s">
        <v>1009</v>
      </c>
      <c r="BD6" s="239"/>
      <c r="BE6" s="239" t="s">
        <v>1009</v>
      </c>
      <c r="BF6" s="239" t="s">
        <v>954</v>
      </c>
      <c r="BG6" s="239" t="s">
        <v>1012</v>
      </c>
      <c r="BH6" s="239" t="s">
        <v>1013</v>
      </c>
      <c r="BI6" s="239" t="s">
        <v>943</v>
      </c>
      <c r="BJ6" s="239" t="s">
        <v>943</v>
      </c>
      <c r="BK6" s="239" t="s">
        <v>948</v>
      </c>
      <c r="BL6" s="239" t="s">
        <v>944</v>
      </c>
      <c r="BM6" s="239" t="s">
        <v>945</v>
      </c>
      <c r="BN6" s="239"/>
      <c r="BO6" s="239" t="s">
        <v>949</v>
      </c>
      <c r="BP6" s="239"/>
      <c r="BQ6" s="239"/>
    </row>
    <row r="7" spans="1:69" s="3" customFormat="1" ht="18" customHeight="1">
      <c r="A7" s="239" t="s">
        <v>1027</v>
      </c>
      <c r="B7" s="239" t="s">
        <v>1028</v>
      </c>
      <c r="C7" s="239" t="s">
        <v>487</v>
      </c>
      <c r="D7" s="239" t="s">
        <v>485</v>
      </c>
      <c r="E7" s="239" t="s">
        <v>1029</v>
      </c>
      <c r="F7" s="239" t="s">
        <v>444</v>
      </c>
      <c r="G7" s="239" t="s">
        <v>444</v>
      </c>
      <c r="H7" s="239" t="s">
        <v>444</v>
      </c>
      <c r="I7" s="240">
        <v>30</v>
      </c>
      <c r="J7" s="239" t="s">
        <v>449</v>
      </c>
      <c r="K7" s="239" t="s">
        <v>1030</v>
      </c>
      <c r="L7" s="240">
        <v>2.4500000000000002</v>
      </c>
      <c r="M7" s="239" t="s">
        <v>1031</v>
      </c>
      <c r="N7" s="239" t="s">
        <v>445</v>
      </c>
      <c r="O7" s="239" t="s">
        <v>1032</v>
      </c>
      <c r="P7" s="239" t="s">
        <v>1033</v>
      </c>
      <c r="Q7" s="240">
        <v>35</v>
      </c>
      <c r="R7" s="239" t="s">
        <v>447</v>
      </c>
      <c r="S7" s="239" t="s">
        <v>1017</v>
      </c>
      <c r="T7" s="239"/>
      <c r="U7" s="239" t="s">
        <v>448</v>
      </c>
      <c r="V7" s="240">
        <v>100</v>
      </c>
      <c r="W7" s="239"/>
      <c r="X7" s="239" t="s">
        <v>1034</v>
      </c>
      <c r="Y7" s="239" t="s">
        <v>1035</v>
      </c>
      <c r="Z7" s="239"/>
      <c r="AA7" s="239"/>
      <c r="AB7" s="239"/>
      <c r="AC7" s="239"/>
      <c r="AD7" s="239"/>
      <c r="AE7" s="239" t="s">
        <v>1036</v>
      </c>
      <c r="AF7" s="239" t="s">
        <v>459</v>
      </c>
      <c r="AG7" s="239" t="s">
        <v>946</v>
      </c>
      <c r="AH7" s="239"/>
      <c r="AI7" s="239" t="s">
        <v>444</v>
      </c>
      <c r="AJ7" s="239"/>
      <c r="AK7" s="239" t="s">
        <v>947</v>
      </c>
      <c r="AL7" s="239" t="s">
        <v>1261</v>
      </c>
      <c r="AM7" s="239" t="s">
        <v>1037</v>
      </c>
      <c r="AN7" s="239" t="s">
        <v>50</v>
      </c>
      <c r="AO7" s="239"/>
      <c r="AP7" s="239"/>
      <c r="AQ7" s="239"/>
      <c r="AR7" s="239"/>
      <c r="AS7" s="239" t="s">
        <v>1038</v>
      </c>
      <c r="AT7" s="240">
        <v>10000</v>
      </c>
      <c r="AU7" s="240">
        <v>30</v>
      </c>
      <c r="AV7" s="239" t="s">
        <v>942</v>
      </c>
      <c r="AW7" s="239"/>
      <c r="AX7" s="240">
        <v>2.4500000000000002</v>
      </c>
      <c r="AY7" s="239"/>
      <c r="AZ7" s="239" t="s">
        <v>1039</v>
      </c>
      <c r="BA7" s="239" t="s">
        <v>1040</v>
      </c>
      <c r="BB7" s="239"/>
      <c r="BC7" s="239" t="s">
        <v>942</v>
      </c>
      <c r="BD7" s="239" t="s">
        <v>1033</v>
      </c>
      <c r="BE7" s="239" t="s">
        <v>942</v>
      </c>
      <c r="BF7" s="239"/>
      <c r="BG7" s="239" t="s">
        <v>1041</v>
      </c>
      <c r="BH7" s="239" t="s">
        <v>1042</v>
      </c>
      <c r="BI7" s="239" t="s">
        <v>943</v>
      </c>
      <c r="BJ7" s="239" t="s">
        <v>943</v>
      </c>
      <c r="BK7" s="239" t="s">
        <v>948</v>
      </c>
      <c r="BL7" s="239" t="s">
        <v>944</v>
      </c>
      <c r="BM7" s="239" t="s">
        <v>1043</v>
      </c>
      <c r="BN7" s="239"/>
      <c r="BO7" s="239" t="s">
        <v>949</v>
      </c>
      <c r="BP7" s="239"/>
      <c r="BQ7" s="239"/>
    </row>
    <row r="8" spans="1:69" s="3" customFormat="1" ht="18" customHeight="1">
      <c r="A8" s="239" t="s">
        <v>1027</v>
      </c>
      <c r="B8" s="239" t="s">
        <v>1044</v>
      </c>
      <c r="C8" s="239" t="s">
        <v>488</v>
      </c>
      <c r="D8" s="239" t="s">
        <v>485</v>
      </c>
      <c r="E8" s="239" t="s">
        <v>1045</v>
      </c>
      <c r="F8" s="239" t="s">
        <v>444</v>
      </c>
      <c r="G8" s="239" t="s">
        <v>444</v>
      </c>
      <c r="H8" s="239" t="s">
        <v>444</v>
      </c>
      <c r="I8" s="240">
        <v>10</v>
      </c>
      <c r="J8" s="239" t="s">
        <v>449</v>
      </c>
      <c r="K8" s="239" t="s">
        <v>1046</v>
      </c>
      <c r="L8" s="240">
        <v>2.7</v>
      </c>
      <c r="M8" s="239" t="s">
        <v>1047</v>
      </c>
      <c r="N8" s="239" t="s">
        <v>445</v>
      </c>
      <c r="O8" s="239" t="s">
        <v>1048</v>
      </c>
      <c r="P8" s="239" t="s">
        <v>1049</v>
      </c>
      <c r="Q8" s="240">
        <v>40</v>
      </c>
      <c r="R8" s="239" t="s">
        <v>447</v>
      </c>
      <c r="S8" s="239" t="s">
        <v>1017</v>
      </c>
      <c r="T8" s="239"/>
      <c r="U8" s="239" t="s">
        <v>448</v>
      </c>
      <c r="V8" s="240">
        <v>100</v>
      </c>
      <c r="W8" s="239"/>
      <c r="X8" s="239" t="s">
        <v>1034</v>
      </c>
      <c r="Y8" s="239" t="s">
        <v>1035</v>
      </c>
      <c r="Z8" s="239"/>
      <c r="AA8" s="239"/>
      <c r="AB8" s="239"/>
      <c r="AC8" s="239"/>
      <c r="AD8" s="239"/>
      <c r="AE8" s="239" t="s">
        <v>1036</v>
      </c>
      <c r="AF8" s="239" t="s">
        <v>459</v>
      </c>
      <c r="AG8" s="239" t="s">
        <v>946</v>
      </c>
      <c r="AH8" s="239"/>
      <c r="AI8" s="239" t="s">
        <v>444</v>
      </c>
      <c r="AJ8" s="239"/>
      <c r="AK8" s="239" t="s">
        <v>947</v>
      </c>
      <c r="AL8" s="239" t="s">
        <v>1050</v>
      </c>
      <c r="AM8" s="239" t="s">
        <v>1037</v>
      </c>
      <c r="AN8" s="239" t="s">
        <v>50</v>
      </c>
      <c r="AO8" s="239"/>
      <c r="AP8" s="239"/>
      <c r="AQ8" s="239"/>
      <c r="AR8" s="239"/>
      <c r="AS8" s="239" t="s">
        <v>1038</v>
      </c>
      <c r="AT8" s="240">
        <v>10000</v>
      </c>
      <c r="AU8" s="240">
        <v>10</v>
      </c>
      <c r="AV8" s="239" t="s">
        <v>942</v>
      </c>
      <c r="AW8" s="239"/>
      <c r="AX8" s="240">
        <v>2.7</v>
      </c>
      <c r="AY8" s="239"/>
      <c r="AZ8" s="239" t="s">
        <v>1039</v>
      </c>
      <c r="BA8" s="239" t="s">
        <v>1040</v>
      </c>
      <c r="BB8" s="239"/>
      <c r="BC8" s="239" t="s">
        <v>942</v>
      </c>
      <c r="BD8" s="239" t="s">
        <v>1049</v>
      </c>
      <c r="BE8" s="239" t="s">
        <v>942</v>
      </c>
      <c r="BF8" s="239"/>
      <c r="BG8" s="239" t="s">
        <v>1041</v>
      </c>
      <c r="BH8" s="239" t="s">
        <v>1042</v>
      </c>
      <c r="BI8" s="239" t="s">
        <v>943</v>
      </c>
      <c r="BJ8" s="239" t="s">
        <v>943</v>
      </c>
      <c r="BK8" s="239" t="s">
        <v>948</v>
      </c>
      <c r="BL8" s="239" t="s">
        <v>944</v>
      </c>
      <c r="BM8" s="239" t="s">
        <v>1043</v>
      </c>
      <c r="BN8" s="239"/>
      <c r="BO8" s="239" t="s">
        <v>949</v>
      </c>
      <c r="BP8" s="239"/>
      <c r="BQ8" s="239"/>
    </row>
    <row r="9" spans="1:69" s="3" customFormat="1" ht="18" customHeight="1">
      <c r="A9" s="239" t="s">
        <v>1027</v>
      </c>
      <c r="B9" s="239" t="s">
        <v>1051</v>
      </c>
      <c r="C9" s="239" t="s">
        <v>489</v>
      </c>
      <c r="D9" s="239" t="s">
        <v>485</v>
      </c>
      <c r="E9" s="239" t="s">
        <v>1052</v>
      </c>
      <c r="F9" s="239" t="s">
        <v>444</v>
      </c>
      <c r="G9" s="239" t="s">
        <v>444</v>
      </c>
      <c r="H9" s="239" t="s">
        <v>444</v>
      </c>
      <c r="I9" s="240">
        <v>10</v>
      </c>
      <c r="J9" s="239" t="s">
        <v>449</v>
      </c>
      <c r="K9" s="239" t="s">
        <v>446</v>
      </c>
      <c r="L9" s="240">
        <v>2.5299999999999998</v>
      </c>
      <c r="M9" s="239" t="s">
        <v>486</v>
      </c>
      <c r="N9" s="239" t="s">
        <v>445</v>
      </c>
      <c r="O9" s="239" t="s">
        <v>1053</v>
      </c>
      <c r="P9" s="239" t="s">
        <v>1054</v>
      </c>
      <c r="Q9" s="240">
        <v>37</v>
      </c>
      <c r="R9" s="239" t="s">
        <v>447</v>
      </c>
      <c r="S9" s="239" t="s">
        <v>1017</v>
      </c>
      <c r="T9" s="239"/>
      <c r="U9" s="239" t="s">
        <v>448</v>
      </c>
      <c r="V9" s="240">
        <v>100</v>
      </c>
      <c r="W9" s="239"/>
      <c r="X9" s="239" t="s">
        <v>1034</v>
      </c>
      <c r="Y9" s="239" t="s">
        <v>1035</v>
      </c>
      <c r="Z9" s="239"/>
      <c r="AA9" s="239"/>
      <c r="AB9" s="239"/>
      <c r="AC9" s="239"/>
      <c r="AD9" s="239"/>
      <c r="AE9" s="239" t="s">
        <v>1036</v>
      </c>
      <c r="AF9" s="239" t="s">
        <v>459</v>
      </c>
      <c r="AG9" s="239" t="s">
        <v>946</v>
      </c>
      <c r="AH9" s="239"/>
      <c r="AI9" s="239" t="s">
        <v>444</v>
      </c>
      <c r="AJ9" s="239"/>
      <c r="AK9" s="239" t="s">
        <v>947</v>
      </c>
      <c r="AL9" s="239" t="s">
        <v>1080</v>
      </c>
      <c r="AM9" s="239" t="s">
        <v>1037</v>
      </c>
      <c r="AN9" s="239" t="s">
        <v>50</v>
      </c>
      <c r="AO9" s="239"/>
      <c r="AP9" s="239"/>
      <c r="AQ9" s="239"/>
      <c r="AR9" s="239"/>
      <c r="AS9" s="239" t="s">
        <v>1038</v>
      </c>
      <c r="AT9" s="240">
        <v>10000</v>
      </c>
      <c r="AU9" s="240">
        <v>10</v>
      </c>
      <c r="AV9" s="239" t="s">
        <v>942</v>
      </c>
      <c r="AW9" s="239"/>
      <c r="AX9" s="240">
        <v>2.5299999999999998</v>
      </c>
      <c r="AY9" s="239"/>
      <c r="AZ9" s="239" t="s">
        <v>1039</v>
      </c>
      <c r="BA9" s="239" t="s">
        <v>1040</v>
      </c>
      <c r="BB9" s="239"/>
      <c r="BC9" s="239" t="s">
        <v>942</v>
      </c>
      <c r="BD9" s="239" t="s">
        <v>1054</v>
      </c>
      <c r="BE9" s="239" t="s">
        <v>942</v>
      </c>
      <c r="BF9" s="239"/>
      <c r="BG9" s="239" t="s">
        <v>1041</v>
      </c>
      <c r="BH9" s="239" t="s">
        <v>1042</v>
      </c>
      <c r="BI9" s="239" t="s">
        <v>943</v>
      </c>
      <c r="BJ9" s="239" t="s">
        <v>943</v>
      </c>
      <c r="BK9" s="239" t="s">
        <v>948</v>
      </c>
      <c r="BL9" s="239" t="s">
        <v>944</v>
      </c>
      <c r="BM9" s="239" t="s">
        <v>1043</v>
      </c>
      <c r="BN9" s="239"/>
      <c r="BO9" s="239" t="s">
        <v>949</v>
      </c>
      <c r="BP9" s="239"/>
      <c r="BQ9" s="239"/>
    </row>
    <row r="10" spans="1:69" s="3" customFormat="1" ht="18" customHeight="1">
      <c r="A10" s="239" t="s">
        <v>1055</v>
      </c>
      <c r="B10" s="239" t="s">
        <v>1056</v>
      </c>
      <c r="C10" s="239" t="s">
        <v>490</v>
      </c>
      <c r="D10" s="239" t="s">
        <v>485</v>
      </c>
      <c r="E10" s="239" t="s">
        <v>1057</v>
      </c>
      <c r="F10" s="239" t="s">
        <v>1058</v>
      </c>
      <c r="G10" s="239" t="s">
        <v>1059</v>
      </c>
      <c r="H10" s="239" t="s">
        <v>444</v>
      </c>
      <c r="I10" s="240">
        <v>5.5</v>
      </c>
      <c r="J10" s="239" t="s">
        <v>11</v>
      </c>
      <c r="K10" s="239" t="s">
        <v>446</v>
      </c>
      <c r="L10" s="239"/>
      <c r="M10" s="239" t="s">
        <v>486</v>
      </c>
      <c r="N10" s="239" t="s">
        <v>445</v>
      </c>
      <c r="O10" s="239" t="s">
        <v>1060</v>
      </c>
      <c r="P10" s="239" t="s">
        <v>1061</v>
      </c>
      <c r="Q10" s="240">
        <v>47</v>
      </c>
      <c r="R10" s="239" t="s">
        <v>447</v>
      </c>
      <c r="S10" s="239" t="s">
        <v>1017</v>
      </c>
      <c r="T10" s="239"/>
      <c r="U10" s="239" t="s">
        <v>448</v>
      </c>
      <c r="V10" s="240">
        <v>100</v>
      </c>
      <c r="W10" s="239"/>
      <c r="X10" s="239" t="s">
        <v>1018</v>
      </c>
      <c r="Y10" s="239" t="s">
        <v>1019</v>
      </c>
      <c r="Z10" s="239"/>
      <c r="AA10" s="239"/>
      <c r="AB10" s="239"/>
      <c r="AC10" s="239"/>
      <c r="AD10" s="239"/>
      <c r="AE10" s="239" t="s">
        <v>1062</v>
      </c>
      <c r="AF10" s="239" t="s">
        <v>459</v>
      </c>
      <c r="AG10" s="239" t="s">
        <v>1020</v>
      </c>
      <c r="AH10" s="239"/>
      <c r="AI10" s="239" t="s">
        <v>444</v>
      </c>
      <c r="AJ10" s="239" t="s">
        <v>110</v>
      </c>
      <c r="AK10" s="239" t="s">
        <v>1006</v>
      </c>
      <c r="AL10" s="239" t="s">
        <v>1080</v>
      </c>
      <c r="AM10" s="239" t="s">
        <v>1063</v>
      </c>
      <c r="AN10" s="239" t="s">
        <v>48</v>
      </c>
      <c r="AO10" s="239"/>
      <c r="AP10" s="239"/>
      <c r="AQ10" s="239"/>
      <c r="AR10" s="239" t="s">
        <v>1064</v>
      </c>
      <c r="AS10" s="239" t="s">
        <v>1065</v>
      </c>
      <c r="AT10" s="240">
        <v>1000</v>
      </c>
      <c r="AU10" s="240">
        <v>5.5</v>
      </c>
      <c r="AV10" s="239" t="s">
        <v>942</v>
      </c>
      <c r="AW10" s="239"/>
      <c r="AX10" s="240">
        <v>5.9649000000000001</v>
      </c>
      <c r="AY10" s="239" t="s">
        <v>536</v>
      </c>
      <c r="AZ10" s="239" t="s">
        <v>1023</v>
      </c>
      <c r="BA10" s="239" t="s">
        <v>1066</v>
      </c>
      <c r="BB10" s="239"/>
      <c r="BC10" s="239" t="s">
        <v>942</v>
      </c>
      <c r="BD10" s="239" t="s">
        <v>1067</v>
      </c>
      <c r="BE10" s="239" t="s">
        <v>942</v>
      </c>
      <c r="BF10" s="239"/>
      <c r="BG10" s="239" t="s">
        <v>1068</v>
      </c>
      <c r="BH10" s="239" t="s">
        <v>1069</v>
      </c>
      <c r="BI10" s="239" t="s">
        <v>943</v>
      </c>
      <c r="BJ10" s="239" t="s">
        <v>943</v>
      </c>
      <c r="BK10" s="239" t="s">
        <v>1025</v>
      </c>
      <c r="BL10" s="239" t="s">
        <v>944</v>
      </c>
      <c r="BM10" s="239" t="s">
        <v>945</v>
      </c>
      <c r="BN10" s="239"/>
      <c r="BO10" s="239" t="s">
        <v>1026</v>
      </c>
      <c r="BP10" s="239"/>
      <c r="BQ10" s="239"/>
    </row>
    <row r="11" spans="1:69" s="3" customFormat="1" ht="18" customHeight="1">
      <c r="A11" s="239" t="s">
        <v>491</v>
      </c>
      <c r="B11" s="239" t="s">
        <v>492</v>
      </c>
      <c r="C11" s="239" t="s">
        <v>493</v>
      </c>
      <c r="D11" s="239" t="s">
        <v>485</v>
      </c>
      <c r="E11" s="239" t="s">
        <v>494</v>
      </c>
      <c r="F11" s="239" t="s">
        <v>444</v>
      </c>
      <c r="G11" s="239" t="s">
        <v>444</v>
      </c>
      <c r="H11" s="239" t="s">
        <v>444</v>
      </c>
      <c r="I11" s="240">
        <v>5.8</v>
      </c>
      <c r="J11" s="239" t="s">
        <v>449</v>
      </c>
      <c r="K11" s="239" t="s">
        <v>446</v>
      </c>
      <c r="L11" s="240">
        <v>3.7</v>
      </c>
      <c r="M11" s="239" t="s">
        <v>486</v>
      </c>
      <c r="N11" s="239" t="s">
        <v>445</v>
      </c>
      <c r="O11" s="239" t="s">
        <v>495</v>
      </c>
      <c r="P11" s="239" t="s">
        <v>496</v>
      </c>
      <c r="Q11" s="240">
        <v>0</v>
      </c>
      <c r="R11" s="239" t="s">
        <v>447</v>
      </c>
      <c r="S11" s="239" t="s">
        <v>457</v>
      </c>
      <c r="T11" s="239" t="s">
        <v>497</v>
      </c>
      <c r="U11" s="239" t="s">
        <v>448</v>
      </c>
      <c r="V11" s="240">
        <v>100</v>
      </c>
      <c r="W11" s="239"/>
      <c r="X11" s="239" t="s">
        <v>460</v>
      </c>
      <c r="Y11" s="239" t="s">
        <v>498</v>
      </c>
      <c r="Z11" s="239"/>
      <c r="AA11" s="239"/>
      <c r="AB11" s="239"/>
      <c r="AC11" s="239"/>
      <c r="AD11" s="239"/>
      <c r="AE11" s="239" t="s">
        <v>499</v>
      </c>
      <c r="AF11" s="239" t="s">
        <v>459</v>
      </c>
      <c r="AG11" s="239" t="s">
        <v>946</v>
      </c>
      <c r="AH11" s="239"/>
      <c r="AI11" s="239" t="s">
        <v>444</v>
      </c>
      <c r="AJ11" s="239" t="s">
        <v>112</v>
      </c>
      <c r="AK11" s="239" t="s">
        <v>947</v>
      </c>
      <c r="AL11" s="239" t="s">
        <v>1080</v>
      </c>
      <c r="AM11" s="239" t="s">
        <v>950</v>
      </c>
      <c r="AN11" s="239" t="s">
        <v>50</v>
      </c>
      <c r="AO11" s="239"/>
      <c r="AP11" s="239"/>
      <c r="AQ11" s="239"/>
      <c r="AR11" s="239" t="s">
        <v>951</v>
      </c>
      <c r="AS11" s="239" t="s">
        <v>952</v>
      </c>
      <c r="AT11" s="240">
        <v>10000</v>
      </c>
      <c r="AU11" s="240">
        <v>5.8</v>
      </c>
      <c r="AV11" s="239" t="s">
        <v>942</v>
      </c>
      <c r="AW11" s="239"/>
      <c r="AX11" s="240">
        <v>3.7</v>
      </c>
      <c r="AY11" s="239"/>
      <c r="AZ11" s="239" t="s">
        <v>953</v>
      </c>
      <c r="BA11" s="239" t="s">
        <v>491</v>
      </c>
      <c r="BB11" s="239"/>
      <c r="BC11" s="239" t="s">
        <v>942</v>
      </c>
      <c r="BD11" s="239" t="s">
        <v>496</v>
      </c>
      <c r="BE11" s="239" t="s">
        <v>942</v>
      </c>
      <c r="BF11" s="239" t="s">
        <v>954</v>
      </c>
      <c r="BG11" s="239" t="s">
        <v>955</v>
      </c>
      <c r="BH11" s="239" t="s">
        <v>956</v>
      </c>
      <c r="BI11" s="239" t="s">
        <v>943</v>
      </c>
      <c r="BJ11" s="239" t="s">
        <v>943</v>
      </c>
      <c r="BK11" s="239" t="s">
        <v>948</v>
      </c>
      <c r="BL11" s="239" t="s">
        <v>944</v>
      </c>
      <c r="BM11" s="239" t="s">
        <v>945</v>
      </c>
      <c r="BN11" s="239"/>
      <c r="BO11" s="239" t="s">
        <v>949</v>
      </c>
      <c r="BP11" s="239"/>
      <c r="BQ11" s="239"/>
    </row>
    <row r="12" spans="1:69" s="3" customFormat="1" ht="18" customHeight="1">
      <c r="A12" s="239" t="s">
        <v>1070</v>
      </c>
      <c r="B12" s="239" t="s">
        <v>1071</v>
      </c>
      <c r="C12" s="239" t="s">
        <v>500</v>
      </c>
      <c r="D12" s="239" t="s">
        <v>1072</v>
      </c>
      <c r="E12" s="239" t="s">
        <v>1073</v>
      </c>
      <c r="F12" s="239" t="s">
        <v>444</v>
      </c>
      <c r="G12" s="239" t="s">
        <v>444</v>
      </c>
      <c r="H12" s="239" t="s">
        <v>444</v>
      </c>
      <c r="I12" s="240">
        <v>2.15</v>
      </c>
      <c r="J12" s="239" t="s">
        <v>1074</v>
      </c>
      <c r="K12" s="239" t="s">
        <v>446</v>
      </c>
      <c r="L12" s="240">
        <v>5.8</v>
      </c>
      <c r="M12" s="239" t="s">
        <v>1075</v>
      </c>
      <c r="N12" s="239" t="s">
        <v>981</v>
      </c>
      <c r="O12" s="239"/>
      <c r="P12" s="239"/>
      <c r="Q12" s="239"/>
      <c r="R12" s="239" t="s">
        <v>447</v>
      </c>
      <c r="S12" s="239" t="s">
        <v>1076</v>
      </c>
      <c r="T12" s="239"/>
      <c r="U12" s="239" t="s">
        <v>448</v>
      </c>
      <c r="V12" s="240">
        <v>100</v>
      </c>
      <c r="W12" s="239"/>
      <c r="X12" s="239" t="s">
        <v>1077</v>
      </c>
      <c r="Y12" s="239" t="s">
        <v>1078</v>
      </c>
      <c r="Z12" s="239"/>
      <c r="AA12" s="239"/>
      <c r="AB12" s="239"/>
      <c r="AC12" s="239"/>
      <c r="AD12" s="239"/>
      <c r="AE12" s="239" t="s">
        <v>1079</v>
      </c>
      <c r="AF12" s="239" t="s">
        <v>459</v>
      </c>
      <c r="AG12" s="239" t="s">
        <v>1005</v>
      </c>
      <c r="AH12" s="239"/>
      <c r="AI12" s="239" t="s">
        <v>444</v>
      </c>
      <c r="AJ12" s="239"/>
      <c r="AK12" s="239" t="s">
        <v>1006</v>
      </c>
      <c r="AL12" s="239" t="s">
        <v>1262</v>
      </c>
      <c r="AM12" s="239" t="s">
        <v>1081</v>
      </c>
      <c r="AN12" s="239" t="s">
        <v>50</v>
      </c>
      <c r="AO12" s="239"/>
      <c r="AP12" s="239"/>
      <c r="AQ12" s="239"/>
      <c r="AR12" s="239"/>
      <c r="AS12" s="239" t="s">
        <v>1082</v>
      </c>
      <c r="AT12" s="240">
        <v>10000</v>
      </c>
      <c r="AU12" s="240">
        <v>2.15</v>
      </c>
      <c r="AV12" s="239" t="s">
        <v>1083</v>
      </c>
      <c r="AW12" s="239"/>
      <c r="AX12" s="240">
        <v>5.8</v>
      </c>
      <c r="AY12" s="239"/>
      <c r="AZ12" s="239" t="s">
        <v>1084</v>
      </c>
      <c r="BA12" s="239" t="s">
        <v>1070</v>
      </c>
      <c r="BB12" s="239" t="s">
        <v>1085</v>
      </c>
      <c r="BC12" s="239" t="s">
        <v>1083</v>
      </c>
      <c r="BD12" s="239"/>
      <c r="BE12" s="239" t="s">
        <v>1083</v>
      </c>
      <c r="BF12" s="239"/>
      <c r="BG12" s="239" t="s">
        <v>1086</v>
      </c>
      <c r="BH12" s="239" t="s">
        <v>1087</v>
      </c>
      <c r="BI12" s="239" t="s">
        <v>943</v>
      </c>
      <c r="BJ12" s="239" t="s">
        <v>943</v>
      </c>
      <c r="BK12" s="239" t="s">
        <v>948</v>
      </c>
      <c r="BL12" s="239" t="s">
        <v>944</v>
      </c>
      <c r="BM12" s="239" t="s">
        <v>945</v>
      </c>
      <c r="BN12" s="239"/>
      <c r="BO12" s="239" t="s">
        <v>949</v>
      </c>
      <c r="BP12" s="239"/>
      <c r="BQ12" s="239"/>
    </row>
    <row r="13" spans="1:69" s="3" customFormat="1" ht="18" customHeight="1">
      <c r="A13" s="239" t="s">
        <v>1263</v>
      </c>
      <c r="B13" s="239" t="s">
        <v>1264</v>
      </c>
      <c r="C13" s="239" t="s">
        <v>1265</v>
      </c>
      <c r="D13" s="239" t="s">
        <v>1090</v>
      </c>
      <c r="E13" s="239" t="s">
        <v>1266</v>
      </c>
      <c r="F13" s="239" t="s">
        <v>1138</v>
      </c>
      <c r="G13" s="239" t="s">
        <v>1059</v>
      </c>
      <c r="H13" s="239" t="s">
        <v>444</v>
      </c>
      <c r="I13" s="240">
        <v>0.25</v>
      </c>
      <c r="J13" s="239" t="s">
        <v>11</v>
      </c>
      <c r="K13" s="239" t="s">
        <v>1267</v>
      </c>
      <c r="L13" s="239"/>
      <c r="M13" s="239" t="s">
        <v>1268</v>
      </c>
      <c r="N13" s="239" t="s">
        <v>1000</v>
      </c>
      <c r="O13" s="239"/>
      <c r="P13" s="239"/>
      <c r="Q13" s="239"/>
      <c r="R13" s="239"/>
      <c r="S13" s="239" t="s">
        <v>1269</v>
      </c>
      <c r="T13" s="239"/>
      <c r="U13" s="239" t="s">
        <v>448</v>
      </c>
      <c r="V13" s="240">
        <v>100</v>
      </c>
      <c r="W13" s="239"/>
      <c r="X13" s="239" t="s">
        <v>1163</v>
      </c>
      <c r="Y13" s="239" t="s">
        <v>1270</v>
      </c>
      <c r="Z13" s="239"/>
      <c r="AA13" s="239"/>
      <c r="AB13" s="239"/>
      <c r="AC13" s="239"/>
      <c r="AD13" s="239"/>
      <c r="AE13" s="239"/>
      <c r="AF13" s="239" t="s">
        <v>459</v>
      </c>
      <c r="AG13" s="239" t="s">
        <v>1005</v>
      </c>
      <c r="AH13" s="239"/>
      <c r="AI13" s="239" t="s">
        <v>444</v>
      </c>
      <c r="AJ13" s="239" t="s">
        <v>110</v>
      </c>
      <c r="AK13" s="239" t="s">
        <v>1006</v>
      </c>
      <c r="AL13" s="239" t="s">
        <v>1271</v>
      </c>
      <c r="AM13" s="239" t="s">
        <v>1127</v>
      </c>
      <c r="AN13" s="239" t="s">
        <v>48</v>
      </c>
      <c r="AO13" s="239"/>
      <c r="AP13" s="239"/>
      <c r="AQ13" s="239"/>
      <c r="AR13" s="239"/>
      <c r="AS13" s="239" t="s">
        <v>1272</v>
      </c>
      <c r="AT13" s="240">
        <v>1000</v>
      </c>
      <c r="AU13" s="240">
        <v>0.25</v>
      </c>
      <c r="AV13" s="239" t="s">
        <v>1130</v>
      </c>
      <c r="AW13" s="239"/>
      <c r="AX13" s="240">
        <v>6.0349000000000004</v>
      </c>
      <c r="AY13" s="239" t="s">
        <v>1273</v>
      </c>
      <c r="AZ13" s="239" t="s">
        <v>1144</v>
      </c>
      <c r="BA13" s="239" t="s">
        <v>1274</v>
      </c>
      <c r="BB13" s="239"/>
      <c r="BC13" s="239" t="s">
        <v>1130</v>
      </c>
      <c r="BD13" s="239"/>
      <c r="BE13" s="239" t="s">
        <v>1130</v>
      </c>
      <c r="BF13" s="239"/>
      <c r="BG13" s="239"/>
      <c r="BH13" s="239" t="s">
        <v>526</v>
      </c>
      <c r="BI13" s="239" t="s">
        <v>943</v>
      </c>
      <c r="BJ13" s="239" t="s">
        <v>943</v>
      </c>
      <c r="BK13" s="239" t="s">
        <v>1025</v>
      </c>
      <c r="BL13" s="239" t="s">
        <v>944</v>
      </c>
      <c r="BM13" s="239" t="s">
        <v>945</v>
      </c>
      <c r="BN13" s="239"/>
      <c r="BO13" s="239" t="s">
        <v>1026</v>
      </c>
      <c r="BP13" s="239" t="s">
        <v>1263</v>
      </c>
      <c r="BQ13" s="239"/>
    </row>
    <row r="14" spans="1:69" s="3" customFormat="1" ht="18" customHeight="1">
      <c r="A14" s="239" t="s">
        <v>1088</v>
      </c>
      <c r="B14" s="239" t="s">
        <v>1089</v>
      </c>
      <c r="C14" s="239" t="s">
        <v>501</v>
      </c>
      <c r="D14" s="239" t="s">
        <v>1090</v>
      </c>
      <c r="E14" s="239" t="s">
        <v>1091</v>
      </c>
      <c r="F14" s="239" t="s">
        <v>1092</v>
      </c>
      <c r="G14" s="239" t="s">
        <v>1059</v>
      </c>
      <c r="H14" s="239" t="s">
        <v>444</v>
      </c>
      <c r="I14" s="240">
        <v>1.5</v>
      </c>
      <c r="J14" s="239" t="s">
        <v>1093</v>
      </c>
      <c r="K14" s="239" t="s">
        <v>1030</v>
      </c>
      <c r="L14" s="240">
        <v>4.72</v>
      </c>
      <c r="M14" s="239" t="s">
        <v>1094</v>
      </c>
      <c r="N14" s="239" t="s">
        <v>445</v>
      </c>
      <c r="O14" s="239"/>
      <c r="P14" s="239"/>
      <c r="Q14" s="239"/>
      <c r="R14" s="239"/>
      <c r="S14" s="239" t="s">
        <v>1017</v>
      </c>
      <c r="T14" s="239"/>
      <c r="U14" s="239" t="s">
        <v>448</v>
      </c>
      <c r="V14" s="239"/>
      <c r="W14" s="239"/>
      <c r="X14" s="239" t="s">
        <v>1095</v>
      </c>
      <c r="Y14" s="239" t="s">
        <v>1096</v>
      </c>
      <c r="Z14" s="239"/>
      <c r="AA14" s="239"/>
      <c r="AB14" s="239"/>
      <c r="AC14" s="239"/>
      <c r="AD14" s="239"/>
      <c r="AE14" s="239"/>
      <c r="AF14" s="239" t="s">
        <v>459</v>
      </c>
      <c r="AG14" s="239" t="s">
        <v>1097</v>
      </c>
      <c r="AH14" s="239"/>
      <c r="AI14" s="239" t="s">
        <v>444</v>
      </c>
      <c r="AJ14" s="239"/>
      <c r="AK14" s="239" t="s">
        <v>947</v>
      </c>
      <c r="AL14" s="239" t="s">
        <v>1261</v>
      </c>
      <c r="AM14" s="239" t="s">
        <v>950</v>
      </c>
      <c r="AN14" s="239" t="s">
        <v>48</v>
      </c>
      <c r="AO14" s="239"/>
      <c r="AP14" s="239"/>
      <c r="AQ14" s="239"/>
      <c r="AR14" s="239"/>
      <c r="AS14" s="239" t="s">
        <v>1098</v>
      </c>
      <c r="AT14" s="240">
        <v>1000000</v>
      </c>
      <c r="AU14" s="240">
        <v>1.5</v>
      </c>
      <c r="AV14" s="239" t="s">
        <v>1009</v>
      </c>
      <c r="AW14" s="239"/>
      <c r="AX14" s="240">
        <v>4.72</v>
      </c>
      <c r="AY14" s="239"/>
      <c r="AZ14" s="239" t="s">
        <v>1099</v>
      </c>
      <c r="BA14" s="239" t="s">
        <v>1100</v>
      </c>
      <c r="BB14" s="239"/>
      <c r="BC14" s="239" t="s">
        <v>1009</v>
      </c>
      <c r="BD14" s="239"/>
      <c r="BE14" s="239" t="s">
        <v>1009</v>
      </c>
      <c r="BF14" s="239"/>
      <c r="BG14" s="239"/>
      <c r="BH14" s="239" t="s">
        <v>526</v>
      </c>
      <c r="BI14" s="239" t="s">
        <v>943</v>
      </c>
      <c r="BJ14" s="239" t="s">
        <v>943</v>
      </c>
      <c r="BK14" s="239" t="s">
        <v>948</v>
      </c>
      <c r="BL14" s="239" t="s">
        <v>944</v>
      </c>
      <c r="BM14" s="239" t="s">
        <v>945</v>
      </c>
      <c r="BN14" s="239"/>
      <c r="BO14" s="239" t="s">
        <v>949</v>
      </c>
      <c r="BP14" s="239"/>
      <c r="BQ14" s="239"/>
    </row>
    <row r="15" spans="1:69" s="3" customFormat="1" ht="18" customHeight="1">
      <c r="A15" s="239" t="s">
        <v>1101</v>
      </c>
      <c r="B15" s="239" t="s">
        <v>1102</v>
      </c>
      <c r="C15" s="239" t="s">
        <v>502</v>
      </c>
      <c r="D15" s="239" t="s">
        <v>1090</v>
      </c>
      <c r="E15" s="239" t="s">
        <v>1103</v>
      </c>
      <c r="F15" s="239" t="s">
        <v>1104</v>
      </c>
      <c r="G15" s="239" t="s">
        <v>1105</v>
      </c>
      <c r="H15" s="239" t="s">
        <v>444</v>
      </c>
      <c r="I15" s="240">
        <v>1.0347999999999999</v>
      </c>
      <c r="J15" s="239" t="s">
        <v>11</v>
      </c>
      <c r="K15" s="239" t="s">
        <v>1030</v>
      </c>
      <c r="L15" s="240">
        <v>7</v>
      </c>
      <c r="M15" s="239" t="s">
        <v>1106</v>
      </c>
      <c r="N15" s="239" t="s">
        <v>445</v>
      </c>
      <c r="O15" s="239"/>
      <c r="P15" s="239"/>
      <c r="Q15" s="239"/>
      <c r="R15" s="239"/>
      <c r="S15" s="239" t="s">
        <v>1076</v>
      </c>
      <c r="T15" s="239"/>
      <c r="U15" s="239" t="s">
        <v>448</v>
      </c>
      <c r="V15" s="240">
        <v>100</v>
      </c>
      <c r="W15" s="239"/>
      <c r="X15" s="239" t="s">
        <v>1107</v>
      </c>
      <c r="Y15" s="239" t="s">
        <v>1108</v>
      </c>
      <c r="Z15" s="239"/>
      <c r="AA15" s="239"/>
      <c r="AB15" s="239"/>
      <c r="AC15" s="239"/>
      <c r="AD15" s="239"/>
      <c r="AE15" s="239"/>
      <c r="AF15" s="239" t="s">
        <v>459</v>
      </c>
      <c r="AG15" s="239" t="s">
        <v>1109</v>
      </c>
      <c r="AH15" s="239"/>
      <c r="AI15" s="239" t="s">
        <v>444</v>
      </c>
      <c r="AJ15" s="239"/>
      <c r="AK15" s="239" t="s">
        <v>1110</v>
      </c>
      <c r="AL15" s="239" t="s">
        <v>1275</v>
      </c>
      <c r="AM15" s="239" t="s">
        <v>1111</v>
      </c>
      <c r="AN15" s="239" t="s">
        <v>50</v>
      </c>
      <c r="AO15" s="239"/>
      <c r="AP15" s="239"/>
      <c r="AQ15" s="239"/>
      <c r="AR15" s="239"/>
      <c r="AS15" s="239" t="s">
        <v>1112</v>
      </c>
      <c r="AT15" s="240">
        <v>1000</v>
      </c>
      <c r="AU15" s="240">
        <v>1.0347999999999999</v>
      </c>
      <c r="AV15" s="239" t="s">
        <v>1072</v>
      </c>
      <c r="AW15" s="239" t="s">
        <v>1072</v>
      </c>
      <c r="AX15" s="240">
        <v>7</v>
      </c>
      <c r="AY15" s="239"/>
      <c r="AZ15" s="239" t="s">
        <v>1113</v>
      </c>
      <c r="BA15" s="239" t="s">
        <v>1114</v>
      </c>
      <c r="BB15" s="239" t="s">
        <v>1115</v>
      </c>
      <c r="BC15" s="239" t="s">
        <v>1072</v>
      </c>
      <c r="BD15" s="239"/>
      <c r="BE15" s="239" t="s">
        <v>1072</v>
      </c>
      <c r="BF15" s="239" t="s">
        <v>1116</v>
      </c>
      <c r="BG15" s="239"/>
      <c r="BH15" s="239" t="s">
        <v>526</v>
      </c>
      <c r="BI15" s="239" t="s">
        <v>943</v>
      </c>
      <c r="BJ15" s="239" t="s">
        <v>943</v>
      </c>
      <c r="BK15" s="239" t="s">
        <v>948</v>
      </c>
      <c r="BL15" s="239" t="s">
        <v>944</v>
      </c>
      <c r="BM15" s="239" t="s">
        <v>1117</v>
      </c>
      <c r="BN15" s="239"/>
      <c r="BO15" s="239" t="s">
        <v>949</v>
      </c>
      <c r="BP15" s="239"/>
      <c r="BQ15" s="239"/>
    </row>
    <row r="16" spans="1:69" customFormat="1" ht="18" customHeight="1">
      <c r="A16" s="239" t="s">
        <v>1118</v>
      </c>
      <c r="B16" s="239" t="s">
        <v>1119</v>
      </c>
      <c r="C16" s="239" t="s">
        <v>503</v>
      </c>
      <c r="D16" s="239" t="s">
        <v>1090</v>
      </c>
      <c r="E16" s="239" t="s">
        <v>1120</v>
      </c>
      <c r="F16" s="239" t="s">
        <v>1121</v>
      </c>
      <c r="G16" s="239" t="s">
        <v>1016</v>
      </c>
      <c r="H16" s="239" t="s">
        <v>444</v>
      </c>
      <c r="I16" s="240">
        <v>10</v>
      </c>
      <c r="J16" s="239" t="s">
        <v>1074</v>
      </c>
      <c r="K16" s="239" t="s">
        <v>446</v>
      </c>
      <c r="L16" s="240">
        <v>3.3</v>
      </c>
      <c r="M16" s="239" t="s">
        <v>1122</v>
      </c>
      <c r="N16" s="239" t="s">
        <v>445</v>
      </c>
      <c r="O16" s="239" t="s">
        <v>1123</v>
      </c>
      <c r="P16" s="239" t="s">
        <v>1124</v>
      </c>
      <c r="Q16" s="240">
        <v>30</v>
      </c>
      <c r="R16" s="239" t="s">
        <v>447</v>
      </c>
      <c r="S16" s="239" t="s">
        <v>1076</v>
      </c>
      <c r="T16" s="239"/>
      <c r="U16" s="239" t="s">
        <v>448</v>
      </c>
      <c r="V16" s="240">
        <v>100</v>
      </c>
      <c r="W16" s="239"/>
      <c r="X16" s="239" t="s">
        <v>1095</v>
      </c>
      <c r="Y16" s="239" t="s">
        <v>1096</v>
      </c>
      <c r="Z16" s="239"/>
      <c r="AA16" s="239"/>
      <c r="AB16" s="239"/>
      <c r="AC16" s="239"/>
      <c r="AD16" s="239"/>
      <c r="AE16" s="239" t="s">
        <v>1125</v>
      </c>
      <c r="AF16" s="239" t="s">
        <v>459</v>
      </c>
      <c r="AG16" s="239" t="s">
        <v>1126</v>
      </c>
      <c r="AH16" s="239"/>
      <c r="AI16" s="239" t="s">
        <v>444</v>
      </c>
      <c r="AJ16" s="239"/>
      <c r="AK16" s="239" t="s">
        <v>1006</v>
      </c>
      <c r="AL16" s="239" t="s">
        <v>1080</v>
      </c>
      <c r="AM16" s="239" t="s">
        <v>1127</v>
      </c>
      <c r="AN16" s="239" t="s">
        <v>48</v>
      </c>
      <c r="AO16" s="239"/>
      <c r="AP16" s="239"/>
      <c r="AQ16" s="239"/>
      <c r="AR16" s="239" t="s">
        <v>1128</v>
      </c>
      <c r="AS16" s="239" t="s">
        <v>1129</v>
      </c>
      <c r="AT16" s="240">
        <v>10000</v>
      </c>
      <c r="AU16" s="240">
        <v>10</v>
      </c>
      <c r="AV16" s="239" t="s">
        <v>1130</v>
      </c>
      <c r="AW16" s="239"/>
      <c r="AX16" s="240">
        <v>3.3</v>
      </c>
      <c r="AY16" s="239"/>
      <c r="AZ16" s="239" t="s">
        <v>1131</v>
      </c>
      <c r="BA16" s="239" t="s">
        <v>1132</v>
      </c>
      <c r="BB16" s="239" t="s">
        <v>1118</v>
      </c>
      <c r="BC16" s="239" t="s">
        <v>1130</v>
      </c>
      <c r="BD16" s="239" t="s">
        <v>1124</v>
      </c>
      <c r="BE16" s="239" t="s">
        <v>1130</v>
      </c>
      <c r="BF16" s="239"/>
      <c r="BG16" s="239" t="s">
        <v>1133</v>
      </c>
      <c r="BH16" s="239" t="s">
        <v>1134</v>
      </c>
      <c r="BI16" s="239" t="s">
        <v>943</v>
      </c>
      <c r="BJ16" s="239" t="s">
        <v>943</v>
      </c>
      <c r="BK16" s="239" t="s">
        <v>948</v>
      </c>
      <c r="BL16" s="239" t="s">
        <v>944</v>
      </c>
      <c r="BM16" s="239" t="s">
        <v>945</v>
      </c>
      <c r="BN16" s="239"/>
      <c r="BO16" s="239" t="s">
        <v>949</v>
      </c>
      <c r="BP16" s="239"/>
      <c r="BQ16" s="239"/>
    </row>
    <row r="17" spans="1:69" customFormat="1" ht="18" customHeight="1">
      <c r="A17" s="239" t="s">
        <v>1135</v>
      </c>
      <c r="B17" s="239" t="s">
        <v>1136</v>
      </c>
      <c r="C17" s="239" t="s">
        <v>504</v>
      </c>
      <c r="D17" s="239" t="s">
        <v>1090</v>
      </c>
      <c r="E17" s="239" t="s">
        <v>1137</v>
      </c>
      <c r="F17" s="239" t="s">
        <v>1138</v>
      </c>
      <c r="G17" s="239" t="s">
        <v>1059</v>
      </c>
      <c r="H17" s="239" t="s">
        <v>1138</v>
      </c>
      <c r="I17" s="240">
        <v>5</v>
      </c>
      <c r="J17" s="239" t="s">
        <v>11</v>
      </c>
      <c r="K17" s="239" t="s">
        <v>446</v>
      </c>
      <c r="L17" s="240">
        <v>5.9340000000000002</v>
      </c>
      <c r="M17" s="239" t="s">
        <v>1122</v>
      </c>
      <c r="N17" s="239" t="s">
        <v>1139</v>
      </c>
      <c r="O17" s="239" t="s">
        <v>1140</v>
      </c>
      <c r="P17" s="239" t="s">
        <v>1141</v>
      </c>
      <c r="Q17" s="240">
        <v>45</v>
      </c>
      <c r="R17" s="239" t="s">
        <v>447</v>
      </c>
      <c r="S17" s="239" t="s">
        <v>1017</v>
      </c>
      <c r="T17" s="239"/>
      <c r="U17" s="239" t="s">
        <v>448</v>
      </c>
      <c r="V17" s="240">
        <v>100</v>
      </c>
      <c r="W17" s="239"/>
      <c r="X17" s="239" t="s">
        <v>1018</v>
      </c>
      <c r="Y17" s="239" t="s">
        <v>1019</v>
      </c>
      <c r="Z17" s="239"/>
      <c r="AA17" s="239"/>
      <c r="AB17" s="239"/>
      <c r="AC17" s="239"/>
      <c r="AD17" s="239"/>
      <c r="AE17" s="239" t="s">
        <v>1142</v>
      </c>
      <c r="AF17" s="239" t="s">
        <v>459</v>
      </c>
      <c r="AG17" s="239" t="s">
        <v>1020</v>
      </c>
      <c r="AH17" s="239"/>
      <c r="AI17" s="239" t="s">
        <v>1138</v>
      </c>
      <c r="AJ17" s="239" t="s">
        <v>110</v>
      </c>
      <c r="AK17" s="239" t="s">
        <v>1006</v>
      </c>
      <c r="AL17" s="239" t="s">
        <v>1080</v>
      </c>
      <c r="AM17" s="239" t="s">
        <v>1021</v>
      </c>
      <c r="AN17" s="239" t="s">
        <v>48</v>
      </c>
      <c r="AO17" s="239"/>
      <c r="AP17" s="239"/>
      <c r="AQ17" s="239"/>
      <c r="AR17" s="239"/>
      <c r="AS17" s="239" t="s">
        <v>1143</v>
      </c>
      <c r="AT17" s="240">
        <v>1000</v>
      </c>
      <c r="AU17" s="240">
        <v>5</v>
      </c>
      <c r="AV17" s="239" t="s">
        <v>1130</v>
      </c>
      <c r="AW17" s="239"/>
      <c r="AX17" s="240">
        <v>5.9340000000000002</v>
      </c>
      <c r="AY17" s="239"/>
      <c r="AZ17" s="239" t="s">
        <v>1144</v>
      </c>
      <c r="BA17" s="239" t="s">
        <v>1145</v>
      </c>
      <c r="BB17" s="239"/>
      <c r="BC17" s="239" t="s">
        <v>1130</v>
      </c>
      <c r="BD17" s="239" t="s">
        <v>1146</v>
      </c>
      <c r="BE17" s="239" t="s">
        <v>1130</v>
      </c>
      <c r="BF17" s="239"/>
      <c r="BG17" s="239"/>
      <c r="BH17" s="239" t="s">
        <v>1147</v>
      </c>
      <c r="BI17" s="239" t="s">
        <v>943</v>
      </c>
      <c r="BJ17" s="239" t="s">
        <v>943</v>
      </c>
      <c r="BK17" s="239" t="s">
        <v>1025</v>
      </c>
      <c r="BL17" s="239" t="s">
        <v>944</v>
      </c>
      <c r="BM17" s="239" t="s">
        <v>945</v>
      </c>
      <c r="BN17" s="239"/>
      <c r="BO17" s="239" t="s">
        <v>1026</v>
      </c>
      <c r="BP17" s="239"/>
      <c r="BQ17" s="239"/>
    </row>
    <row r="18" spans="1:69" customFormat="1" ht="18" customHeight="1">
      <c r="A18" s="239" t="s">
        <v>1135</v>
      </c>
      <c r="B18" s="239" t="s">
        <v>1148</v>
      </c>
      <c r="C18" s="239" t="s">
        <v>505</v>
      </c>
      <c r="D18" s="239" t="s">
        <v>1090</v>
      </c>
      <c r="E18" s="239" t="s">
        <v>1149</v>
      </c>
      <c r="F18" s="239" t="s">
        <v>1138</v>
      </c>
      <c r="G18" s="239" t="s">
        <v>1059</v>
      </c>
      <c r="H18" s="239" t="s">
        <v>1138</v>
      </c>
      <c r="I18" s="240">
        <v>20</v>
      </c>
      <c r="J18" s="239" t="s">
        <v>1074</v>
      </c>
      <c r="K18" s="239" t="s">
        <v>446</v>
      </c>
      <c r="L18" s="240">
        <v>2.98</v>
      </c>
      <c r="M18" s="239" t="s">
        <v>1122</v>
      </c>
      <c r="N18" s="239" t="s">
        <v>1139</v>
      </c>
      <c r="O18" s="239" t="s">
        <v>1150</v>
      </c>
      <c r="P18" s="239" t="s">
        <v>1151</v>
      </c>
      <c r="Q18" s="240">
        <v>32</v>
      </c>
      <c r="R18" s="239" t="s">
        <v>447</v>
      </c>
      <c r="S18" s="239" t="s">
        <v>1017</v>
      </c>
      <c r="T18" s="239"/>
      <c r="U18" s="239" t="s">
        <v>448</v>
      </c>
      <c r="V18" s="240">
        <v>100</v>
      </c>
      <c r="W18" s="239"/>
      <c r="X18" s="239" t="s">
        <v>1018</v>
      </c>
      <c r="Y18" s="239" t="s">
        <v>1019</v>
      </c>
      <c r="Z18" s="239"/>
      <c r="AA18" s="239"/>
      <c r="AB18" s="239"/>
      <c r="AC18" s="239"/>
      <c r="AD18" s="239"/>
      <c r="AE18" s="239"/>
      <c r="AF18" s="239" t="s">
        <v>459</v>
      </c>
      <c r="AG18" s="239" t="s">
        <v>1020</v>
      </c>
      <c r="AH18" s="239"/>
      <c r="AI18" s="239" t="s">
        <v>1138</v>
      </c>
      <c r="AJ18" s="239" t="s">
        <v>110</v>
      </c>
      <c r="AK18" s="239" t="s">
        <v>1006</v>
      </c>
      <c r="AL18" s="239" t="s">
        <v>1080</v>
      </c>
      <c r="AM18" s="239" t="s">
        <v>1021</v>
      </c>
      <c r="AN18" s="239" t="s">
        <v>48</v>
      </c>
      <c r="AO18" s="239"/>
      <c r="AP18" s="239"/>
      <c r="AQ18" s="239"/>
      <c r="AR18" s="239"/>
      <c r="AS18" s="239" t="s">
        <v>1143</v>
      </c>
      <c r="AT18" s="240">
        <v>10000</v>
      </c>
      <c r="AU18" s="240">
        <v>20</v>
      </c>
      <c r="AV18" s="239" t="s">
        <v>1130</v>
      </c>
      <c r="AW18" s="239"/>
      <c r="AX18" s="240">
        <v>2.98</v>
      </c>
      <c r="AY18" s="239"/>
      <c r="AZ18" s="239" t="s">
        <v>1131</v>
      </c>
      <c r="BA18" s="239" t="s">
        <v>1152</v>
      </c>
      <c r="BB18" s="239"/>
      <c r="BC18" s="239" t="s">
        <v>1130</v>
      </c>
      <c r="BD18" s="239" t="s">
        <v>1151</v>
      </c>
      <c r="BE18" s="239" t="s">
        <v>1130</v>
      </c>
      <c r="BF18" s="239"/>
      <c r="BG18" s="239" t="s">
        <v>1153</v>
      </c>
      <c r="BH18" s="239" t="s">
        <v>1153</v>
      </c>
      <c r="BI18" s="239" t="s">
        <v>943</v>
      </c>
      <c r="BJ18" s="239" t="s">
        <v>943</v>
      </c>
      <c r="BK18" s="239" t="s">
        <v>948</v>
      </c>
      <c r="BL18" s="239" t="s">
        <v>944</v>
      </c>
      <c r="BM18" s="239" t="s">
        <v>945</v>
      </c>
      <c r="BN18" s="239"/>
      <c r="BO18" s="239" t="s">
        <v>949</v>
      </c>
      <c r="BP18" s="239"/>
      <c r="BQ18" s="239"/>
    </row>
    <row r="19" spans="1:69" customFormat="1" ht="18" customHeight="1">
      <c r="A19" s="239" t="s">
        <v>1154</v>
      </c>
      <c r="B19" s="239" t="s">
        <v>1155</v>
      </c>
      <c r="C19" s="239" t="s">
        <v>506</v>
      </c>
      <c r="D19" s="239" t="s">
        <v>1090</v>
      </c>
      <c r="E19" s="239" t="s">
        <v>1156</v>
      </c>
      <c r="F19" s="239" t="s">
        <v>1157</v>
      </c>
      <c r="G19" s="239" t="s">
        <v>1158</v>
      </c>
      <c r="H19" s="239" t="s">
        <v>444</v>
      </c>
      <c r="I19" s="240">
        <v>1.4</v>
      </c>
      <c r="J19" s="239" t="s">
        <v>11</v>
      </c>
      <c r="K19" s="239" t="s">
        <v>1159</v>
      </c>
      <c r="L19" s="240">
        <v>7.5</v>
      </c>
      <c r="M19" s="239" t="s">
        <v>1160</v>
      </c>
      <c r="N19" s="239" t="s">
        <v>445</v>
      </c>
      <c r="O19" s="239" t="s">
        <v>1161</v>
      </c>
      <c r="P19" s="239" t="s">
        <v>1162</v>
      </c>
      <c r="Q19" s="240">
        <v>10</v>
      </c>
      <c r="R19" s="239" t="s">
        <v>447</v>
      </c>
      <c r="S19" s="239" t="s">
        <v>1076</v>
      </c>
      <c r="T19" s="239"/>
      <c r="U19" s="239" t="s">
        <v>448</v>
      </c>
      <c r="V19" s="240">
        <v>100</v>
      </c>
      <c r="W19" s="239"/>
      <c r="X19" s="239" t="s">
        <v>1163</v>
      </c>
      <c r="Y19" s="239" t="s">
        <v>1164</v>
      </c>
      <c r="Z19" s="239"/>
      <c r="AA19" s="239"/>
      <c r="AB19" s="239"/>
      <c r="AC19" s="239"/>
      <c r="AD19" s="239"/>
      <c r="AE19" s="239" t="s">
        <v>1165</v>
      </c>
      <c r="AF19" s="239" t="s">
        <v>459</v>
      </c>
      <c r="AG19" s="239" t="s">
        <v>1097</v>
      </c>
      <c r="AH19" s="239"/>
      <c r="AI19" s="239" t="s">
        <v>444</v>
      </c>
      <c r="AJ19" s="239" t="s">
        <v>110</v>
      </c>
      <c r="AK19" s="239" t="s">
        <v>151</v>
      </c>
      <c r="AL19" s="239" t="s">
        <v>1276</v>
      </c>
      <c r="AM19" s="239" t="s">
        <v>950</v>
      </c>
      <c r="AN19" s="239" t="s">
        <v>48</v>
      </c>
      <c r="AO19" s="239"/>
      <c r="AP19" s="239"/>
      <c r="AQ19" s="239"/>
      <c r="AR19" s="239" t="s">
        <v>1166</v>
      </c>
      <c r="AS19" s="239" t="s">
        <v>1167</v>
      </c>
      <c r="AT19" s="240">
        <v>1000</v>
      </c>
      <c r="AU19" s="240">
        <v>1.4</v>
      </c>
      <c r="AV19" s="239" t="s">
        <v>978</v>
      </c>
      <c r="AW19" s="239"/>
      <c r="AX19" s="240">
        <v>7.5</v>
      </c>
      <c r="AY19" s="239"/>
      <c r="AZ19" s="239" t="s">
        <v>1113</v>
      </c>
      <c r="BA19" s="239" t="s">
        <v>1168</v>
      </c>
      <c r="BB19" s="239" t="s">
        <v>1154</v>
      </c>
      <c r="BC19" s="239" t="s">
        <v>978</v>
      </c>
      <c r="BD19" s="239" t="s">
        <v>1162</v>
      </c>
      <c r="BE19" s="239" t="s">
        <v>978</v>
      </c>
      <c r="BF19" s="239" t="s">
        <v>1169</v>
      </c>
      <c r="BG19" s="239" t="s">
        <v>1170</v>
      </c>
      <c r="BH19" s="239" t="s">
        <v>1171</v>
      </c>
      <c r="BI19" s="239" t="s">
        <v>943</v>
      </c>
      <c r="BJ19" s="239" t="s">
        <v>943</v>
      </c>
      <c r="BK19" s="239" t="s">
        <v>948</v>
      </c>
      <c r="BL19" s="239" t="s">
        <v>944</v>
      </c>
      <c r="BM19" s="239" t="s">
        <v>945</v>
      </c>
      <c r="BN19" s="239"/>
      <c r="BO19" s="239" t="s">
        <v>1172</v>
      </c>
      <c r="BP19" s="239"/>
      <c r="BQ19" s="239"/>
    </row>
    <row r="20" spans="1:69" ht="18" customHeight="1">
      <c r="A20" s="257" t="s">
        <v>1241</v>
      </c>
      <c r="B20" s="257"/>
      <c r="C20" s="257" t="s">
        <v>1173</v>
      </c>
      <c r="D20" s="263">
        <v>45182</v>
      </c>
      <c r="E20" s="257"/>
      <c r="F20" s="257"/>
      <c r="G20" s="257"/>
      <c r="H20" s="257"/>
      <c r="I20" s="258"/>
      <c r="J20" s="257"/>
      <c r="K20" s="257"/>
      <c r="L20" s="258"/>
      <c r="M20" s="257"/>
      <c r="N20" s="257"/>
      <c r="O20" s="257"/>
      <c r="P20" s="257"/>
      <c r="Q20" s="258"/>
      <c r="R20" s="257"/>
      <c r="S20" s="257"/>
      <c r="T20" s="257"/>
      <c r="U20" s="257"/>
      <c r="V20" s="258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7"/>
      <c r="BG20" s="257"/>
      <c r="BH20" s="257"/>
      <c r="BI20" s="257"/>
      <c r="BJ20" s="257"/>
      <c r="BK20" s="257"/>
      <c r="BL20" s="257"/>
      <c r="BM20" s="257"/>
      <c r="BN20" s="257"/>
      <c r="BO20" s="257"/>
      <c r="BP20" s="257"/>
      <c r="BQ20" s="257"/>
    </row>
    <row r="21" spans="1:69" ht="18" customHeight="1">
      <c r="A21" s="257" t="s">
        <v>1242</v>
      </c>
      <c r="B21" s="257"/>
      <c r="C21" s="257" t="s">
        <v>1175</v>
      </c>
      <c r="D21" s="263">
        <v>45181</v>
      </c>
      <c r="E21" s="257"/>
      <c r="F21" s="257"/>
      <c r="G21" s="257"/>
      <c r="H21" s="257"/>
      <c r="I21" s="258"/>
      <c r="J21" s="257"/>
      <c r="K21" s="257"/>
      <c r="L21" s="258"/>
      <c r="M21" s="257"/>
      <c r="N21" s="257"/>
      <c r="O21" s="257"/>
      <c r="P21" s="257"/>
      <c r="Q21" s="258"/>
      <c r="R21" s="257"/>
      <c r="S21" s="257"/>
      <c r="T21" s="257"/>
      <c r="U21" s="257"/>
      <c r="V21" s="258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7"/>
      <c r="BG21" s="257"/>
      <c r="BH21" s="257"/>
      <c r="BI21" s="257"/>
      <c r="BJ21" s="257"/>
      <c r="BK21" s="257"/>
      <c r="BL21" s="257"/>
      <c r="BM21" s="257"/>
      <c r="BN21" s="257"/>
      <c r="BO21" s="257"/>
      <c r="BP21" s="257"/>
      <c r="BQ21" s="257"/>
    </row>
    <row r="22" spans="1:69" ht="18" customHeight="1">
      <c r="A22" s="257"/>
      <c r="B22" s="257"/>
      <c r="C22" s="257"/>
      <c r="D22" s="257"/>
      <c r="E22" s="257"/>
      <c r="F22" s="257"/>
      <c r="G22" s="257"/>
      <c r="H22" s="257"/>
      <c r="I22" s="258"/>
      <c r="J22" s="257"/>
      <c r="K22" s="257"/>
      <c r="L22" s="258"/>
      <c r="M22" s="257"/>
      <c r="N22" s="257"/>
      <c r="O22" s="257"/>
      <c r="P22" s="257"/>
      <c r="Q22" s="257"/>
      <c r="R22" s="257"/>
      <c r="S22" s="257"/>
      <c r="T22" s="257"/>
      <c r="U22" s="257"/>
      <c r="V22" s="258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7"/>
      <c r="BG22" s="257"/>
      <c r="BH22" s="257"/>
      <c r="BI22" s="257"/>
      <c r="BJ22" s="257"/>
      <c r="BK22" s="257"/>
      <c r="BL22" s="257"/>
      <c r="BM22" s="257"/>
      <c r="BN22" s="257"/>
      <c r="BO22" s="257"/>
      <c r="BP22" s="257"/>
      <c r="BQ22" s="257"/>
    </row>
    <row r="25" spans="1:69" ht="18" customHeight="1">
      <c r="D25" s="264"/>
    </row>
  </sheetData>
  <phoneticPr fontId="6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M25"/>
  <sheetViews>
    <sheetView zoomScale="175" zoomScaleNormal="175" workbookViewId="0">
      <selection activeCell="D6" sqref="D6"/>
    </sheetView>
  </sheetViews>
  <sheetFormatPr defaultColWidth="8.88671875" defaultRowHeight="15.75"/>
  <cols>
    <col min="1" max="1" width="23.77734375" style="89" customWidth="1"/>
    <col min="2" max="2" width="11.21875" style="89" bestFit="1" customWidth="1"/>
    <col min="3" max="16384" width="8.88671875" style="89"/>
  </cols>
  <sheetData>
    <row r="1" spans="1:13">
      <c r="A1" s="3" t="s">
        <v>262</v>
      </c>
      <c r="B1" s="101" t="s">
        <v>247</v>
      </c>
    </row>
    <row r="2" spans="1:13">
      <c r="A2" s="102" t="s">
        <v>203</v>
      </c>
      <c r="B2" s="97">
        <f>EDATE(tbl_dt[WeeklyDate],-3)</f>
        <v>45095</v>
      </c>
      <c r="C2" s="98"/>
    </row>
    <row r="3" spans="1:13">
      <c r="A3" s="102" t="s">
        <v>204</v>
      </c>
      <c r="B3" s="97">
        <f>tbl_dt[WeeklyDate]</f>
        <v>45187</v>
      </c>
      <c r="F3" s="96" t="s">
        <v>246</v>
      </c>
      <c r="G3" s="96"/>
      <c r="H3" s="96"/>
      <c r="I3" s="96"/>
      <c r="J3" s="96"/>
      <c r="L3" s="96"/>
      <c r="M3" s="96"/>
    </row>
    <row r="4" spans="1:13" ht="16.5">
      <c r="A4" s="99" t="s">
        <v>48</v>
      </c>
      <c r="B4" s="209">
        <v>35.700000000000003</v>
      </c>
      <c r="F4" s="96"/>
      <c r="G4" s="96"/>
      <c r="H4" s="96"/>
      <c r="I4" s="96"/>
      <c r="J4" s="96"/>
      <c r="K4" s="96"/>
      <c r="L4" s="96"/>
      <c r="M4" s="96"/>
    </row>
    <row r="5" spans="1:13" ht="16.5">
      <c r="A5" s="99" t="s">
        <v>50</v>
      </c>
      <c r="B5" s="209">
        <v>19.399999999999999</v>
      </c>
      <c r="F5" s="96"/>
      <c r="G5" s="96"/>
      <c r="H5" s="96"/>
      <c r="I5" s="96"/>
      <c r="J5" s="96"/>
      <c r="K5" s="96"/>
      <c r="L5" s="96"/>
      <c r="M5" s="96"/>
    </row>
    <row r="6" spans="1:13" ht="16.5">
      <c r="A6" s="100" t="s">
        <v>248</v>
      </c>
      <c r="B6" s="209">
        <v>29.1</v>
      </c>
      <c r="D6" s="96"/>
      <c r="F6" s="96"/>
      <c r="G6" s="96"/>
      <c r="H6" s="96"/>
      <c r="I6" s="96"/>
      <c r="J6" s="96"/>
      <c r="K6" s="96"/>
      <c r="L6" s="96"/>
      <c r="M6" s="96"/>
    </row>
    <row r="7" spans="1:13">
      <c r="F7" s="96"/>
      <c r="G7" s="96"/>
      <c r="H7" s="96"/>
      <c r="I7" s="96"/>
      <c r="J7" s="96"/>
      <c r="K7" s="96"/>
      <c r="L7" s="96"/>
      <c r="M7" s="96"/>
    </row>
    <row r="8" spans="1:13">
      <c r="F8" s="96"/>
      <c r="G8" s="96"/>
      <c r="H8" s="96"/>
      <c r="I8" s="96"/>
      <c r="J8" s="96"/>
      <c r="K8" s="96"/>
      <c r="L8" s="96"/>
      <c r="M8" s="96"/>
    </row>
    <row r="9" spans="1:13">
      <c r="F9" s="96"/>
      <c r="G9" s="96"/>
      <c r="H9" s="96"/>
      <c r="I9" s="96"/>
      <c r="J9" s="96"/>
      <c r="K9" s="96"/>
      <c r="L9" s="96"/>
      <c r="M9" s="96"/>
    </row>
    <row r="10" spans="1:13">
      <c r="F10" s="96" t="s">
        <v>249</v>
      </c>
      <c r="G10" s="96"/>
      <c r="H10" s="96"/>
      <c r="I10" s="96"/>
      <c r="J10" s="96"/>
      <c r="K10" s="96"/>
      <c r="L10" s="96"/>
      <c r="M10" s="96"/>
    </row>
    <row r="11" spans="1:13">
      <c r="F11" s="96"/>
      <c r="G11" s="96"/>
      <c r="H11" s="96"/>
      <c r="I11" s="96"/>
      <c r="J11" s="96"/>
      <c r="K11" s="96"/>
      <c r="L11" s="96"/>
      <c r="M11" s="96"/>
    </row>
    <row r="12" spans="1:13">
      <c r="G12" s="96"/>
      <c r="H12" s="96"/>
      <c r="I12" s="96"/>
      <c r="J12" s="96"/>
      <c r="K12" s="96"/>
      <c r="L12" s="96"/>
      <c r="M12" s="96"/>
    </row>
    <row r="13" spans="1:13">
      <c r="G13" s="96"/>
      <c r="H13" s="96"/>
      <c r="I13" s="96"/>
      <c r="J13" s="96"/>
      <c r="L13" s="96"/>
      <c r="M13" s="96"/>
    </row>
    <row r="18" spans="6:6">
      <c r="F18" s="96" t="s">
        <v>250</v>
      </c>
    </row>
    <row r="25" spans="6:6">
      <c r="F25" s="96" t="s">
        <v>251</v>
      </c>
    </row>
  </sheetData>
  <phoneticPr fontId="6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6" tint="-0.499984740745262"/>
  </sheetPr>
  <dimension ref="A1:M17"/>
  <sheetViews>
    <sheetView showGridLines="0" topLeftCell="A4" zoomScale="85" zoomScaleNormal="85" workbookViewId="0">
      <selection activeCell="A5" sqref="A5"/>
    </sheetView>
  </sheetViews>
  <sheetFormatPr defaultColWidth="8.88671875" defaultRowHeight="15"/>
  <cols>
    <col min="1" max="1" width="28.109375" style="161" bestFit="1" customWidth="1"/>
    <col min="2" max="2" width="18.21875" style="161" customWidth="1"/>
    <col min="3" max="11" width="8.88671875" style="161"/>
    <col min="12" max="12" width="11.33203125" style="161" bestFit="1" customWidth="1"/>
    <col min="13" max="13" width="25.21875" style="161" bestFit="1" customWidth="1"/>
    <col min="14" max="16384" width="8.88671875" style="161"/>
  </cols>
  <sheetData>
    <row r="1" spans="1:13" s="163" customFormat="1" ht="27.75">
      <c r="A1" s="169" t="s">
        <v>275</v>
      </c>
      <c r="C1" s="170" t="s">
        <v>276</v>
      </c>
    </row>
    <row r="2" spans="1:13">
      <c r="A2" s="197" t="s">
        <v>124</v>
      </c>
      <c r="B2" s="197" t="s">
        <v>266</v>
      </c>
      <c r="C2" s="197" t="s">
        <v>267</v>
      </c>
      <c r="D2" s="197" t="s">
        <v>0</v>
      </c>
      <c r="E2" s="197" t="s">
        <v>268</v>
      </c>
      <c r="F2" s="197" t="s">
        <v>269</v>
      </c>
      <c r="G2" s="197" t="s">
        <v>145</v>
      </c>
      <c r="H2" s="197" t="s">
        <v>270</v>
      </c>
      <c r="I2" s="197" t="s">
        <v>147</v>
      </c>
      <c r="J2" s="197" t="s">
        <v>271</v>
      </c>
      <c r="K2" s="197" t="s">
        <v>47</v>
      </c>
      <c r="L2" s="197" t="s">
        <v>125</v>
      </c>
      <c r="M2" s="197" t="s">
        <v>272</v>
      </c>
    </row>
    <row r="3" spans="1:13" ht="15" customHeight="1">
      <c r="A3" s="196"/>
      <c r="B3" s="196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</row>
    <row r="4" spans="1:13" ht="15" customHeight="1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</row>
    <row r="5" spans="1:13" ht="15" customHeight="1">
      <c r="A5" s="195"/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</row>
    <row r="6" spans="1:13" ht="15" customHeight="1">
      <c r="A6" s="195"/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</row>
    <row r="7" spans="1:13" ht="15" customHeight="1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</row>
    <row r="8" spans="1:13" ht="15" customHeight="1">
      <c r="A8" s="195"/>
      <c r="B8" s="195"/>
      <c r="C8" s="195"/>
      <c r="D8" s="195"/>
      <c r="E8" s="195"/>
      <c r="F8" s="195"/>
      <c r="G8" s="195"/>
      <c r="H8" s="195"/>
      <c r="I8" s="195"/>
      <c r="J8" s="195"/>
      <c r="K8" s="195"/>
      <c r="L8" s="195"/>
      <c r="M8" s="195"/>
    </row>
    <row r="9" spans="1:13" ht="15" customHeight="1">
      <c r="A9" s="195"/>
      <c r="B9" s="195"/>
      <c r="C9" s="195"/>
      <c r="D9" s="195"/>
      <c r="E9" s="195"/>
      <c r="F9" s="195"/>
      <c r="G9" s="195"/>
      <c r="H9" s="195"/>
      <c r="I9" s="195"/>
      <c r="J9" s="195"/>
      <c r="K9" s="195"/>
      <c r="L9" s="195"/>
      <c r="M9" s="195"/>
    </row>
    <row r="10" spans="1:13" ht="15" customHeight="1">
      <c r="A10" s="195"/>
      <c r="B10" s="195"/>
      <c r="C10" s="195"/>
      <c r="D10" s="195"/>
      <c r="E10" s="195"/>
      <c r="F10" s="195"/>
      <c r="G10" s="195"/>
      <c r="H10" s="195"/>
      <c r="I10" s="195"/>
      <c r="J10" s="195"/>
      <c r="K10" s="195"/>
      <c r="L10" s="195"/>
      <c r="M10" s="195"/>
    </row>
    <row r="11" spans="1:13" ht="15" customHeight="1">
      <c r="A11" s="179"/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</row>
    <row r="12" spans="1:13" ht="15" customHeight="1"/>
    <row r="13" spans="1:13" ht="15" customHeight="1"/>
    <row r="14" spans="1:13" ht="15" customHeight="1"/>
    <row r="15" spans="1:13" ht="15" customHeight="1"/>
    <row r="16" spans="1:13" ht="15" customHeight="1"/>
    <row r="17" ht="15" customHeight="1"/>
  </sheetData>
  <phoneticPr fontId="6" type="noConversion"/>
  <hyperlinks>
    <hyperlink ref="C1" r:id="rId1" display="https://www.serespartners.com/"/>
  </hyperlinks>
  <pageMargins left="0.75" right="0.75" top="1" bottom="1" header="0.5" footer="0.5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Z73"/>
  <sheetViews>
    <sheetView tabSelected="1" zoomScale="115" zoomScaleNormal="115" workbookViewId="0">
      <pane ySplit="2" topLeftCell="A3" activePane="bottomLeft" state="frozen"/>
      <selection activeCell="L1" sqref="L1"/>
      <selection pane="bottomLeft" activeCell="F16" sqref="F16"/>
    </sheetView>
  </sheetViews>
  <sheetFormatPr defaultColWidth="8.88671875" defaultRowHeight="13.5"/>
  <cols>
    <col min="1" max="1" width="5.44140625" style="1" customWidth="1"/>
    <col min="2" max="2" width="7.21875" style="1" bestFit="1" customWidth="1"/>
    <col min="3" max="3" width="10.6640625" style="1" bestFit="1" customWidth="1"/>
    <col min="4" max="4" width="17.77734375" style="1" bestFit="1" customWidth="1"/>
    <col min="5" max="5" width="14.77734375" style="1" bestFit="1" customWidth="1"/>
    <col min="6" max="6" width="110.88671875" style="1" bestFit="1" customWidth="1"/>
    <col min="7" max="7" width="8.33203125" style="1" bestFit="1" customWidth="1"/>
    <col min="8" max="8" width="8.109375" style="1" bestFit="1" customWidth="1"/>
    <col min="9" max="9" width="12.88671875" style="1" bestFit="1" customWidth="1"/>
    <col min="10" max="10" width="9.88671875" style="1" bestFit="1" customWidth="1"/>
    <col min="11" max="11" width="7.109375" style="1" bestFit="1" customWidth="1"/>
    <col min="12" max="12" width="8" style="1" bestFit="1" customWidth="1"/>
    <col min="13" max="13" width="16.44140625" style="1" bestFit="1" customWidth="1"/>
    <col min="14" max="14" width="20.88671875" style="1" bestFit="1" customWidth="1"/>
    <col min="15" max="15" width="30.109375" style="1" bestFit="1" customWidth="1"/>
    <col min="16" max="16" width="19.88671875" style="1" bestFit="1" customWidth="1"/>
    <col min="17" max="17" width="9.21875" style="1" bestFit="1" customWidth="1"/>
    <col min="18" max="18" width="8" style="1" customWidth="1"/>
    <col min="19" max="19" width="10.44140625" style="1" bestFit="1" customWidth="1"/>
    <col min="20" max="20" width="8.109375" style="1" bestFit="1" customWidth="1"/>
    <col min="21" max="21" width="6.77734375" style="1" bestFit="1" customWidth="1"/>
    <col min="22" max="22" width="9.21875" style="1" bestFit="1" customWidth="1"/>
    <col min="23" max="23" width="11.33203125" style="1" bestFit="1" customWidth="1"/>
    <col min="24" max="24" width="25.88671875" style="1" bestFit="1" customWidth="1"/>
    <col min="25" max="25" width="13.44140625" style="1" bestFit="1" customWidth="1"/>
    <col min="26" max="26" width="25.6640625" style="1" bestFit="1" customWidth="1"/>
    <col min="27" max="27" width="6.88671875" style="1" bestFit="1" customWidth="1"/>
    <col min="28" max="28" width="3.21875" style="1" bestFit="1" customWidth="1"/>
    <col min="29" max="29" width="11.88671875" style="1" bestFit="1" customWidth="1"/>
    <col min="30" max="30" width="7.33203125" style="1" bestFit="1" customWidth="1"/>
    <col min="31" max="31" width="4.44140625" style="1" bestFit="1" customWidth="1"/>
    <col min="32" max="32" width="4.77734375" style="1" bestFit="1" customWidth="1"/>
    <col min="33" max="33" width="8.109375" style="1" bestFit="1" customWidth="1"/>
    <col min="34" max="34" width="4.44140625" style="1" customWidth="1"/>
    <col min="35" max="35" width="8.109375" style="1" bestFit="1" customWidth="1"/>
    <col min="36" max="36" width="14" style="1" customWidth="1"/>
    <col min="37" max="37" width="8.33203125" style="1" customWidth="1"/>
    <col min="38" max="38" width="22" style="1" customWidth="1"/>
    <col min="39" max="16384" width="8.88671875" style="1"/>
  </cols>
  <sheetData>
    <row r="1" spans="1:26" s="89" customFormat="1" ht="33.75">
      <c r="A1" s="237" t="s">
        <v>454</v>
      </c>
      <c r="B1" s="188"/>
      <c r="C1" s="188"/>
      <c r="D1" s="188"/>
    </row>
    <row r="2" spans="1:26" s="7" customFormat="1" ht="26.25">
      <c r="A2" s="6">
        <f>COUNTA(美元债一级!$A:$A)-2</f>
        <v>19</v>
      </c>
      <c r="B2" s="7" t="s">
        <v>43</v>
      </c>
      <c r="C2" s="7" t="s">
        <v>0</v>
      </c>
      <c r="D2" s="252" t="s">
        <v>124</v>
      </c>
      <c r="G2" s="7" t="s">
        <v>47</v>
      </c>
      <c r="H2" s="7" t="s">
        <v>362</v>
      </c>
      <c r="I2" s="7" t="s">
        <v>456</v>
      </c>
      <c r="J2" s="8" t="s">
        <v>121</v>
      </c>
      <c r="K2" s="92" t="s">
        <v>46</v>
      </c>
      <c r="L2" s="8" t="s">
        <v>3</v>
      </c>
      <c r="M2" s="8"/>
      <c r="N2" s="248" t="s">
        <v>969</v>
      </c>
      <c r="O2" s="249" t="s">
        <v>961</v>
      </c>
      <c r="P2" s="249" t="s">
        <v>1200</v>
      </c>
      <c r="Q2" s="249" t="s">
        <v>963</v>
      </c>
      <c r="R2" s="249" t="s">
        <v>964</v>
      </c>
      <c r="S2" s="249" t="s">
        <v>965</v>
      </c>
      <c r="T2" s="249" t="s">
        <v>966</v>
      </c>
      <c r="U2" s="249" t="s">
        <v>967</v>
      </c>
      <c r="V2" s="249" t="s">
        <v>1226</v>
      </c>
      <c r="W2" s="249" t="s">
        <v>968</v>
      </c>
      <c r="Y2" s="171"/>
      <c r="Z2" s="171"/>
    </row>
    <row r="3" spans="1:26" s="5" customFormat="1" ht="12">
      <c r="A3" s="4" t="s">
        <v>42</v>
      </c>
      <c r="B3" s="4" t="s">
        <v>43</v>
      </c>
      <c r="C3" s="4" t="s">
        <v>0</v>
      </c>
      <c r="D3" s="4" t="s">
        <v>124</v>
      </c>
      <c r="E3" s="4" t="s">
        <v>309</v>
      </c>
      <c r="F3" s="238" t="s">
        <v>252</v>
      </c>
      <c r="G3" s="4" t="s">
        <v>47</v>
      </c>
      <c r="H3" s="4" t="s">
        <v>365</v>
      </c>
      <c r="I3" s="4" t="s">
        <v>456</v>
      </c>
      <c r="J3" s="4" t="s">
        <v>121</v>
      </c>
      <c r="K3" s="4" t="s">
        <v>46</v>
      </c>
      <c r="L3" s="4" t="s">
        <v>122</v>
      </c>
      <c r="M3" s="244" t="s">
        <v>136</v>
      </c>
      <c r="N3" s="244" t="s">
        <v>924</v>
      </c>
      <c r="O3" s="244" t="s">
        <v>925</v>
      </c>
      <c r="P3" s="244" t="s">
        <v>939</v>
      </c>
      <c r="Q3" s="244" t="s">
        <v>919</v>
      </c>
      <c r="R3" s="244" t="s">
        <v>127</v>
      </c>
      <c r="S3" s="244" t="s">
        <v>920</v>
      </c>
      <c r="T3" s="244" t="s">
        <v>435</v>
      </c>
      <c r="U3" s="244" t="s">
        <v>123</v>
      </c>
      <c r="V3" s="244" t="s">
        <v>1228</v>
      </c>
      <c r="W3" s="244" t="s">
        <v>131</v>
      </c>
      <c r="X3" s="242" t="s">
        <v>314</v>
      </c>
      <c r="Y3" s="234"/>
    </row>
    <row r="4" spans="1:26" s="2" customFormat="1" ht="12">
      <c r="A4" s="19">
        <v>1</v>
      </c>
      <c r="B4" s="174" t="str">
        <f>IF(tbl_dmi_isin[[#This Row],[Index]]&gt;$A$2,"",TEXT(INDEX(美元债一级!$A$2:$BO$2879,tbl_dmi_isin[[#This Row],[Index]]+1,MATCH(B$2,美元债一级!$2:$2,0)),"yyyy/mm/dd"))</f>
        <v>2023/09/15</v>
      </c>
      <c r="C4" s="19" t="str">
        <f>IF(tbl_dmi_isin[[#This Row],[Index]]&gt;$A$2,"",INDEX(美元债一级!$A$2:$BO$2880,tbl_dmi_isin[[#This Row],[Index]]+1,MATCH(C$2,美元债一级!$2:$2,0)))</f>
        <v>XS2667389196</v>
      </c>
      <c r="D4" s="19" t="str">
        <f>IF(tbl_dmi_isin[[#This Row],[Index]]&gt;$A$2,"",INDEX(美元债一级!$A$2:$BO$2880,tbl_dmi_isin[[#This Row],[Index]]+1,MATCH(D$2,美元债一级!$2:$2,0)))</f>
        <v>乌鲁木齐高新投资发展集团有限公司</v>
      </c>
      <c r="E4" s="19" t="str">
        <f>TEXT(tbl_dmi_isin[[#This Row],[定价日]],"YYMMDD")&amp;tbl_dmi_isin[[#This Row],[ISIN]]</f>
        <v>230915XS2667389196</v>
      </c>
      <c r="F4" s="220"/>
      <c r="G4" s="90" t="str">
        <f>IF(tbl_dmi_isin[[#This Row],[Index]]&gt;$A$2,"",INDEX(Corp_value!$A$1:$DM$2999,MATCH(tbl_dmi_isin[[#This Row],[ISIN]],Corp_value!$B:$B,0),MATCH(G$2,Corp_value!$1:$1,0)))</f>
        <v>--/--/--</v>
      </c>
      <c r="H4" s="91" t="str">
        <f>IF(tbl_dmi_isin[[#This Row],[Index]]&gt;$A$2,"",INDEX(Corp_value!$A$1:$DM$2999,MATCH(tbl_dmi_isin[[#This Row],[ISIN]],Corp_value!$B:$B,0),MATCH(H$2,Corp_value!$1:$1,0)))</f>
        <v>CN</v>
      </c>
      <c r="I4" s="91" t="str">
        <f>IF(tbl_dmi_isin[[#This Row],[Index]]&gt;$A$2,"",INDEX(Corp_value!$A$1:$DM$2999,MATCH(tbl_dmi_isin[[#This Row],[ISIN]],Corp_value!$B:$B,0),MATCH(I$2,Corp_value!$1:$1,0)))</f>
        <v>--</v>
      </c>
      <c r="J4" s="90" t="str">
        <f>IF(tbl_dmi_isin[[#This Row],[Index]]&gt;$A$2,"",INDEX(Corp_value!$A$1:$DM$2999,MATCH(tbl_dmi_isin[[#This Row],[ISIN]],Corp_value!$B:$B,0),MATCH(J$2,Corp_value!$1:$1,0)))</f>
        <v>--/--/BB+</v>
      </c>
      <c r="K4" s="90" t="str">
        <f>IF(tbl_dmi_isin[[#This Row],[Index]]&gt;$A$2,"",INDEX(Corp_value!$A$1:$DM$2999,MATCH(tbl_dmi_isin[[#This Row],[ISIN]],Corp_value!$B:$B,0),MATCH(K$2,Corp_value!$1:$1,0)))</f>
        <v>CHECK spd</v>
      </c>
      <c r="L4" s="90" t="str">
        <f>IF(tbl_dmi_isin[[#This Row],[Index]]&gt;$A$2,"",INDEX(Corp_value!$A$1:$DM$2999,MATCH(tbl_dmi_isin[[#This Row],[ISIN]],Corp_value!$B:$B,0),MATCH(L$2,Corp_value!$1:$1,0)))</f>
        <v/>
      </c>
      <c r="M4" s="243"/>
      <c r="N4" s="90" t="str">
        <f>IF(tbl_dmi_isin[[#This Row],[Index]]&gt;$A$2,"",INDEX(Corp_value!$A$1:$DM$2999,MATCH(tbl_dmi_isin[[#This Row],[ISIN]],Corp_value!$B:$B,0),MATCH(N$2,Corp_value!$1:$1,0)))</f>
        <v>乌鲁木齐高新投资发展</v>
      </c>
      <c r="O4" s="90" t="str">
        <f>IF(tbl_dmi_isin[[#This Row],[Index]]&gt;$A$2,"",INDEX(Corp_value!$A$1:$DM$2999,MATCH(tbl_dmi_isin[[#This Row],[ISIN]],Corp_value!$B:$B,0),MATCH(O$2,Corp_value!$1:$1,0)))</f>
        <v>--</v>
      </c>
      <c r="P4" s="90" t="str">
        <f>IF(tbl_dmi_isin[[#This Row],[Index]]&gt;$A$2,"",INDEX(Corp_value!$A$1:$DM$2999,MATCH(tbl_dmi_isin[[#This Row],[ISIN]],Corp_value!$B:$B,0),MATCH(P$2,Corp_value!$1:$1,0)))</f>
        <v/>
      </c>
      <c r="Q4" s="265" t="str">
        <f>IF(tbl_dmi_isin[[#This Row],[Index]]&gt;$A$2,"",TEXT(INDEX(Corp_value!$A$1:$DM$2999,MATCH(tbl_dmi_isin[[#This Row],[ISIN]],Corp_value!$B:$B,0),MATCH(Q$2,Corp_value!$1:$1,0)),"yyyy/mm/dd"))</f>
        <v>2023/09/22</v>
      </c>
      <c r="R4" s="265" t="str">
        <f>IF(tbl_dmi_isin[[#This Row],[Index]]&gt;$A$2,"",TEXT(INDEX(Corp_value!$A$1:$DM$2999,MATCH(tbl_dmi_isin[[#This Row],[ISIN]],Corp_value!$B:$B,0),MATCH(R$2,Corp_value!$1:$1,0)),"yyyy/mm/dd"))</f>
        <v>2026/09/22</v>
      </c>
      <c r="S4" s="265" t="str">
        <f>IF(tbl_dmi_isin[[#This Row],[Index]]&gt;$A$2,"",TEXT(INDEX(Corp_value!$A$1:$DM$2999,MATCH(tbl_dmi_isin[[#This Row],[ISIN]],Corp_value!$B:$B,0),MATCH(S$2,Corp_value!$1:$1,0)),"yyyy/mm/dd"))</f>
        <v>--</v>
      </c>
      <c r="T4" s="90">
        <f>IF(tbl_dmi_isin[[#This Row],[Index]]&gt;$A$2,"",INDEX(Corp_value!$A$1:$DM$2999,MATCH(tbl_dmi_isin[[#This Row],[ISIN]],Corp_value!$B:$B,0),MATCH(T$2,Corp_value!$1:$1,0)))</f>
        <v>7.5</v>
      </c>
      <c r="U4" s="90" t="str">
        <f>IF(tbl_dmi_isin[[#This Row],[Index]]&gt;$A$2,"",INDEX(Corp_value!$A$1:$DM$2999,MATCH(tbl_dmi_isin[[#This Row],[ISIN]],Corp_value!$B:$B,0),MATCH(U$2,Corp_value!$1:$1,0)))</f>
        <v>USD</v>
      </c>
      <c r="V4" s="90">
        <f>IF(tbl_dmi_isin[[#This Row],[Index]]&gt;$A$2,"",INDEX(Corp_value!$A$1:$DM$2999,MATCH(tbl_dmi_isin[[#This Row],[ISIN]],Corp_value!$B:$B,0),MATCH(V$2,Corp_value!$1:$1,0)))</f>
        <v>100</v>
      </c>
      <c r="W4" s="261">
        <f>IFERROR(IF(tbl_dmi_isin[[#This Row],[Index]]&gt;$A$2,"",INDEX(Corp_value!$A$1:$DM$2999,MATCH(tbl_dmi_isin[[#This Row],[ISIN]],Corp_value!$B:$B,0),MATCH(W$2,Corp_value!$1:$1,0)))/100000000,"")</f>
        <v>0.9</v>
      </c>
      <c r="X4" s="178" t="str">
        <f>IF(tbl_dmi_isin[[#This Row],[定价日]]&lt;&gt;"",INDEX(美元债一级!$E:$E,MATCH(tbl_dmi_isin[[#This Row],[ISIN]],美元债一级!$C:$C,0)),"")</f>
        <v>高新集团 7.5 2026-09-22</v>
      </c>
      <c r="Y4" s="235"/>
    </row>
    <row r="5" spans="1:26" s="2" customFormat="1" ht="12">
      <c r="A5" s="19">
        <v>2</v>
      </c>
      <c r="B5" s="174" t="str">
        <f>IF(tbl_dmi_isin[[#This Row],[Index]]&gt;$A$2,"",TEXT(INDEX(美元债一级!$A$2:$BO$2879,tbl_dmi_isin[[#This Row],[Index]]+1,MATCH(B$2,美元债一级!$2:$2,0)),"yyyy/mm/dd"))</f>
        <v>2023/09/14</v>
      </c>
      <c r="C5" s="19" t="str">
        <f>IF(tbl_dmi_isin[[#This Row],[Index]]&gt;$A$2,"",INDEX(美元债一级!$A$2:$BO$2880,tbl_dmi_isin[[#This Row],[Index]]+1,MATCH(C$2,美元债一级!$2:$2,0)))</f>
        <v>HK0000954344</v>
      </c>
      <c r="D5" s="19" t="str">
        <f>IF(tbl_dmi_isin[[#This Row],[Index]]&gt;$A$2,"",INDEX(美元债一级!$A$2:$BO$2880,tbl_dmi_isin[[#This Row],[Index]]+1,MATCH(D$2,美元债一级!$2:$2,0)))</f>
        <v>枣庄高新投资集团有限公司</v>
      </c>
      <c r="E5" s="19" t="str">
        <f>TEXT(tbl_dmi_isin[[#This Row],[定价日]],"YYMMDD")&amp;tbl_dmi_isin[[#This Row],[ISIN]]</f>
        <v>230914HK0000954344</v>
      </c>
      <c r="F5" s="222"/>
      <c r="G5" s="90" t="str">
        <f>IF(tbl_dmi_isin[[#This Row],[Index]]&gt;$A$2,"",INDEX(Corp_value!$A$1:$DM$2999,MATCH(tbl_dmi_isin[[#This Row],[ISIN]],Corp_value!$B:$B,0),MATCH(G$2,Corp_value!$1:$1,0)))</f>
        <v>--/--/--</v>
      </c>
      <c r="H5" s="91" t="str">
        <f>IF(tbl_dmi_isin[[#This Row],[Index]]&gt;$A$2,"",INDEX(Corp_value!$A$1:$DM$2999,MATCH(tbl_dmi_isin[[#This Row],[ISIN]],Corp_value!$B:$B,0),MATCH(H$2,Corp_value!$1:$1,0)))</f>
        <v>HK</v>
      </c>
      <c r="I5" s="91" t="str">
        <f>IF(tbl_dmi_isin[[#This Row],[Index]]&gt;$A$2,"",INDEX(Corp_value!$A$1:$DM$2999,MATCH(tbl_dmi_isin[[#This Row],[ISIN]],Corp_value!$B:$B,0),MATCH(I$2,Corp_value!$1:$1,0)))</f>
        <v>--</v>
      </c>
      <c r="J5" s="90" t="str">
        <f>IF(tbl_dmi_isin[[#This Row],[Index]]&gt;$A$2,"",INDEX(Corp_value!$A$1:$DM$2999,MATCH(tbl_dmi_isin[[#This Row],[ISIN]],Corp_value!$B:$B,0),MATCH(J$2,Corp_value!$1:$1,0)))</f>
        <v>--/--/--</v>
      </c>
      <c r="K5" s="90" t="str">
        <f>IF(tbl_dmi_isin[[#This Row],[Index]]&gt;$A$2,"",INDEX(Corp_value!$A$1:$DM$2999,MATCH(tbl_dmi_isin[[#This Row],[ISIN]],Corp_value!$B:$B,0),MATCH(K$2,Corp_value!$1:$1,0)))</f>
        <v>CHECK spd</v>
      </c>
      <c r="L5" s="90" t="str">
        <f>IF(tbl_dmi_isin[[#This Row],[Index]]&gt;$A$2,"",INDEX(Corp_value!$A$1:$DM$2999,MATCH(tbl_dmi_isin[[#This Row],[ISIN]],Corp_value!$B:$B,0),MATCH(L$2,Corp_value!$1:$1,0)))</f>
        <v/>
      </c>
      <c r="M5" s="243"/>
      <c r="N5" s="243" t="str">
        <f>IF(tbl_dmi_isin[[#This Row],[Index]]&gt;$A$2,"",INDEX(Corp_value!$A$1:$DM$2999,MATCH(tbl_dmi_isin[[#This Row],[ISIN]],Corp_value!$B:$B,0),MATCH(N$2,Corp_value!$1:$1,0)))</f>
        <v>Dongsheng Investment And Devel</v>
      </c>
      <c r="O5" s="243" t="str">
        <f>IF(tbl_dmi_isin[[#This Row],[Index]]&gt;$A$2,"",INDEX(Corp_value!$A$1:$DM$2999,MATCH(tbl_dmi_isin[[#This Row],[ISIN]],Corp_value!$B:$B,0),MATCH(O$2,Corp_value!$1:$1,0)))</f>
        <v>Zaozhuang Hi-Tech Investment Group Co Ltd</v>
      </c>
      <c r="P5" s="243" t="str">
        <f>IF(tbl_dmi_isin[[#This Row],[Index]]&gt;$A$2,"",INDEX(Corp_value!$A$1:$DM$2999,MATCH(tbl_dmi_isin[[#This Row],[ISIN]],Corp_value!$B:$B,0),MATCH(P$2,Corp_value!$1:$1,0)))</f>
        <v/>
      </c>
      <c r="Q5" s="266" t="str">
        <f>IF(tbl_dmi_isin[[#This Row],[Index]]&gt;$A$2,"",TEXT(INDEX(Corp_value!$A$1:$DM$2999,MATCH(tbl_dmi_isin[[#This Row],[ISIN]],Corp_value!$B:$B,0),MATCH(Q$2,Corp_value!$1:$1,0)),"yyyy/mm/dd"))</f>
        <v>2023/09/22</v>
      </c>
      <c r="R5" s="266" t="str">
        <f>IF(tbl_dmi_isin[[#This Row],[Index]]&gt;$A$2,"",TEXT(INDEX(Corp_value!$A$1:$DM$2999,MATCH(tbl_dmi_isin[[#This Row],[ISIN]],Corp_value!$B:$B,0),MATCH(R$2,Corp_value!$1:$1,0)),"yyyy/mm/dd"))</f>
        <v>2026/09/22</v>
      </c>
      <c r="S5" s="266" t="str">
        <f>IF(tbl_dmi_isin[[#This Row],[Index]]&gt;$A$2,"",TEXT(INDEX(Corp_value!$A$1:$DM$2999,MATCH(tbl_dmi_isin[[#This Row],[ISIN]],Corp_value!$B:$B,0),MATCH(S$2,Corp_value!$1:$1,0)),"yyyy/mm/dd"))</f>
        <v>--</v>
      </c>
      <c r="T5" s="243">
        <f>IF(tbl_dmi_isin[[#This Row],[Index]]&gt;$A$2,"",INDEX(Corp_value!$A$1:$DM$2999,MATCH(tbl_dmi_isin[[#This Row],[ISIN]],Corp_value!$B:$B,0),MATCH(T$2,Corp_value!$1:$1,0)))</f>
        <v>4.8</v>
      </c>
      <c r="U5" s="243" t="str">
        <f>IF(tbl_dmi_isin[[#This Row],[Index]]&gt;$A$2,"",INDEX(Corp_value!$A$1:$DM$2999,MATCH(tbl_dmi_isin[[#This Row],[ISIN]],Corp_value!$B:$B,0),MATCH(U$2,Corp_value!$1:$1,0)))</f>
        <v>CNY</v>
      </c>
      <c r="V5" s="243">
        <f>IF(tbl_dmi_isin[[#This Row],[Index]]&gt;$A$2,"",INDEX(Corp_value!$A$1:$DM$2999,MATCH(tbl_dmi_isin[[#This Row],[ISIN]],Corp_value!$B:$B,0),MATCH(V$2,Corp_value!$1:$1,0)))</f>
        <v>100</v>
      </c>
      <c r="W5" s="262">
        <f>IFERROR(IF(tbl_dmi_isin[[#This Row],[Index]]&gt;$A$2,"",INDEX(Corp_value!$A$1:$DM$2999,MATCH(tbl_dmi_isin[[#This Row],[ISIN]],Corp_value!$B:$B,0),MATCH(W$2,Corp_value!$1:$1,0)))/100000000,"")</f>
        <v>2.6</v>
      </c>
      <c r="X5" s="178" t="str">
        <f>IF(tbl_dmi_isin[[#This Row],[定价日]]&lt;&gt;"",INDEX(美元债一级!$E:$E,MATCH(tbl_dmi_isin[[#This Row],[ISIN]],美元债一级!$C:$C,0)),"")</f>
        <v>枣庄高新投资集团 4.8 2026-09-22</v>
      </c>
    </row>
    <row r="6" spans="1:26" s="2" customFormat="1" ht="12">
      <c r="A6" s="19">
        <v>3</v>
      </c>
      <c r="B6" s="174" t="str">
        <f>IF(tbl_dmi_isin[[#This Row],[Index]]&gt;$A$2,"",TEXT(INDEX(美元债一级!$A$2:$BO$2879,tbl_dmi_isin[[#This Row],[Index]]+1,MATCH(B$2,美元债一级!$2:$2,0)),"yyyy/mm/dd"))</f>
        <v>2023/09/13</v>
      </c>
      <c r="C6" s="19" t="str">
        <f>IF(tbl_dmi_isin[[#This Row],[Index]]&gt;$A$2,"",INDEX(美元债一级!$A$2:$BO$2880,tbl_dmi_isin[[#This Row],[Index]]+1,MATCH(C$2,美元债一级!$2:$2,0)))</f>
        <v>XS2692707727</v>
      </c>
      <c r="D6" s="19" t="str">
        <f>IF(tbl_dmi_isin[[#This Row],[Index]]&gt;$A$2,"",INDEX(美元债一级!$A$2:$BO$2880,tbl_dmi_isin[[#This Row],[Index]]+1,MATCH(D$2,美元债一级!$2:$2,0)))</f>
        <v>中国进出口银行</v>
      </c>
      <c r="E6" s="19" t="str">
        <f>TEXT(tbl_dmi_isin[[#This Row],[定价日]],"YYMMDD")&amp;tbl_dmi_isin[[#This Row],[ISIN]]</f>
        <v>230913XS2692707727</v>
      </c>
      <c r="F6" s="222"/>
      <c r="G6" s="90" t="str">
        <f>IF(tbl_dmi_isin[[#This Row],[Index]]&gt;$A$2,"",INDEX(Corp_value!$A$1:$DM$2999,MATCH(tbl_dmi_isin[[#This Row],[ISIN]],Corp_value!$B:$B,0),MATCH(G$2,Corp_value!$1:$1,0)))</f>
        <v>--/--/--</v>
      </c>
      <c r="H6" s="91" t="str">
        <f>IF(tbl_dmi_isin[[#This Row],[Index]]&gt;$A$2,"",INDEX(Corp_value!$A$1:$DM$2999,MATCH(tbl_dmi_isin[[#This Row],[ISIN]],Corp_value!$B:$B,0),MATCH(H$2,Corp_value!$1:$1,0)))</f>
        <v>CN</v>
      </c>
      <c r="I6" s="91" t="str">
        <f>IF(tbl_dmi_isin[[#This Row],[Index]]&gt;$A$2,"",INDEX(Corp_value!$A$1:$DM$2999,MATCH(tbl_dmi_isin[[#This Row],[ISIN]],Corp_value!$B:$B,0),MATCH(I$2,Corp_value!$1:$1,0)))</f>
        <v>--</v>
      </c>
      <c r="J6" s="90" t="str">
        <f>IF(tbl_dmi_isin[[#This Row],[Index]]&gt;$A$2,"",INDEX(Corp_value!$A$1:$DM$2999,MATCH(tbl_dmi_isin[[#This Row],[ISIN]],Corp_value!$B:$B,0),MATCH(J$2,Corp_value!$1:$1,0)))</f>
        <v>--/A+/A+u</v>
      </c>
      <c r="K6" s="90" t="str">
        <f>IF(tbl_dmi_isin[[#This Row],[Index]]&gt;$A$2,"",INDEX(Corp_value!$A$1:$DM$2999,MATCH(tbl_dmi_isin[[#This Row],[ISIN]],Corp_value!$B:$B,0),MATCH(K$2,Corp_value!$1:$1,0)))</f>
        <v>CHECK spd</v>
      </c>
      <c r="L6" s="90">
        <f>IF(tbl_dmi_isin[[#This Row],[Index]]&gt;$A$2,"",INDEX(Corp_value!$A$1:$DM$2999,MATCH(tbl_dmi_isin[[#This Row],[ISIN]],Corp_value!$B:$B,0),MATCH(L$2,Corp_value!$1:$1,0)))</f>
        <v>50</v>
      </c>
      <c r="M6" s="243"/>
      <c r="N6" s="243" t="str">
        <f>IF(tbl_dmi_isin[[#This Row],[Index]]&gt;$A$2,"",INDEX(Corp_value!$A$1:$DM$2999,MATCH(tbl_dmi_isin[[#This Row],[ISIN]],Corp_value!$B:$B,0),MATCH(N$2,Corp_value!$1:$1,0)))</f>
        <v>中国进出口银行</v>
      </c>
      <c r="O6" s="243" t="str">
        <f>IF(tbl_dmi_isin[[#This Row],[Index]]&gt;$A$2,"",INDEX(Corp_value!$A$1:$DM$2999,MATCH(tbl_dmi_isin[[#This Row],[ISIN]],Corp_value!$B:$B,0),MATCH(O$2,Corp_value!$1:$1,0)))</f>
        <v>--</v>
      </c>
      <c r="P6" s="243" t="str">
        <f>IF(tbl_dmi_isin[[#This Row],[Index]]&gt;$A$2,"",INDEX(Corp_value!$A$1:$DM$2999,MATCH(tbl_dmi_isin[[#This Row],[ISIN]],Corp_value!$B:$B,0),MATCH(P$2,Corp_value!$1:$1,0)))</f>
        <v/>
      </c>
      <c r="Q6" s="266" t="str">
        <f>IF(tbl_dmi_isin[[#This Row],[Index]]&gt;$A$2,"",TEXT(INDEX(Corp_value!$A$1:$DM$2999,MATCH(tbl_dmi_isin[[#This Row],[ISIN]],Corp_value!$B:$B,0),MATCH(Q$2,Corp_value!$1:$1,0)),"yyyy/mm/dd"))</f>
        <v>2023/09/20</v>
      </c>
      <c r="R6" s="266" t="str">
        <f>IF(tbl_dmi_isin[[#This Row],[Index]]&gt;$A$2,"",TEXT(INDEX(Corp_value!$A$1:$DM$2999,MATCH(tbl_dmi_isin[[#This Row],[ISIN]],Corp_value!$B:$B,0),MATCH(R$2,Corp_value!$1:$1,0)),"yyyy/mm/dd"))</f>
        <v>2026/09/20</v>
      </c>
      <c r="S6" s="266" t="str">
        <f>IF(tbl_dmi_isin[[#This Row],[Index]]&gt;$A$2,"",TEXT(INDEX(Corp_value!$A$1:$DM$2999,MATCH(tbl_dmi_isin[[#This Row],[ISIN]],Corp_value!$B:$B,0),MATCH(S$2,Corp_value!$1:$1,0)),"yyyy/mm/dd"))</f>
        <v>--</v>
      </c>
      <c r="T6" s="243">
        <f>IF(tbl_dmi_isin[[#This Row],[Index]]&gt;$A$2,"",INDEX(Corp_value!$A$1:$DM$2999,MATCH(tbl_dmi_isin[[#This Row],[ISIN]],Corp_value!$B:$B,0),MATCH(T$2,Corp_value!$1:$1,0)))</f>
        <v>5.8348928310159502</v>
      </c>
      <c r="U6" s="243" t="str">
        <f>IF(tbl_dmi_isin[[#This Row],[Index]]&gt;$A$2,"",INDEX(Corp_value!$A$1:$DM$2999,MATCH(tbl_dmi_isin[[#This Row],[ISIN]],Corp_value!$B:$B,0),MATCH(U$2,Corp_value!$1:$1,0)))</f>
        <v>USD</v>
      </c>
      <c r="V6" s="243" t="str">
        <f>IF(tbl_dmi_isin[[#This Row],[Index]]&gt;$A$2,"",INDEX(Corp_value!$A$1:$DM$2999,MATCH(tbl_dmi_isin[[#This Row],[ISIN]],Corp_value!$B:$B,0),MATCH(V$2,Corp_value!$1:$1,0)))</f>
        <v>--</v>
      </c>
      <c r="W6" s="262">
        <f>IFERROR(IF(tbl_dmi_isin[[#This Row],[Index]]&gt;$A$2,"",INDEX(Corp_value!$A$1:$DM$2999,MATCH(tbl_dmi_isin[[#This Row],[ISIN]],Corp_value!$B:$B,0),MATCH(W$2,Corp_value!$1:$1,0)))/100000000,"")</f>
        <v>0.5</v>
      </c>
      <c r="X6" s="178" t="str">
        <f>IF(tbl_dmi_isin[[#This Row],[定价日]]&lt;&gt;"",INDEX(美元债一级!$E:$E,MATCH(tbl_dmi_isin[[#This Row],[ISIN]],美元债一级!$C:$C,0)),"")</f>
        <v>进出口银行 FLOAT 2026-09-20</v>
      </c>
    </row>
    <row r="7" spans="1:26" s="2" customFormat="1" ht="12">
      <c r="A7" s="19">
        <v>4</v>
      </c>
      <c r="B7" s="174" t="str">
        <f>IF(tbl_dmi_isin[[#This Row],[Index]]&gt;$A$2,"",TEXT(INDEX(美元债一级!$A$2:$BO$2879,tbl_dmi_isin[[#This Row],[Index]]+1,MATCH(B$2,美元债一级!$2:$2,0)),"yyyy/mm/dd"))</f>
        <v>2023/09/13</v>
      </c>
      <c r="C7" s="19" t="str">
        <f>IF(tbl_dmi_isin[[#This Row],[Index]]&gt;$A$2,"",INDEX(美元债一级!$A$2:$BO$2880,tbl_dmi_isin[[#This Row],[Index]]+1,MATCH(C$2,美元债一级!$2:$2,0)))</f>
        <v>XS2685949492</v>
      </c>
      <c r="D7" s="19" t="str">
        <f>IF(tbl_dmi_isin[[#This Row],[Index]]&gt;$A$2,"",INDEX(美元债一级!$A$2:$BO$2880,tbl_dmi_isin[[#This Row],[Index]]+1,MATCH(D$2,美元债一级!$2:$2,0)))</f>
        <v>邹平市财金发展集团有限公司</v>
      </c>
      <c r="E7" s="19" t="str">
        <f>TEXT(tbl_dmi_isin[[#This Row],[定价日]],"YYMMDD")&amp;tbl_dmi_isin[[#This Row],[ISIN]]</f>
        <v>230913XS2685949492</v>
      </c>
      <c r="F7" s="222"/>
      <c r="G7" s="90" t="str">
        <f>IF(tbl_dmi_isin[[#This Row],[Index]]&gt;$A$2,"",INDEX(Corp_value!$A$1:$DM$2999,MATCH(tbl_dmi_isin[[#This Row],[ISIN]],Corp_value!$B:$B,0),MATCH(G$2,Corp_value!$1:$1,0)))</f>
        <v>--/--/--</v>
      </c>
      <c r="H7" s="91" t="str">
        <f>IF(tbl_dmi_isin[[#This Row],[Index]]&gt;$A$2,"",INDEX(Corp_value!$A$1:$DM$2999,MATCH(tbl_dmi_isin[[#This Row],[ISIN]],Corp_value!$B:$B,0),MATCH(H$2,Corp_value!$1:$1,0)))</f>
        <v>VG</v>
      </c>
      <c r="I7" s="91" t="str">
        <f>IF(tbl_dmi_isin[[#This Row],[Index]]&gt;$A$2,"",INDEX(Corp_value!$A$1:$DM$2999,MATCH(tbl_dmi_isin[[#This Row],[ISIN]],Corp_value!$B:$B,0),MATCH(I$2,Corp_value!$1:$1,0)))</f>
        <v>--</v>
      </c>
      <c r="J7" s="90" t="str">
        <f>IF(tbl_dmi_isin[[#This Row],[Index]]&gt;$A$2,"",INDEX(Corp_value!$A$1:$DM$2999,MATCH(tbl_dmi_isin[[#This Row],[ISIN]],Corp_value!$B:$B,0),MATCH(J$2,Corp_value!$1:$1,0)))</f>
        <v>--/--/--</v>
      </c>
      <c r="K7" s="90" t="str">
        <f>IF(tbl_dmi_isin[[#This Row],[Index]]&gt;$A$2,"",INDEX(Corp_value!$A$1:$DM$2999,MATCH(tbl_dmi_isin[[#This Row],[ISIN]],Corp_value!$B:$B,0),MATCH(K$2,Corp_value!$1:$1,0)))</f>
        <v>CHECK spd</v>
      </c>
      <c r="L7" s="90" t="str">
        <f>IF(tbl_dmi_isin[[#This Row],[Index]]&gt;$A$2,"",INDEX(Corp_value!$A$1:$DM$2999,MATCH(tbl_dmi_isin[[#This Row],[ISIN]],Corp_value!$B:$B,0),MATCH(L$2,Corp_value!$1:$1,0)))</f>
        <v/>
      </c>
      <c r="M7" s="243"/>
      <c r="N7" s="243" t="str">
        <f>IF(tbl_dmi_isin[[#This Row],[Index]]&gt;$A$2,"",INDEX(Corp_value!$A$1:$DM$2999,MATCH(tbl_dmi_isin[[#This Row],[ISIN]],Corp_value!$B:$B,0),MATCH(N$2,Corp_value!$1:$1,0)))</f>
        <v>Zouping Finance International</v>
      </c>
      <c r="O7" s="243" t="str">
        <f>IF(tbl_dmi_isin[[#This Row],[Index]]&gt;$A$2,"",INDEX(Corp_value!$A$1:$DM$2999,MATCH(tbl_dmi_isin[[#This Row],[ISIN]],Corp_value!$B:$B,0),MATCH(O$2,Corp_value!$1:$1,0)))</f>
        <v>Zouping Financial Development Group Co Ltd</v>
      </c>
      <c r="P7" s="243" t="str">
        <f>IF(tbl_dmi_isin[[#This Row],[Index]]&gt;$A$2,"",INDEX(Corp_value!$A$1:$DM$2999,MATCH(tbl_dmi_isin[[#This Row],[ISIN]],Corp_value!$B:$B,0),MATCH(P$2,Corp_value!$1:$1,0)))</f>
        <v/>
      </c>
      <c r="Q7" s="266" t="str">
        <f>IF(tbl_dmi_isin[[#This Row],[Index]]&gt;$A$2,"",TEXT(INDEX(Corp_value!$A$1:$DM$2999,MATCH(tbl_dmi_isin[[#This Row],[ISIN]],Corp_value!$B:$B,0),MATCH(Q$2,Corp_value!$1:$1,0)),"yyyy/mm/dd"))</f>
        <v>2023/09/19</v>
      </c>
      <c r="R7" s="266" t="str">
        <f>IF(tbl_dmi_isin[[#This Row],[Index]]&gt;$A$2,"",TEXT(INDEX(Corp_value!$A$1:$DM$2999,MATCH(tbl_dmi_isin[[#This Row],[ISIN]],Corp_value!$B:$B,0),MATCH(R$2,Corp_value!$1:$1,0)),"yyyy/mm/dd"))</f>
        <v>2026/09/19</v>
      </c>
      <c r="S7" s="266" t="str">
        <f>IF(tbl_dmi_isin[[#This Row],[Index]]&gt;$A$2,"",TEXT(INDEX(Corp_value!$A$1:$DM$2999,MATCH(tbl_dmi_isin[[#This Row],[ISIN]],Corp_value!$B:$B,0),MATCH(S$2,Corp_value!$1:$1,0)),"yyyy/mm/dd"))</f>
        <v>--</v>
      </c>
      <c r="T7" s="243">
        <f>IF(tbl_dmi_isin[[#This Row],[Index]]&gt;$A$2,"",INDEX(Corp_value!$A$1:$DM$2999,MATCH(tbl_dmi_isin[[#This Row],[ISIN]],Corp_value!$B:$B,0),MATCH(T$2,Corp_value!$1:$1,0)))</f>
        <v>2.2999999999999998</v>
      </c>
      <c r="U7" s="243" t="str">
        <f>IF(tbl_dmi_isin[[#This Row],[Index]]&gt;$A$2,"",INDEX(Corp_value!$A$1:$DM$2999,MATCH(tbl_dmi_isin[[#This Row],[ISIN]],Corp_value!$B:$B,0),MATCH(U$2,Corp_value!$1:$1,0)))</f>
        <v>JPY</v>
      </c>
      <c r="V7" s="243">
        <f>IF(tbl_dmi_isin[[#This Row],[Index]]&gt;$A$2,"",INDEX(Corp_value!$A$1:$DM$2999,MATCH(tbl_dmi_isin[[#This Row],[ISIN]],Corp_value!$B:$B,0),MATCH(V$2,Corp_value!$1:$1,0)))</f>
        <v>100</v>
      </c>
      <c r="W7" s="262">
        <f>IFERROR(IF(tbl_dmi_isin[[#This Row],[Index]]&gt;$A$2,"",INDEX(Corp_value!$A$1:$DM$2999,MATCH(tbl_dmi_isin[[#This Row],[ISIN]],Corp_value!$B:$B,0),MATCH(W$2,Corp_value!$1:$1,0)))/100000000,"")</f>
        <v>76</v>
      </c>
      <c r="X7" s="178" t="str">
        <f>IF(tbl_dmi_isin[[#This Row],[定价日]]&lt;&gt;"",INDEX(美元债一级!$E:$E,MATCH(tbl_dmi_isin[[#This Row],[ISIN]],美元债一级!$C:$C,0)),"")</f>
        <v>邹平市财金发展集团有限公司 2.3 2026-09-19</v>
      </c>
      <c r="Y7" s="234"/>
    </row>
    <row r="8" spans="1:26" s="2" customFormat="1" ht="12">
      <c r="A8" s="19">
        <v>5</v>
      </c>
      <c r="B8" s="174" t="str">
        <f>IF(tbl_dmi_isin[[#This Row],[Index]]&gt;$A$2,"",TEXT(INDEX(美元债一级!$A$2:$BO$2879,tbl_dmi_isin[[#This Row],[Index]]+1,MATCH(B$2,美元债一级!$2:$2,0)),"yyyy/mm/dd"))</f>
        <v>2023/09/13</v>
      </c>
      <c r="C8" s="19" t="str">
        <f>IF(tbl_dmi_isin[[#This Row],[Index]]&gt;$A$2,"",INDEX(美元债一级!$A$2:$BO$2880,tbl_dmi_isin[[#This Row],[Index]]+1,MATCH(C$2,美元债一级!$2:$2,0)))</f>
        <v>HK0000946787</v>
      </c>
      <c r="D8" s="19" t="str">
        <f>IF(tbl_dmi_isin[[#This Row],[Index]]&gt;$A$2,"",INDEX(美元债一级!$A$2:$BO$2880,tbl_dmi_isin[[#This Row],[Index]]+1,MATCH(D$2,美元债一级!$2:$2,0)))</f>
        <v>海南省人民政府</v>
      </c>
      <c r="E8" s="19" t="str">
        <f>TEXT(tbl_dmi_isin[[#This Row],[定价日]],"YYMMDD")&amp;tbl_dmi_isin[[#This Row],[ISIN]]</f>
        <v>230913HK0000946787</v>
      </c>
      <c r="F8" s="222" t="s">
        <v>901</v>
      </c>
      <c r="G8" s="90" t="str">
        <f>IF(tbl_dmi_isin[[#This Row],[Index]]&gt;$A$2,"",INDEX(Corp_value!$A$1:$DM$2999,MATCH(tbl_dmi_isin[[#This Row],[ISIN]],Corp_value!$B:$B,0),MATCH(G$2,Corp_value!$1:$1,0)))</f>
        <v>--/--/--</v>
      </c>
      <c r="H8" s="91" t="str">
        <f>IF(tbl_dmi_isin[[#This Row],[Index]]&gt;$A$2,"",INDEX(Corp_value!$A$1:$DM$2999,MATCH(tbl_dmi_isin[[#This Row],[ISIN]],Corp_value!$B:$B,0),MATCH(H$2,Corp_value!$1:$1,0)))</f>
        <v>CN</v>
      </c>
      <c r="I8" s="91" t="str">
        <f>IF(tbl_dmi_isin[[#This Row],[Index]]&gt;$A$2,"",INDEX(Corp_value!$A$1:$DM$2999,MATCH(tbl_dmi_isin[[#This Row],[ISIN]],Corp_value!$B:$B,0),MATCH(I$2,Corp_value!$1:$1,0)))</f>
        <v>--</v>
      </c>
      <c r="J8" s="90" t="str">
        <f>IF(tbl_dmi_isin[[#This Row],[Index]]&gt;$A$2,"",INDEX(Corp_value!$A$1:$DM$2999,MATCH(tbl_dmi_isin[[#This Row],[ISIN]],Corp_value!$B:$B,0),MATCH(J$2,Corp_value!$1:$1,0)))</f>
        <v>--/--/--</v>
      </c>
      <c r="K8" s="90" t="str">
        <f>IF(tbl_dmi_isin[[#This Row],[Index]]&gt;$A$2,"",INDEX(Corp_value!$A$1:$DM$2999,MATCH(tbl_dmi_isin[[#This Row],[ISIN]],Corp_value!$B:$B,0),MATCH(K$2,Corp_value!$1:$1,0)))</f>
        <v>CHECK spd</v>
      </c>
      <c r="L8" s="90" t="str">
        <f>IF(tbl_dmi_isin[[#This Row],[Index]]&gt;$A$2,"",INDEX(Corp_value!$A$1:$DM$2999,MATCH(tbl_dmi_isin[[#This Row],[ISIN]],Corp_value!$B:$B,0),MATCH(L$2,Corp_value!$1:$1,0)))</f>
        <v/>
      </c>
      <c r="M8" s="243"/>
      <c r="N8" s="243" t="str">
        <f>IF(tbl_dmi_isin[[#This Row],[Index]]&gt;$A$2,"",INDEX(Corp_value!$A$1:$DM$2999,MATCH(tbl_dmi_isin[[#This Row],[ISIN]],Corp_value!$B:$B,0),MATCH(N$2,Corp_value!$1:$1,0)))</f>
        <v>海南省政府债券</v>
      </c>
      <c r="O8" s="243" t="str">
        <f>IF(tbl_dmi_isin[[#This Row],[Index]]&gt;$A$2,"",INDEX(Corp_value!$A$1:$DM$2999,MATCH(tbl_dmi_isin[[#This Row],[ISIN]],Corp_value!$B:$B,0),MATCH(O$2,Corp_value!$1:$1,0)))</f>
        <v>--</v>
      </c>
      <c r="P8" s="243" t="str">
        <f>IF(tbl_dmi_isin[[#This Row],[Index]]&gt;$A$2,"",INDEX(Corp_value!$A$1:$DM$2999,MATCH(tbl_dmi_isin[[#This Row],[ISIN]],Corp_value!$B:$B,0),MATCH(P$2,Corp_value!$1:$1,0)))</f>
        <v/>
      </c>
      <c r="Q8" s="266" t="str">
        <f>IF(tbl_dmi_isin[[#This Row],[Index]]&gt;$A$2,"",TEXT(INDEX(Corp_value!$A$1:$DM$2999,MATCH(tbl_dmi_isin[[#This Row],[ISIN]],Corp_value!$B:$B,0),MATCH(Q$2,Corp_value!$1:$1,0)),"yyyy/mm/dd"))</f>
        <v>2023/09/20</v>
      </c>
      <c r="R8" s="266" t="str">
        <f>IF(tbl_dmi_isin[[#This Row],[Index]]&gt;$A$2,"",TEXT(INDEX(Corp_value!$A$1:$DM$2999,MATCH(tbl_dmi_isin[[#This Row],[ISIN]],Corp_value!$B:$B,0),MATCH(R$2,Corp_value!$1:$1,0)),"yyyy/mm/dd"))</f>
        <v>2025/09/20</v>
      </c>
      <c r="S8" s="266" t="str">
        <f>IF(tbl_dmi_isin[[#This Row],[Index]]&gt;$A$2,"",TEXT(INDEX(Corp_value!$A$1:$DM$2999,MATCH(tbl_dmi_isin[[#This Row],[ISIN]],Corp_value!$B:$B,0),MATCH(S$2,Corp_value!$1:$1,0)),"yyyy/mm/dd"))</f>
        <v>--</v>
      </c>
      <c r="T8" s="243">
        <f>IF(tbl_dmi_isin[[#This Row],[Index]]&gt;$A$2,"",INDEX(Corp_value!$A$1:$DM$2999,MATCH(tbl_dmi_isin[[#This Row],[ISIN]],Corp_value!$B:$B,0),MATCH(T$2,Corp_value!$1:$1,0)))</f>
        <v>2.4500000000000002</v>
      </c>
      <c r="U8" s="243" t="str">
        <f>IF(tbl_dmi_isin[[#This Row],[Index]]&gt;$A$2,"",INDEX(Corp_value!$A$1:$DM$2999,MATCH(tbl_dmi_isin[[#This Row],[ISIN]],Corp_value!$B:$B,0),MATCH(U$2,Corp_value!$1:$1,0)))</f>
        <v>CNY</v>
      </c>
      <c r="V8" s="243">
        <f>IF(tbl_dmi_isin[[#This Row],[Index]]&gt;$A$2,"",INDEX(Corp_value!$A$1:$DM$2999,MATCH(tbl_dmi_isin[[#This Row],[ISIN]],Corp_value!$B:$B,0),MATCH(V$2,Corp_value!$1:$1,0)))</f>
        <v>100</v>
      </c>
      <c r="W8" s="262">
        <f>IFERROR(IF(tbl_dmi_isin[[#This Row],[Index]]&gt;$A$2,"",INDEX(Corp_value!$A$1:$DM$2999,MATCH(tbl_dmi_isin[[#This Row],[ISIN]],Corp_value!$B:$B,0),MATCH(W$2,Corp_value!$1:$1,0)))/100000000,"")</f>
        <v>30</v>
      </c>
      <c r="X8" s="178" t="str">
        <f>IF(tbl_dmi_isin[[#This Row],[定价日]]&lt;&gt;"",INDEX(美元债一级!$E:$E,MATCH(tbl_dmi_isin[[#This Row],[ISIN]],美元债一级!$C:$C,0)),"")</f>
        <v>海南省政府 2.45 2025-09-20</v>
      </c>
      <c r="Y8" s="236"/>
    </row>
    <row r="9" spans="1:26" s="2" customFormat="1" ht="12">
      <c r="A9" s="19">
        <v>6</v>
      </c>
      <c r="B9" s="174" t="str">
        <f>IF(tbl_dmi_isin[[#This Row],[Index]]&gt;$A$2,"",TEXT(INDEX(美元债一级!$A$2:$BO$2879,tbl_dmi_isin[[#This Row],[Index]]+1,MATCH(B$2,美元债一级!$2:$2,0)),"yyyy/mm/dd"))</f>
        <v>2023/09/13</v>
      </c>
      <c r="C9" s="19" t="str">
        <f>IF(tbl_dmi_isin[[#This Row],[Index]]&gt;$A$2,"",INDEX(美元债一级!$A$2:$BO$2880,tbl_dmi_isin[[#This Row],[Index]]+1,MATCH(C$2,美元债一级!$2:$2,0)))</f>
        <v>HK0000946803</v>
      </c>
      <c r="D9" s="19" t="str">
        <f>IF(tbl_dmi_isin[[#This Row],[Index]]&gt;$A$2,"",INDEX(美元债一级!$A$2:$BO$2880,tbl_dmi_isin[[#This Row],[Index]]+1,MATCH(D$2,美元债一级!$2:$2,0)))</f>
        <v>海南省人民政府</v>
      </c>
      <c r="E9" s="19" t="str">
        <f>TEXT(tbl_dmi_isin[[#This Row],[定价日]],"YYMMDD")&amp;tbl_dmi_isin[[#This Row],[ISIN]]</f>
        <v>230913HK0000946803</v>
      </c>
      <c r="F9" s="222" t="s">
        <v>901</v>
      </c>
      <c r="G9" s="90" t="str">
        <f>IF(tbl_dmi_isin[[#This Row],[Index]]&gt;$A$2,"",INDEX(Corp_value!$A$1:$DM$2999,MATCH(tbl_dmi_isin[[#This Row],[ISIN]],Corp_value!$B:$B,0),MATCH(G$2,Corp_value!$1:$1,0)))</f>
        <v>--/--/--</v>
      </c>
      <c r="H9" s="91" t="str">
        <f>IF(tbl_dmi_isin[[#This Row],[Index]]&gt;$A$2,"",INDEX(Corp_value!$A$1:$DM$2999,MATCH(tbl_dmi_isin[[#This Row],[ISIN]],Corp_value!$B:$B,0),MATCH(H$2,Corp_value!$1:$1,0)))</f>
        <v>CN</v>
      </c>
      <c r="I9" s="91" t="str">
        <f>IF(tbl_dmi_isin[[#This Row],[Index]]&gt;$A$2,"",INDEX(Corp_value!$A$1:$DM$2999,MATCH(tbl_dmi_isin[[#This Row],[ISIN]],Corp_value!$B:$B,0),MATCH(I$2,Corp_value!$1:$1,0)))</f>
        <v>--</v>
      </c>
      <c r="J9" s="90" t="str">
        <f>IF(tbl_dmi_isin[[#This Row],[Index]]&gt;$A$2,"",INDEX(Corp_value!$A$1:$DM$2999,MATCH(tbl_dmi_isin[[#This Row],[ISIN]],Corp_value!$B:$B,0),MATCH(J$2,Corp_value!$1:$1,0)))</f>
        <v>--/--/--</v>
      </c>
      <c r="K9" s="90" t="str">
        <f>IF(tbl_dmi_isin[[#This Row],[Index]]&gt;$A$2,"",INDEX(Corp_value!$A$1:$DM$2999,MATCH(tbl_dmi_isin[[#This Row],[ISIN]],Corp_value!$B:$B,0),MATCH(K$2,Corp_value!$1:$1,0)))</f>
        <v>CHECK spd</v>
      </c>
      <c r="L9" s="90" t="str">
        <f>IF(tbl_dmi_isin[[#This Row],[Index]]&gt;$A$2,"",INDEX(Corp_value!$A$1:$DM$2999,MATCH(tbl_dmi_isin[[#This Row],[ISIN]],Corp_value!$B:$B,0),MATCH(L$2,Corp_value!$1:$1,0)))</f>
        <v/>
      </c>
      <c r="M9" s="243"/>
      <c r="N9" s="243" t="str">
        <f>IF(tbl_dmi_isin[[#This Row],[Index]]&gt;$A$2,"",INDEX(Corp_value!$A$1:$DM$2999,MATCH(tbl_dmi_isin[[#This Row],[ISIN]],Corp_value!$B:$B,0),MATCH(N$2,Corp_value!$1:$1,0)))</f>
        <v>海南省政府债券</v>
      </c>
      <c r="O9" s="243" t="str">
        <f>IF(tbl_dmi_isin[[#This Row],[Index]]&gt;$A$2,"",INDEX(Corp_value!$A$1:$DM$2999,MATCH(tbl_dmi_isin[[#This Row],[ISIN]],Corp_value!$B:$B,0),MATCH(O$2,Corp_value!$1:$1,0)))</f>
        <v>--</v>
      </c>
      <c r="P9" s="243" t="str">
        <f>IF(tbl_dmi_isin[[#This Row],[Index]]&gt;$A$2,"",INDEX(Corp_value!$A$1:$DM$2999,MATCH(tbl_dmi_isin[[#This Row],[ISIN]],Corp_value!$B:$B,0),MATCH(P$2,Corp_value!$1:$1,0)))</f>
        <v/>
      </c>
      <c r="Q9" s="266" t="str">
        <f>IF(tbl_dmi_isin[[#This Row],[Index]]&gt;$A$2,"",TEXT(INDEX(Corp_value!$A$1:$DM$2999,MATCH(tbl_dmi_isin[[#This Row],[ISIN]],Corp_value!$B:$B,0),MATCH(Q$2,Corp_value!$1:$1,0)),"yyyy/mm/dd"))</f>
        <v>2023/09/20</v>
      </c>
      <c r="R9" s="266" t="str">
        <f>IF(tbl_dmi_isin[[#This Row],[Index]]&gt;$A$2,"",TEXT(INDEX(Corp_value!$A$1:$DM$2999,MATCH(tbl_dmi_isin[[#This Row],[ISIN]],Corp_value!$B:$B,0),MATCH(R$2,Corp_value!$1:$1,0)),"yyyy/mm/dd"))</f>
        <v>2028/09/20</v>
      </c>
      <c r="S9" s="266" t="str">
        <f>IF(tbl_dmi_isin[[#This Row],[Index]]&gt;$A$2,"",TEXT(INDEX(Corp_value!$A$1:$DM$2999,MATCH(tbl_dmi_isin[[#This Row],[ISIN]],Corp_value!$B:$B,0),MATCH(S$2,Corp_value!$1:$1,0)),"yyyy/mm/dd"))</f>
        <v>--</v>
      </c>
      <c r="T9" s="243">
        <f>IF(tbl_dmi_isin[[#This Row],[Index]]&gt;$A$2,"",INDEX(Corp_value!$A$1:$DM$2999,MATCH(tbl_dmi_isin[[#This Row],[ISIN]],Corp_value!$B:$B,0),MATCH(T$2,Corp_value!$1:$1,0)))</f>
        <v>2.7</v>
      </c>
      <c r="U9" s="243" t="str">
        <f>IF(tbl_dmi_isin[[#This Row],[Index]]&gt;$A$2,"",INDEX(Corp_value!$A$1:$DM$2999,MATCH(tbl_dmi_isin[[#This Row],[ISIN]],Corp_value!$B:$B,0),MATCH(U$2,Corp_value!$1:$1,0)))</f>
        <v>CNY</v>
      </c>
      <c r="V9" s="243" t="str">
        <f>IF(tbl_dmi_isin[[#This Row],[Index]]&gt;$A$2,"",INDEX(Corp_value!$A$1:$DM$2999,MATCH(tbl_dmi_isin[[#This Row],[ISIN]],Corp_value!$B:$B,0),MATCH(V$2,Corp_value!$1:$1,0)))</f>
        <v>--</v>
      </c>
      <c r="W9" s="262">
        <f>IFERROR(IF(tbl_dmi_isin[[#This Row],[Index]]&gt;$A$2,"",INDEX(Corp_value!$A$1:$DM$2999,MATCH(tbl_dmi_isin[[#This Row],[ISIN]],Corp_value!$B:$B,0),MATCH(W$2,Corp_value!$1:$1,0)))/100000000,"")</f>
        <v>10</v>
      </c>
      <c r="X9" s="178" t="str">
        <f>IF(tbl_dmi_isin[[#This Row],[定价日]]&lt;&gt;"",INDEX(美元债一级!$E:$E,MATCH(tbl_dmi_isin[[#This Row],[ISIN]],美元债一级!$C:$C,0)),"")</f>
        <v>海南省政府 2.7 2028-09-20</v>
      </c>
    </row>
    <row r="10" spans="1:26" s="2" customFormat="1" ht="12">
      <c r="A10" s="19">
        <v>7</v>
      </c>
      <c r="B10" s="174" t="str">
        <f>IF(tbl_dmi_isin[[#This Row],[Index]]&gt;$A$2,"",TEXT(INDEX(美元债一级!$A$2:$BO$2879,tbl_dmi_isin[[#This Row],[Index]]+1,MATCH(B$2,美元债一级!$2:$2,0)),"yyyy/mm/dd"))</f>
        <v>2023/09/13</v>
      </c>
      <c r="C10" s="19" t="str">
        <f>IF(tbl_dmi_isin[[#This Row],[Index]]&gt;$A$2,"",INDEX(美元债一级!$A$2:$BO$2880,tbl_dmi_isin[[#This Row],[Index]]+1,MATCH(C$2,美元债一级!$2:$2,0)))</f>
        <v>HK0000946795</v>
      </c>
      <c r="D10" s="19" t="str">
        <f>IF(tbl_dmi_isin[[#This Row],[Index]]&gt;$A$2,"",INDEX(美元债一级!$A$2:$BO$2880,tbl_dmi_isin[[#This Row],[Index]]+1,MATCH(D$2,美元债一级!$2:$2,0)))</f>
        <v>海南省人民政府</v>
      </c>
      <c r="E10" s="19" t="str">
        <f>TEXT(tbl_dmi_isin[[#This Row],[定价日]],"YYMMDD")&amp;tbl_dmi_isin[[#This Row],[ISIN]]</f>
        <v>230913HK0000946795</v>
      </c>
      <c r="F10" s="222" t="s">
        <v>901</v>
      </c>
      <c r="G10" s="90" t="str">
        <f>IF(tbl_dmi_isin[[#This Row],[Index]]&gt;$A$2,"",INDEX(Corp_value!$A$1:$DM$2999,MATCH(tbl_dmi_isin[[#This Row],[ISIN]],Corp_value!$B:$B,0),MATCH(G$2,Corp_value!$1:$1,0)))</f>
        <v>--/--/--</v>
      </c>
      <c r="H10" s="91" t="str">
        <f>IF(tbl_dmi_isin[[#This Row],[Index]]&gt;$A$2,"",INDEX(Corp_value!$A$1:$DM$2999,MATCH(tbl_dmi_isin[[#This Row],[ISIN]],Corp_value!$B:$B,0),MATCH(H$2,Corp_value!$1:$1,0)))</f>
        <v>CN</v>
      </c>
      <c r="I10" s="91" t="str">
        <f>IF(tbl_dmi_isin[[#This Row],[Index]]&gt;$A$2,"",INDEX(Corp_value!$A$1:$DM$2999,MATCH(tbl_dmi_isin[[#This Row],[ISIN]],Corp_value!$B:$B,0),MATCH(I$2,Corp_value!$1:$1,0)))</f>
        <v>--</v>
      </c>
      <c r="J10" s="90" t="str">
        <f>IF(tbl_dmi_isin[[#This Row],[Index]]&gt;$A$2,"",INDEX(Corp_value!$A$1:$DM$2999,MATCH(tbl_dmi_isin[[#This Row],[ISIN]],Corp_value!$B:$B,0),MATCH(J$2,Corp_value!$1:$1,0)))</f>
        <v>--/--/--</v>
      </c>
      <c r="K10" s="90" t="str">
        <f>IF(tbl_dmi_isin[[#This Row],[Index]]&gt;$A$2,"",INDEX(Corp_value!$A$1:$DM$2999,MATCH(tbl_dmi_isin[[#This Row],[ISIN]],Corp_value!$B:$B,0),MATCH(K$2,Corp_value!$1:$1,0)))</f>
        <v>CHECK spd</v>
      </c>
      <c r="L10" s="90" t="str">
        <f>IF(tbl_dmi_isin[[#This Row],[Index]]&gt;$A$2,"",INDEX(Corp_value!$A$1:$DM$2999,MATCH(tbl_dmi_isin[[#This Row],[ISIN]],Corp_value!$B:$B,0),MATCH(L$2,Corp_value!$1:$1,0)))</f>
        <v/>
      </c>
      <c r="M10" s="243"/>
      <c r="N10" s="243" t="str">
        <f>IF(tbl_dmi_isin[[#This Row],[Index]]&gt;$A$2,"",INDEX(Corp_value!$A$1:$DM$2999,MATCH(tbl_dmi_isin[[#This Row],[ISIN]],Corp_value!$B:$B,0),MATCH(N$2,Corp_value!$1:$1,0)))</f>
        <v>海南省政府债券</v>
      </c>
      <c r="O10" s="243" t="str">
        <f>IF(tbl_dmi_isin[[#This Row],[Index]]&gt;$A$2,"",INDEX(Corp_value!$A$1:$DM$2999,MATCH(tbl_dmi_isin[[#This Row],[ISIN]],Corp_value!$B:$B,0),MATCH(O$2,Corp_value!$1:$1,0)))</f>
        <v>--</v>
      </c>
      <c r="P10" s="243" t="str">
        <f>IF(tbl_dmi_isin[[#This Row],[Index]]&gt;$A$2,"",INDEX(Corp_value!$A$1:$DM$2999,MATCH(tbl_dmi_isin[[#This Row],[ISIN]],Corp_value!$B:$B,0),MATCH(P$2,Corp_value!$1:$1,0)))</f>
        <v/>
      </c>
      <c r="Q10" s="266" t="str">
        <f>IF(tbl_dmi_isin[[#This Row],[Index]]&gt;$A$2,"",TEXT(INDEX(Corp_value!$A$1:$DM$2999,MATCH(tbl_dmi_isin[[#This Row],[ISIN]],Corp_value!$B:$B,0),MATCH(Q$2,Corp_value!$1:$1,0)),"yyyy/mm/dd"))</f>
        <v>2023/09/20</v>
      </c>
      <c r="R10" s="266" t="str">
        <f>IF(tbl_dmi_isin[[#This Row],[Index]]&gt;$A$2,"",TEXT(INDEX(Corp_value!$A$1:$DM$2999,MATCH(tbl_dmi_isin[[#This Row],[ISIN]],Corp_value!$B:$B,0),MATCH(R$2,Corp_value!$1:$1,0)),"yyyy/mm/dd"))</f>
        <v>2026/09/20</v>
      </c>
      <c r="S10" s="266" t="str">
        <f>IF(tbl_dmi_isin[[#This Row],[Index]]&gt;$A$2,"",TEXT(INDEX(Corp_value!$A$1:$DM$2999,MATCH(tbl_dmi_isin[[#This Row],[ISIN]],Corp_value!$B:$B,0),MATCH(S$2,Corp_value!$1:$1,0)),"yyyy/mm/dd"))</f>
        <v>--</v>
      </c>
      <c r="T10" s="243">
        <f>IF(tbl_dmi_isin[[#This Row],[Index]]&gt;$A$2,"",INDEX(Corp_value!$A$1:$DM$2999,MATCH(tbl_dmi_isin[[#This Row],[ISIN]],Corp_value!$B:$B,0),MATCH(T$2,Corp_value!$1:$1,0)))</f>
        <v>2.5299999999999998</v>
      </c>
      <c r="U10" s="243" t="str">
        <f>IF(tbl_dmi_isin[[#This Row],[Index]]&gt;$A$2,"",INDEX(Corp_value!$A$1:$DM$2999,MATCH(tbl_dmi_isin[[#This Row],[ISIN]],Corp_value!$B:$B,0),MATCH(U$2,Corp_value!$1:$1,0)))</f>
        <v>CNY</v>
      </c>
      <c r="V10" s="243">
        <f>IF(tbl_dmi_isin[[#This Row],[Index]]&gt;$A$2,"",INDEX(Corp_value!$A$1:$DM$2999,MATCH(tbl_dmi_isin[[#This Row],[ISIN]],Corp_value!$B:$B,0),MATCH(V$2,Corp_value!$1:$1,0)))</f>
        <v>100</v>
      </c>
      <c r="W10" s="262">
        <f>IFERROR(IF(tbl_dmi_isin[[#This Row],[Index]]&gt;$A$2,"",INDEX(Corp_value!$A$1:$DM$2999,MATCH(tbl_dmi_isin[[#This Row],[ISIN]],Corp_value!$B:$B,0),MATCH(W$2,Corp_value!$1:$1,0)))/100000000,"")</f>
        <v>10</v>
      </c>
      <c r="X10" s="178" t="str">
        <f>IF(tbl_dmi_isin[[#This Row],[定价日]]&lt;&gt;"",INDEX(美元债一级!$E:$E,MATCH(tbl_dmi_isin[[#This Row],[ISIN]],美元债一级!$C:$C,0)),"")</f>
        <v>海南省政府 2.53 2026-09-20</v>
      </c>
    </row>
    <row r="11" spans="1:26" s="2" customFormat="1" ht="12">
      <c r="A11" s="19">
        <v>8</v>
      </c>
      <c r="B11" s="174" t="str">
        <f>IF(tbl_dmi_isin[[#This Row],[Index]]&gt;$A$2,"",TEXT(INDEX(美元债一级!$A$2:$BO$2879,tbl_dmi_isin[[#This Row],[Index]]+1,MATCH(B$2,美元债一级!$2:$2,0)),"yyyy/mm/dd"))</f>
        <v>2023/09/13</v>
      </c>
      <c r="C11" s="19" t="str">
        <f>IF(tbl_dmi_isin[[#This Row],[Index]]&gt;$A$2,"",INDEX(美元债一级!$A$2:$BO$2880,tbl_dmi_isin[[#This Row],[Index]]+1,MATCH(C$2,美元债一级!$2:$2,0)))</f>
        <v>XS2679063862</v>
      </c>
      <c r="D11" s="19" t="str">
        <f>IF(tbl_dmi_isin[[#This Row],[Index]]&gt;$A$2,"",INDEX(美元债一级!$A$2:$BO$2880,tbl_dmi_isin[[#This Row],[Index]]+1,MATCH(D$2,美元债一级!$2:$2,0)))</f>
        <v>中国光大银行股份有限公司</v>
      </c>
      <c r="E11" s="19" t="str">
        <f>TEXT(tbl_dmi_isin[[#This Row],[定价日]],"YYMMDD")&amp;tbl_dmi_isin[[#This Row],[ISIN]]</f>
        <v>230913XS2679063862</v>
      </c>
      <c r="F11" s="221" t="s">
        <v>902</v>
      </c>
      <c r="G11" s="90" t="str">
        <f>IF(tbl_dmi_isin[[#This Row],[Index]]&gt;$A$2,"",INDEX(Corp_value!$A$1:$DM$2999,MATCH(tbl_dmi_isin[[#This Row],[ISIN]],Corp_value!$B:$B,0),MATCH(G$2,Corp_value!$1:$1,0)))</f>
        <v>--/BBB+/--</v>
      </c>
      <c r="H11" s="91" t="str">
        <f>IF(tbl_dmi_isin[[#This Row],[Index]]&gt;$A$2,"",INDEX(Corp_value!$A$1:$DM$2999,MATCH(tbl_dmi_isin[[#This Row],[ISIN]],Corp_value!$B:$B,0),MATCH(H$2,Corp_value!$1:$1,0)))</f>
        <v>AU</v>
      </c>
      <c r="I11" s="91" t="str">
        <f>IF(tbl_dmi_isin[[#This Row],[Index]]&gt;$A$2,"",INDEX(Corp_value!$A$1:$DM$2999,MATCH(tbl_dmi_isin[[#This Row],[ISIN]],Corp_value!$B:$B,0),MATCH(I$2,Corp_value!$1:$1,0)))</f>
        <v>--</v>
      </c>
      <c r="J11" s="90" t="str">
        <f>IF(tbl_dmi_isin[[#This Row],[Index]]&gt;$A$2,"",INDEX(Corp_value!$A$1:$DM$2999,MATCH(tbl_dmi_isin[[#This Row],[ISIN]],Corp_value!$B:$B,0),MATCH(J$2,Corp_value!$1:$1,0)))</f>
        <v>--/--/--</v>
      </c>
      <c r="K11" s="90">
        <f>IF(tbl_dmi_isin[[#This Row],[Index]]&gt;$A$2,"",INDEX(Corp_value!$A$1:$DM$2999,MATCH(tbl_dmi_isin[[#This Row],[ISIN]],Corp_value!$B:$B,0),MATCH(K$2,Corp_value!$1:$1,0)))</f>
        <v>63</v>
      </c>
      <c r="L11" s="90">
        <f>IF(tbl_dmi_isin[[#This Row],[Index]]&gt;$A$2,"",INDEX(Corp_value!$A$1:$DM$2999,MATCH(tbl_dmi_isin[[#This Row],[ISIN]],Corp_value!$B:$B,0),MATCH(L$2,Corp_value!$1:$1,0)))</f>
        <v>63</v>
      </c>
      <c r="M11" s="243"/>
      <c r="N11" s="243" t="str">
        <f>IF(tbl_dmi_isin[[#This Row],[Index]]&gt;$A$2,"",INDEX(Corp_value!$A$1:$DM$2999,MATCH(tbl_dmi_isin[[#This Row],[ISIN]],Corp_value!$B:$B,0),MATCH(N$2,Corp_value!$1:$1,0)))</f>
        <v>China Everbright Bank Co Ltd/S</v>
      </c>
      <c r="O11" s="243" t="str">
        <f>IF(tbl_dmi_isin[[#This Row],[Index]]&gt;$A$2,"",INDEX(Corp_value!$A$1:$DM$2999,MATCH(tbl_dmi_isin[[#This Row],[ISIN]],Corp_value!$B:$B,0),MATCH(O$2,Corp_value!$1:$1,0)))</f>
        <v>--</v>
      </c>
      <c r="P11" s="243" t="str">
        <f>IF(tbl_dmi_isin[[#This Row],[Index]]&gt;$A$2,"",INDEX(Corp_value!$A$1:$DM$2999,MATCH(tbl_dmi_isin[[#This Row],[ISIN]],Corp_value!$B:$B,0),MATCH(P$2,Corp_value!$1:$1,0)))</f>
        <v/>
      </c>
      <c r="Q11" s="266" t="str">
        <f>IF(tbl_dmi_isin[[#This Row],[Index]]&gt;$A$2,"",TEXT(INDEX(Corp_value!$A$1:$DM$2999,MATCH(tbl_dmi_isin[[#This Row],[ISIN]],Corp_value!$B:$B,0),MATCH(Q$2,Corp_value!$1:$1,0)),"yyyy/mm/dd"))</f>
        <v>2023/09/20</v>
      </c>
      <c r="R11" s="266" t="str">
        <f>IF(tbl_dmi_isin[[#This Row],[Index]]&gt;$A$2,"",TEXT(INDEX(Corp_value!$A$1:$DM$2999,MATCH(tbl_dmi_isin[[#This Row],[ISIN]],Corp_value!$B:$B,0),MATCH(R$2,Corp_value!$1:$1,0)),"yyyy/mm/dd"))</f>
        <v>2026/09/20</v>
      </c>
      <c r="S11" s="266" t="str">
        <f>IF(tbl_dmi_isin[[#This Row],[Index]]&gt;$A$2,"",TEXT(INDEX(Corp_value!$A$1:$DM$2999,MATCH(tbl_dmi_isin[[#This Row],[ISIN]],Corp_value!$B:$B,0),MATCH(S$2,Corp_value!$1:$1,0)),"yyyy/mm/dd"))</f>
        <v>--</v>
      </c>
      <c r="T11" s="243">
        <f>IF(tbl_dmi_isin[[#This Row],[Index]]&gt;$A$2,"",INDEX(Corp_value!$A$1:$DM$2999,MATCH(tbl_dmi_isin[[#This Row],[ISIN]],Corp_value!$B:$B,0),MATCH(T$2,Corp_value!$1:$1,0)))</f>
        <v>5.9648928310159501</v>
      </c>
      <c r="U11" s="243" t="str">
        <f>IF(tbl_dmi_isin[[#This Row],[Index]]&gt;$A$2,"",INDEX(Corp_value!$A$1:$DM$2999,MATCH(tbl_dmi_isin[[#This Row],[ISIN]],Corp_value!$B:$B,0),MATCH(U$2,Corp_value!$1:$1,0)))</f>
        <v>USD</v>
      </c>
      <c r="V11" s="243">
        <f>IF(tbl_dmi_isin[[#This Row],[Index]]&gt;$A$2,"",INDEX(Corp_value!$A$1:$DM$2999,MATCH(tbl_dmi_isin[[#This Row],[ISIN]],Corp_value!$B:$B,0),MATCH(V$2,Corp_value!$1:$1,0)))</f>
        <v>100</v>
      </c>
      <c r="W11" s="262">
        <f>IFERROR(IF(tbl_dmi_isin[[#This Row],[Index]]&gt;$A$2,"",INDEX(Corp_value!$A$1:$DM$2999,MATCH(tbl_dmi_isin[[#This Row],[ISIN]],Corp_value!$B:$B,0),MATCH(W$2,Corp_value!$1:$1,0)))/100000000,"")</f>
        <v>5.5</v>
      </c>
      <c r="X11" s="178" t="str">
        <f>IF(tbl_dmi_isin[[#This Row],[定价日]]&lt;&gt;"",INDEX(美元债一级!$E:$E,MATCH(tbl_dmi_isin[[#This Row],[ISIN]],美元债一级!$C:$C,0)),"")</f>
        <v>光大银行 FLOAT 2026-09-20</v>
      </c>
      <c r="Y11" s="236"/>
    </row>
    <row r="12" spans="1:26" s="2" customFormat="1" ht="12">
      <c r="A12" s="19">
        <v>9</v>
      </c>
      <c r="B12" s="174" t="str">
        <f>IF(tbl_dmi_isin[[#This Row],[Index]]&gt;$A$2,"",TEXT(INDEX(美元债一级!$A$2:$BO$2879,tbl_dmi_isin[[#This Row],[Index]]+1,MATCH(B$2,美元债一级!$2:$2,0)),"yyyy/mm/dd"))</f>
        <v>2023/09/13</v>
      </c>
      <c r="C12" s="19" t="str">
        <f>IF(tbl_dmi_isin[[#This Row],[Index]]&gt;$A$2,"",INDEX(美元债一级!$A$2:$BO$2880,tbl_dmi_isin[[#This Row],[Index]]+1,MATCH(C$2,美元债一级!$2:$2,0)))</f>
        <v>HK0000954104</v>
      </c>
      <c r="D12" s="19" t="str">
        <f>IF(tbl_dmi_isin[[#This Row],[Index]]&gt;$A$2,"",INDEX(美元债一级!$A$2:$BO$2880,tbl_dmi_isin[[#This Row],[Index]]+1,MATCH(D$2,美元债一级!$2:$2,0)))</f>
        <v>淄博市财金控股集团有限公司</v>
      </c>
      <c r="E12" s="19" t="str">
        <f>TEXT(tbl_dmi_isin[[#This Row],[定价日]],"YYMMDD")&amp;tbl_dmi_isin[[#This Row],[ISIN]]</f>
        <v>230913HK0000954104</v>
      </c>
      <c r="F12" s="221"/>
      <c r="G12" s="90" t="str">
        <f>IF(tbl_dmi_isin[[#This Row],[Index]]&gt;$A$2,"",INDEX(Corp_value!$A$1:$DM$2999,MATCH(tbl_dmi_isin[[#This Row],[ISIN]],Corp_value!$B:$B,0),MATCH(G$2,Corp_value!$1:$1,0)))</f>
        <v>--/--/--</v>
      </c>
      <c r="H12" s="91" t="str">
        <f>IF(tbl_dmi_isin[[#This Row],[Index]]&gt;$A$2,"",INDEX(Corp_value!$A$1:$DM$2999,MATCH(tbl_dmi_isin[[#This Row],[ISIN]],Corp_value!$B:$B,0),MATCH(H$2,Corp_value!$1:$1,0)))</f>
        <v>CN</v>
      </c>
      <c r="I12" s="91" t="str">
        <f>IF(tbl_dmi_isin[[#This Row],[Index]]&gt;$A$2,"",INDEX(Corp_value!$A$1:$DM$2999,MATCH(tbl_dmi_isin[[#This Row],[ISIN]],Corp_value!$B:$B,0),MATCH(I$2,Corp_value!$1:$1,0)))</f>
        <v>--</v>
      </c>
      <c r="J12" s="90" t="str">
        <f>IF(tbl_dmi_isin[[#This Row],[Index]]&gt;$A$2,"",INDEX(Corp_value!$A$1:$DM$2999,MATCH(tbl_dmi_isin[[#This Row],[ISIN]],Corp_value!$B:$B,0),MATCH(J$2,Corp_value!$1:$1,0)))</f>
        <v>--/--/--</v>
      </c>
      <c r="K12" s="90" t="str">
        <f>IF(tbl_dmi_isin[[#This Row],[Index]]&gt;$A$2,"",INDEX(Corp_value!$A$1:$DM$2999,MATCH(tbl_dmi_isin[[#This Row],[ISIN]],Corp_value!$B:$B,0),MATCH(K$2,Corp_value!$1:$1,0)))</f>
        <v>CHECK spd</v>
      </c>
      <c r="L12" s="90" t="str">
        <f>IF(tbl_dmi_isin[[#This Row],[Index]]&gt;$A$2,"",INDEX(Corp_value!$A$1:$DM$2999,MATCH(tbl_dmi_isin[[#This Row],[ISIN]],Corp_value!$B:$B,0),MATCH(L$2,Corp_value!$1:$1,0)))</f>
        <v/>
      </c>
      <c r="M12" s="243"/>
      <c r="N12" s="243" t="str">
        <f>IF(tbl_dmi_isin[[#This Row],[Index]]&gt;$A$2,"",INDEX(Corp_value!$A$1:$DM$2999,MATCH(tbl_dmi_isin[[#This Row],[ISIN]],Corp_value!$B:$B,0),MATCH(N$2,Corp_value!$1:$1,0)))</f>
        <v>淄博市财金控股集团有</v>
      </c>
      <c r="O12" s="243" t="str">
        <f>IF(tbl_dmi_isin[[#This Row],[Index]]&gt;$A$2,"",INDEX(Corp_value!$A$1:$DM$2999,MATCH(tbl_dmi_isin[[#This Row],[ISIN]],Corp_value!$B:$B,0),MATCH(O$2,Corp_value!$1:$1,0)))</f>
        <v>--</v>
      </c>
      <c r="P12" s="243" t="str">
        <f>IF(tbl_dmi_isin[[#This Row],[Index]]&gt;$A$2,"",INDEX(Corp_value!$A$1:$DM$2999,MATCH(tbl_dmi_isin[[#This Row],[ISIN]],Corp_value!$B:$B,0),MATCH(P$2,Corp_value!$1:$1,0)))</f>
        <v/>
      </c>
      <c r="Q12" s="266" t="str">
        <f>IF(tbl_dmi_isin[[#This Row],[Index]]&gt;$A$2,"",TEXT(INDEX(Corp_value!$A$1:$DM$2999,MATCH(tbl_dmi_isin[[#This Row],[ISIN]],Corp_value!$B:$B,0),MATCH(Q$2,Corp_value!$1:$1,0)),"yyyy/mm/dd"))</f>
        <v>2023/09/20</v>
      </c>
      <c r="R12" s="266" t="str">
        <f>IF(tbl_dmi_isin[[#This Row],[Index]]&gt;$A$2,"",TEXT(INDEX(Corp_value!$A$1:$DM$2999,MATCH(tbl_dmi_isin[[#This Row],[ISIN]],Corp_value!$B:$B,0),MATCH(R$2,Corp_value!$1:$1,0)),"yyyy/mm/dd"))</f>
        <v>2026/09/20</v>
      </c>
      <c r="S12" s="266" t="str">
        <f>IF(tbl_dmi_isin[[#This Row],[Index]]&gt;$A$2,"",TEXT(INDEX(Corp_value!$A$1:$DM$2999,MATCH(tbl_dmi_isin[[#This Row],[ISIN]],Corp_value!$B:$B,0),MATCH(S$2,Corp_value!$1:$1,0)),"yyyy/mm/dd"))</f>
        <v>--</v>
      </c>
      <c r="T12" s="243">
        <f>IF(tbl_dmi_isin[[#This Row],[Index]]&gt;$A$2,"",INDEX(Corp_value!$A$1:$DM$2999,MATCH(tbl_dmi_isin[[#This Row],[ISIN]],Corp_value!$B:$B,0),MATCH(T$2,Corp_value!$1:$1,0)))</f>
        <v>3.7</v>
      </c>
      <c r="U12" s="243" t="str">
        <f>IF(tbl_dmi_isin[[#This Row],[Index]]&gt;$A$2,"",INDEX(Corp_value!$A$1:$DM$2999,MATCH(tbl_dmi_isin[[#This Row],[ISIN]],Corp_value!$B:$B,0),MATCH(U$2,Corp_value!$1:$1,0)))</f>
        <v>CNY</v>
      </c>
      <c r="V12" s="243">
        <f>IF(tbl_dmi_isin[[#This Row],[Index]]&gt;$A$2,"",INDEX(Corp_value!$A$1:$DM$2999,MATCH(tbl_dmi_isin[[#This Row],[ISIN]],Corp_value!$B:$B,0),MATCH(V$2,Corp_value!$1:$1,0)))</f>
        <v>100</v>
      </c>
      <c r="W12" s="262">
        <f>IFERROR(IF(tbl_dmi_isin[[#This Row],[Index]]&gt;$A$2,"",INDEX(Corp_value!$A$1:$DM$2999,MATCH(tbl_dmi_isin[[#This Row],[ISIN]],Corp_value!$B:$B,0),MATCH(W$2,Corp_value!$1:$1,0)))/100000000,"")</f>
        <v>5.8</v>
      </c>
      <c r="X12" s="178" t="str">
        <f>IF(tbl_dmi_isin[[#This Row],[定价日]]&lt;&gt;"",INDEX(美元债一级!$E:$E,MATCH(tbl_dmi_isin[[#This Row],[ISIN]],美元债一级!$C:$C,0)),"")</f>
        <v>淄博市财金控股集团 3.7 2026-09-20</v>
      </c>
      <c r="Y12" s="236"/>
    </row>
    <row r="13" spans="1:26" s="2" customFormat="1" ht="12">
      <c r="A13" s="19">
        <v>10</v>
      </c>
      <c r="B13" s="174" t="str">
        <f>IF(tbl_dmi_isin[[#This Row],[Index]]&gt;$A$2,"",TEXT(INDEX(美元债一级!$A$2:$BO$2879,tbl_dmi_isin[[#This Row],[Index]]+1,MATCH(B$2,美元债一级!$2:$2,0)),"yyyy/mm/dd"))</f>
        <v>2023/09/12</v>
      </c>
      <c r="C13" s="19" t="str">
        <f>IF(tbl_dmi_isin[[#This Row],[Index]]&gt;$A$2,"",INDEX(美元债一级!$A$2:$BO$2880,tbl_dmi_isin[[#This Row],[Index]]+1,MATCH(C$2,美元债一级!$2:$2,0)))</f>
        <v>XS2680393258</v>
      </c>
      <c r="D13" s="19" t="str">
        <f>IF(tbl_dmi_isin[[#This Row],[Index]]&gt;$A$2,"",INDEX(美元债一级!$A$2:$BO$2880,tbl_dmi_isin[[#This Row],[Index]]+1,MATCH(D$2,美元债一级!$2:$2,0)))</f>
        <v>科学城(广州)融资租赁有限公司</v>
      </c>
      <c r="E13" s="19" t="str">
        <f>TEXT(tbl_dmi_isin[[#This Row],[定价日]],"YYMMDD")&amp;tbl_dmi_isin[[#This Row],[ISIN]]</f>
        <v>230912XS2680393258</v>
      </c>
      <c r="F13" s="221"/>
      <c r="G13" s="90" t="str">
        <f>IF(tbl_dmi_isin[[#This Row],[Index]]&gt;$A$2,"",INDEX(Corp_value!$A$1:$DM$2999,MATCH(tbl_dmi_isin[[#This Row],[ISIN]],Corp_value!$B:$B,0),MATCH(G$2,Corp_value!$1:$1,0)))</f>
        <v>--/--/--</v>
      </c>
      <c r="H13" s="91" t="str">
        <f>IF(tbl_dmi_isin[[#This Row],[Index]]&gt;$A$2,"",INDEX(Corp_value!$A$1:$DM$2999,MATCH(tbl_dmi_isin[[#This Row],[ISIN]],Corp_value!$B:$B,0),MATCH(H$2,Corp_value!$1:$1,0)))</f>
        <v>CN</v>
      </c>
      <c r="I13" s="91" t="str">
        <f>IF(tbl_dmi_isin[[#This Row],[Index]]&gt;$A$2,"",INDEX(Corp_value!$A$1:$DM$2999,MATCH(tbl_dmi_isin[[#This Row],[ISIN]],Corp_value!$B:$B,0),MATCH(I$2,Corp_value!$1:$1,0)))</f>
        <v>--</v>
      </c>
      <c r="J13" s="90" t="str">
        <f>IF(tbl_dmi_isin[[#This Row],[Index]]&gt;$A$2,"",INDEX(Corp_value!$A$1:$DM$2999,MATCH(tbl_dmi_isin[[#This Row],[ISIN]],Corp_value!$B:$B,0),MATCH(J$2,Corp_value!$1:$1,0)))</f>
        <v>--/--/BBB</v>
      </c>
      <c r="K13" s="90" t="str">
        <f>IF(tbl_dmi_isin[[#This Row],[Index]]&gt;$A$2,"",INDEX(Corp_value!$A$1:$DM$2999,MATCH(tbl_dmi_isin[[#This Row],[ISIN]],Corp_value!$B:$B,0),MATCH(K$2,Corp_value!$1:$1,0)))</f>
        <v>CHECK spd</v>
      </c>
      <c r="L13" s="90" t="str">
        <f>IF(tbl_dmi_isin[[#This Row],[Index]]&gt;$A$2,"",INDEX(Corp_value!$A$1:$DM$2999,MATCH(tbl_dmi_isin[[#This Row],[ISIN]],Corp_value!$B:$B,0),MATCH(L$2,Corp_value!$1:$1,0)))</f>
        <v/>
      </c>
      <c r="M13" s="243"/>
      <c r="N13" s="243" t="str">
        <f>IF(tbl_dmi_isin[[#This Row],[Index]]&gt;$A$2,"",INDEX(Corp_value!$A$1:$DM$2999,MATCH(tbl_dmi_isin[[#This Row],[ISIN]],Corp_value!$B:$B,0),MATCH(N$2,Corp_value!$1:$1,0)))</f>
        <v>科学城(广州)融资租赁</v>
      </c>
      <c r="O13" s="243" t="str">
        <f>IF(tbl_dmi_isin[[#This Row],[Index]]&gt;$A$2,"",INDEX(Corp_value!$A$1:$DM$2999,MATCH(tbl_dmi_isin[[#This Row],[ISIN]],Corp_value!$B:$B,0),MATCH(O$2,Corp_value!$1:$1,0)))</f>
        <v>Science City Guangzhou Investment Group Co Ltd</v>
      </c>
      <c r="P13" s="243" t="str">
        <f>IF(tbl_dmi_isin[[#This Row],[Index]]&gt;$A$2,"",INDEX(Corp_value!$A$1:$DM$2999,MATCH(tbl_dmi_isin[[#This Row],[ISIN]],Corp_value!$B:$B,0),MATCH(P$2,Corp_value!$1:$1,0)))</f>
        <v/>
      </c>
      <c r="Q13" s="266" t="str">
        <f>IF(tbl_dmi_isin[[#This Row],[Index]]&gt;$A$2,"",TEXT(INDEX(Corp_value!$A$1:$DM$2999,MATCH(tbl_dmi_isin[[#This Row],[ISIN]],Corp_value!$B:$B,0),MATCH(Q$2,Corp_value!$1:$1,0)),"yyyy/mm/dd"))</f>
        <v>2023/09/15</v>
      </c>
      <c r="R13" s="266" t="str">
        <f>IF(tbl_dmi_isin[[#This Row],[Index]]&gt;$A$2,"",TEXT(INDEX(Corp_value!$A$1:$DM$2999,MATCH(tbl_dmi_isin[[#This Row],[ISIN]],Corp_value!$B:$B,0),MATCH(R$2,Corp_value!$1:$1,0)),"yyyy/mm/dd"))</f>
        <v>2026/09/15</v>
      </c>
      <c r="S13" s="266" t="str">
        <f>IF(tbl_dmi_isin[[#This Row],[Index]]&gt;$A$2,"",TEXT(INDEX(Corp_value!$A$1:$DM$2999,MATCH(tbl_dmi_isin[[#This Row],[ISIN]],Corp_value!$B:$B,0),MATCH(S$2,Corp_value!$1:$1,0)),"yyyy/mm/dd"))</f>
        <v>--</v>
      </c>
      <c r="T13" s="243">
        <f>IF(tbl_dmi_isin[[#This Row],[Index]]&gt;$A$2,"",INDEX(Corp_value!$A$1:$DM$2999,MATCH(tbl_dmi_isin[[#This Row],[ISIN]],Corp_value!$B:$B,0),MATCH(T$2,Corp_value!$1:$1,0)))</f>
        <v>5.8</v>
      </c>
      <c r="U13" s="243" t="str">
        <f>IF(tbl_dmi_isin[[#This Row],[Index]]&gt;$A$2,"",INDEX(Corp_value!$A$1:$DM$2999,MATCH(tbl_dmi_isin[[#This Row],[ISIN]],Corp_value!$B:$B,0),MATCH(U$2,Corp_value!$1:$1,0)))</f>
        <v>CNY</v>
      </c>
      <c r="V13" s="243">
        <f>IF(tbl_dmi_isin[[#This Row],[Index]]&gt;$A$2,"",INDEX(Corp_value!$A$1:$DM$2999,MATCH(tbl_dmi_isin[[#This Row],[ISIN]],Corp_value!$B:$B,0),MATCH(V$2,Corp_value!$1:$1,0)))</f>
        <v>100</v>
      </c>
      <c r="W13" s="262">
        <f>IFERROR(IF(tbl_dmi_isin[[#This Row],[Index]]&gt;$A$2,"",INDEX(Corp_value!$A$1:$DM$2999,MATCH(tbl_dmi_isin[[#This Row],[ISIN]],Corp_value!$B:$B,0),MATCH(W$2,Corp_value!$1:$1,0)))/100000000,"")</f>
        <v>2.15</v>
      </c>
      <c r="X13" s="178" t="str">
        <f>IF(tbl_dmi_isin[[#This Row],[定价日]]&lt;&gt;"",INDEX(美元债一级!$E:$E,MATCH(tbl_dmi_isin[[#This Row],[ISIN]],美元债一级!$C:$C,0)),"")</f>
        <v>科学城租赁 5.8 2026-09-15</v>
      </c>
      <c r="Y13" s="236"/>
    </row>
    <row r="14" spans="1:26" s="2" customFormat="1" ht="12">
      <c r="A14" s="19">
        <v>11</v>
      </c>
      <c r="B14" s="174" t="str">
        <f>IF(tbl_dmi_isin[[#This Row],[Index]]&gt;$A$2,"",TEXT(INDEX(美元债一级!$A$2:$BO$2879,tbl_dmi_isin[[#This Row],[Index]]+1,MATCH(B$2,美元债一级!$2:$2,0)),"yyyy/mm/dd"))</f>
        <v>2023/09/11</v>
      </c>
      <c r="C14" s="19" t="str">
        <f>IF(tbl_dmi_isin[[#This Row],[Index]]&gt;$A$2,"",INDEX(美元债一级!$A$2:$BO$2880,tbl_dmi_isin[[#This Row],[Index]]+1,MATCH(C$2,美元债一级!$2:$2,0)))</f>
        <v>XS2688515266</v>
      </c>
      <c r="D14" s="19" t="str">
        <f>IF(tbl_dmi_isin[[#This Row],[Index]]&gt;$A$2,"",INDEX(美元债一级!$A$2:$BO$2880,tbl_dmi_isin[[#This Row],[Index]]+1,MATCH(D$2,美元债一级!$2:$2,0)))</f>
        <v>工银金融租赁有限公司</v>
      </c>
      <c r="E14" s="19" t="str">
        <f>TEXT(tbl_dmi_isin[[#This Row],[定价日]],"YYMMDD")&amp;tbl_dmi_isin[[#This Row],[ISIN]]</f>
        <v>230911XS2688515266</v>
      </c>
      <c r="F14" s="222"/>
      <c r="G14" s="90" t="str">
        <f>IF(tbl_dmi_isin[[#This Row],[Index]]&gt;$A$2,"",INDEX(Corp_value!$A$1:$DM$2999,MATCH(tbl_dmi_isin[[#This Row],[ISIN]],Corp_value!$B:$B,0),MATCH(G$2,Corp_value!$1:$1,0)))</f>
        <v>--/--/--</v>
      </c>
      <c r="H14" s="91" t="str">
        <f>IF(tbl_dmi_isin[[#This Row],[Index]]&gt;$A$2,"",INDEX(Corp_value!$A$1:$DM$2999,MATCH(tbl_dmi_isin[[#This Row],[ISIN]],Corp_value!$B:$B,0),MATCH(H$2,Corp_value!$1:$1,0)))</f>
        <v>HK</v>
      </c>
      <c r="I14" s="91" t="str">
        <f>IF(tbl_dmi_isin[[#This Row],[Index]]&gt;$A$2,"",INDEX(Corp_value!$A$1:$DM$2999,MATCH(tbl_dmi_isin[[#This Row],[ISIN]],Corp_value!$B:$B,0),MATCH(I$2,Corp_value!$1:$1,0)))</f>
        <v>--</v>
      </c>
      <c r="J14" s="90" t="str">
        <f>IF(tbl_dmi_isin[[#This Row],[Index]]&gt;$A$2,"",INDEX(Corp_value!$A$1:$DM$2999,MATCH(tbl_dmi_isin[[#This Row],[ISIN]],Corp_value!$B:$B,0),MATCH(J$2,Corp_value!$1:$1,0)))</f>
        <v>A2/A/A</v>
      </c>
      <c r="K14" s="90" t="str">
        <f>IF(tbl_dmi_isin[[#This Row],[Index]]&gt;$A$2,"",INDEX(Corp_value!$A$1:$DM$2999,MATCH(tbl_dmi_isin[[#This Row],[ISIN]],Corp_value!$B:$B,0),MATCH(K$2,Corp_value!$1:$1,0)))</f>
        <v>CHECK spd</v>
      </c>
      <c r="L14" s="90">
        <f>IF(tbl_dmi_isin[[#This Row],[Index]]&gt;$A$2,"",INDEX(Corp_value!$A$1:$DM$2999,MATCH(tbl_dmi_isin[[#This Row],[ISIN]],Corp_value!$B:$B,0),MATCH(L$2,Corp_value!$1:$1,0)))</f>
        <v>70</v>
      </c>
      <c r="M14" s="243"/>
      <c r="N14" s="243" t="str">
        <f>IF(tbl_dmi_isin[[#This Row],[Index]]&gt;$A$2,"",INDEX(Corp_value!$A$1:$DM$2999,MATCH(tbl_dmi_isin[[#This Row],[ISIN]],Corp_value!$B:$B,0),MATCH(N$2,Corp_value!$1:$1,0)))</f>
        <v>工银国际租赁财务有限</v>
      </c>
      <c r="O14" s="243" t="str">
        <f>IF(tbl_dmi_isin[[#This Row],[Index]]&gt;$A$2,"",INDEX(Corp_value!$A$1:$DM$2999,MATCH(tbl_dmi_isin[[#This Row],[ISIN]],Corp_value!$B:$B,0),MATCH(O$2,Corp_value!$1:$1,0)))</f>
        <v>--</v>
      </c>
      <c r="P14" s="243" t="str">
        <f>IF(tbl_dmi_isin[[#This Row],[Index]]&gt;$A$2,"",INDEX(Corp_value!$A$1:$DM$2999,MATCH(tbl_dmi_isin[[#This Row],[ISIN]],Corp_value!$B:$B,0),MATCH(P$2,Corp_value!$1:$1,0)))</f>
        <v>ICBC Financial Leasing Co Ltd</v>
      </c>
      <c r="Q14" s="268" t="str">
        <f>IF(tbl_dmi_isin[[#This Row],[Index]]&gt;$A$2,"",TEXT(INDEX(Corp_value!$A$1:$DM$2999,MATCH(tbl_dmi_isin[[#This Row],[ISIN]],Corp_value!$B:$B,0),MATCH(Q$2,Corp_value!$1:$1,0)),"yyyy/mm/dd"))</f>
        <v>2023/09/18</v>
      </c>
      <c r="R14" s="268" t="str">
        <f>IF(tbl_dmi_isin[[#This Row],[Index]]&gt;$A$2,"",TEXT(INDEX(Corp_value!$A$1:$DM$2999,MATCH(tbl_dmi_isin[[#This Row],[ISIN]],Corp_value!$B:$B,0),MATCH(R$2,Corp_value!$1:$1,0)),"yyyy/mm/dd"))</f>
        <v>2024/09/11</v>
      </c>
      <c r="S14" s="268" t="str">
        <f>IF(tbl_dmi_isin[[#This Row],[Index]]&gt;$A$2,"",TEXT(INDEX(Corp_value!$A$1:$DM$2999,MATCH(tbl_dmi_isin[[#This Row],[ISIN]],Corp_value!$B:$B,0),MATCH(S$2,Corp_value!$1:$1,0)),"yyyy/mm/dd"))</f>
        <v>--</v>
      </c>
      <c r="T14" s="243">
        <f>IF(tbl_dmi_isin[[#This Row],[Index]]&gt;$A$2,"",INDEX(Corp_value!$A$1:$DM$2999,MATCH(tbl_dmi_isin[[#This Row],[ISIN]],Corp_value!$B:$B,0),MATCH(T$2,Corp_value!$1:$1,0)))</f>
        <v>6.0348928310161272</v>
      </c>
      <c r="U14" s="243" t="str">
        <f>IF(tbl_dmi_isin[[#This Row],[Index]]&gt;$A$2,"",INDEX(Corp_value!$A$1:$DM$2999,MATCH(tbl_dmi_isin[[#This Row],[ISIN]],Corp_value!$B:$B,0),MATCH(U$2,Corp_value!$1:$1,0)))</f>
        <v>USD</v>
      </c>
      <c r="V14" s="243">
        <f>IF(tbl_dmi_isin[[#This Row],[Index]]&gt;$A$2,"",INDEX(Corp_value!$A$1:$DM$2999,MATCH(tbl_dmi_isin[[#This Row],[ISIN]],Corp_value!$B:$B,0),MATCH(V$2,Corp_value!$1:$1,0)))</f>
        <v>100</v>
      </c>
      <c r="W14" s="262">
        <f>IFERROR(IF(tbl_dmi_isin[[#This Row],[Index]]&gt;$A$2,"",INDEX(Corp_value!$A$1:$DM$2999,MATCH(tbl_dmi_isin[[#This Row],[ISIN]],Corp_value!$B:$B,0),MATCH(W$2,Corp_value!$1:$1,0)))/100000000,"")</f>
        <v>0.25</v>
      </c>
      <c r="X14" s="178" t="str">
        <f>IF(tbl_dmi_isin[[#This Row],[定价日]]&lt;&gt;"",INDEX(美元债一级!$E:$E,MATCH(tbl_dmi_isin[[#This Row],[ISIN]],美元债一级!$C:$C,0)),"")</f>
        <v>工银金融租赁 FLOAT 2024-09-11</v>
      </c>
      <c r="Y14" s="236"/>
    </row>
    <row r="15" spans="1:26" s="2" customFormat="1" ht="12">
      <c r="A15" s="19">
        <v>12</v>
      </c>
      <c r="B15" s="174" t="str">
        <f>IF(tbl_dmi_isin[[#This Row],[Index]]&gt;$A$2,"",TEXT(INDEX(美元债一级!$A$2:$BO$2879,tbl_dmi_isin[[#This Row],[Index]]+1,MATCH(B$2,美元债一级!$2:$2,0)),"yyyy/mm/dd"))</f>
        <v>2023/09/11</v>
      </c>
      <c r="C15" s="19" t="str">
        <f>IF(tbl_dmi_isin[[#This Row],[Index]]&gt;$A$2,"",INDEX(美元债一级!$A$2:$BO$2880,tbl_dmi_isin[[#This Row],[Index]]+1,MATCH(C$2,美元债一级!$2:$2,0)))</f>
        <v>XS2689084809</v>
      </c>
      <c r="D15" s="19" t="str">
        <f>IF(tbl_dmi_isin[[#This Row],[Index]]&gt;$A$2,"",INDEX(美元债一级!$A$2:$BO$2880,tbl_dmi_isin[[#This Row],[Index]]+1,MATCH(D$2,美元债一级!$2:$2,0)))</f>
        <v>香港铁路有限公司</v>
      </c>
      <c r="E15" s="19" t="str">
        <f>TEXT(tbl_dmi_isin[[#This Row],[定价日]],"YYMMDD")&amp;tbl_dmi_isin[[#This Row],[ISIN]]</f>
        <v>230911XS2689084809</v>
      </c>
      <c r="F15" s="221"/>
      <c r="G15" s="90" t="str">
        <f>IF(tbl_dmi_isin[[#This Row],[Index]]&gt;$A$2,"",INDEX(Corp_value!$A$1:$DM$2999,MATCH(tbl_dmi_isin[[#This Row],[ISIN]],Corp_value!$B:$B,0),MATCH(G$2,Corp_value!$1:$1,0)))</f>
        <v>--/--/--</v>
      </c>
      <c r="H15" s="91" t="str">
        <f>IF(tbl_dmi_isin[[#This Row],[Index]]&gt;$A$2,"",INDEX(Corp_value!$A$1:$DM$2999,MATCH(tbl_dmi_isin[[#This Row],[ISIN]],Corp_value!$B:$B,0),MATCH(H$2,Corp_value!$1:$1,0)))</f>
        <v>HK</v>
      </c>
      <c r="I15" s="91" t="str">
        <f>IF(tbl_dmi_isin[[#This Row],[Index]]&gt;$A$2,"",INDEX(Corp_value!$A$1:$DM$2999,MATCH(tbl_dmi_isin[[#This Row],[ISIN]],Corp_value!$B:$B,0),MATCH(I$2,Corp_value!$1:$1,0)))</f>
        <v>HK</v>
      </c>
      <c r="J15" s="90" t="str">
        <f>IF(tbl_dmi_isin[[#This Row],[Index]]&gt;$A$2,"",INDEX(Corp_value!$A$1:$DM$2999,MATCH(tbl_dmi_isin[[#This Row],[ISIN]],Corp_value!$B:$B,0),MATCH(J$2,Corp_value!$1:$1,0)))</f>
        <v>Aa3/AA+/AA-u</v>
      </c>
      <c r="K15" s="90" t="str">
        <f>IF(tbl_dmi_isin[[#This Row],[Index]]&gt;$A$2,"",INDEX(Corp_value!$A$1:$DM$2999,MATCH(tbl_dmi_isin[[#This Row],[ISIN]],Corp_value!$B:$B,0),MATCH(K$2,Corp_value!$1:$1,0)))</f>
        <v>CHECK spd</v>
      </c>
      <c r="L15" s="90" t="str">
        <f>IF(tbl_dmi_isin[[#This Row],[Index]]&gt;$A$2,"",INDEX(Corp_value!$A$1:$DM$2999,MATCH(tbl_dmi_isin[[#This Row],[ISIN]],Corp_value!$B:$B,0),MATCH(L$2,Corp_value!$1:$1,0)))</f>
        <v/>
      </c>
      <c r="M15" s="243"/>
      <c r="N15" s="243" t="str">
        <f>IF(tbl_dmi_isin[[#This Row],[Index]]&gt;$A$2,"",INDEX(Corp_value!$A$1:$DM$2999,MATCH(tbl_dmi_isin[[#This Row],[ISIN]],Corp_value!$B:$B,0),MATCH(N$2,Corp_value!$1:$1,0)))</f>
        <v>港铁公司</v>
      </c>
      <c r="O15" s="243" t="str">
        <f>IF(tbl_dmi_isin[[#This Row],[Index]]&gt;$A$2,"",INDEX(Corp_value!$A$1:$DM$2999,MATCH(tbl_dmi_isin[[#This Row],[ISIN]],Corp_value!$B:$B,0),MATCH(O$2,Corp_value!$1:$1,0)))</f>
        <v>--</v>
      </c>
      <c r="P15" s="243" t="str">
        <f>IF(tbl_dmi_isin[[#This Row],[Index]]&gt;$A$2,"",INDEX(Corp_value!$A$1:$DM$2999,MATCH(tbl_dmi_isin[[#This Row],[ISIN]],Corp_value!$B:$B,0),MATCH(P$2,Corp_value!$1:$1,0)))</f>
        <v/>
      </c>
      <c r="Q15" s="266" t="str">
        <f>IF(tbl_dmi_isin[[#This Row],[Index]]&gt;$A$2,"",TEXT(INDEX(Corp_value!$A$1:$DM$2999,MATCH(tbl_dmi_isin[[#This Row],[ISIN]],Corp_value!$B:$B,0),MATCH(Q$2,Corp_value!$1:$1,0)),"yyyy/mm/dd"))</f>
        <v>2023/09/19</v>
      </c>
      <c r="R15" s="266" t="str">
        <f>IF(tbl_dmi_isin[[#This Row],[Index]]&gt;$A$2,"",TEXT(INDEX(Corp_value!$A$1:$DM$2999,MATCH(tbl_dmi_isin[[#This Row],[ISIN]],Corp_value!$B:$B,0),MATCH(R$2,Corp_value!$1:$1,0)),"yyyy/mm/dd"))</f>
        <v>2025/09/19</v>
      </c>
      <c r="S15" s="266" t="str">
        <f>IF(tbl_dmi_isin[[#This Row],[Index]]&gt;$A$2,"",TEXT(INDEX(Corp_value!$A$1:$DM$2999,MATCH(tbl_dmi_isin[[#This Row],[ISIN]],Corp_value!$B:$B,0),MATCH(S$2,Corp_value!$1:$1,0)),"yyyy/mm/dd"))</f>
        <v>--</v>
      </c>
      <c r="T15" s="243">
        <f>IF(tbl_dmi_isin[[#This Row],[Index]]&gt;$A$2,"",INDEX(Corp_value!$A$1:$DM$2999,MATCH(tbl_dmi_isin[[#This Row],[ISIN]],Corp_value!$B:$B,0),MATCH(T$2,Corp_value!$1:$1,0)))</f>
        <v>4.72</v>
      </c>
      <c r="U15" s="243" t="str">
        <f>IF(tbl_dmi_isin[[#This Row],[Index]]&gt;$A$2,"",INDEX(Corp_value!$A$1:$DM$2999,MATCH(tbl_dmi_isin[[#This Row],[ISIN]],Corp_value!$B:$B,0),MATCH(U$2,Corp_value!$1:$1,0)))</f>
        <v>HKD</v>
      </c>
      <c r="V15" s="243" t="str">
        <f>IF(tbl_dmi_isin[[#This Row],[Index]]&gt;$A$2,"",INDEX(Corp_value!$A$1:$DM$2999,MATCH(tbl_dmi_isin[[#This Row],[ISIN]],Corp_value!$B:$B,0),MATCH(V$2,Corp_value!$1:$1,0)))</f>
        <v>--</v>
      </c>
      <c r="W15" s="262">
        <f>IFERROR(IF(tbl_dmi_isin[[#This Row],[Index]]&gt;$A$2,"",INDEX(Corp_value!$A$1:$DM$2999,MATCH(tbl_dmi_isin[[#This Row],[ISIN]],Corp_value!$B:$B,0),MATCH(W$2,Corp_value!$1:$1,0)))/100000000,"")</f>
        <v>1.5</v>
      </c>
      <c r="X15" s="178" t="str">
        <f>IF(tbl_dmi_isin[[#This Row],[定价日]]&lt;&gt;"",INDEX(美元债一级!$E:$E,MATCH(tbl_dmi_isin[[#This Row],[ISIN]],美元债一级!$C:$C,0)),"")</f>
        <v>香港铁路 4.72 2025-09-19</v>
      </c>
      <c r="Y15" s="236"/>
    </row>
    <row r="16" spans="1:26" s="2" customFormat="1" ht="12">
      <c r="A16" s="19">
        <v>13</v>
      </c>
      <c r="B16" s="174" t="str">
        <f>IF(tbl_dmi_isin[[#This Row],[Index]]&gt;$A$2,"",TEXT(INDEX(美元债一级!$A$2:$BO$2879,tbl_dmi_isin[[#This Row],[Index]]+1,MATCH(B$2,美元债一级!$2:$2,0)),"yyyy/mm/dd"))</f>
        <v>2023/09/11</v>
      </c>
      <c r="C16" s="19" t="str">
        <f>IF(tbl_dmi_isin[[#This Row],[Index]]&gt;$A$2,"",INDEX(美元债一级!$A$2:$BO$2880,tbl_dmi_isin[[#This Row],[Index]]+1,MATCH(C$2,美元债一级!$2:$2,0)))</f>
        <v>XS2674525477</v>
      </c>
      <c r="D16" s="19" t="str">
        <f>IF(tbl_dmi_isin[[#This Row],[Index]]&gt;$A$2,"",INDEX(美元债一级!$A$2:$BO$2880,tbl_dmi_isin[[#This Row],[Index]]+1,MATCH(D$2,美元债一级!$2:$2,0)))</f>
        <v>正商集团有限公司</v>
      </c>
      <c r="E16" s="19" t="str">
        <f>TEXT(tbl_dmi_isin[[#This Row],[定价日]],"YYMMDD")&amp;tbl_dmi_isin[[#This Row],[ISIN]]</f>
        <v>230911XS2674525477</v>
      </c>
      <c r="F16" s="221"/>
      <c r="G16" s="90" t="str">
        <f>IF(tbl_dmi_isin[[#This Row],[Index]]&gt;$A$2,"",INDEX(Corp_value!$A$1:$DM$2999,MATCH(tbl_dmi_isin[[#This Row],[ISIN]],Corp_value!$B:$B,0),MATCH(G$2,Corp_value!$1:$1,0)))</f>
        <v>--/--/--</v>
      </c>
      <c r="H16" s="91" t="str">
        <f>IF(tbl_dmi_isin[[#This Row],[Index]]&gt;$A$2,"",INDEX(Corp_value!$A$1:$DM$2999,MATCH(tbl_dmi_isin[[#This Row],[ISIN]],Corp_value!$B:$B,0),MATCH(H$2,Corp_value!$1:$1,0)))</f>
        <v>HK</v>
      </c>
      <c r="I16" s="91" t="str">
        <f>IF(tbl_dmi_isin[[#This Row],[Index]]&gt;$A$2,"",INDEX(Corp_value!$A$1:$DM$2999,MATCH(tbl_dmi_isin[[#This Row],[ISIN]],Corp_value!$B:$B,0),MATCH(I$2,Corp_value!$1:$1,0)))</f>
        <v>HK</v>
      </c>
      <c r="J16" s="90" t="str">
        <f>IF(tbl_dmi_isin[[#This Row],[Index]]&gt;$A$2,"",INDEX(Corp_value!$A$1:$DM$2999,MATCH(tbl_dmi_isin[[#This Row],[ISIN]],Corp_value!$B:$B,0),MATCH(J$2,Corp_value!$1:$1,0)))</f>
        <v>--/--/--</v>
      </c>
      <c r="K16" s="90" t="str">
        <f>IF(tbl_dmi_isin[[#This Row],[Index]]&gt;$A$2,"",INDEX(Corp_value!$A$1:$DM$2999,MATCH(tbl_dmi_isin[[#This Row],[ISIN]],Corp_value!$B:$B,0),MATCH(K$2,Corp_value!$1:$1,0)))</f>
        <v>CHECK spd</v>
      </c>
      <c r="L16" s="90" t="str">
        <f>IF(tbl_dmi_isin[[#This Row],[Index]]&gt;$A$2,"",INDEX(Corp_value!$A$1:$DM$2999,MATCH(tbl_dmi_isin[[#This Row],[ISIN]],Corp_value!$B:$B,0),MATCH(L$2,Corp_value!$1:$1,0)))</f>
        <v/>
      </c>
      <c r="M16" s="243"/>
      <c r="N16" s="243" t="str">
        <f>IF(tbl_dmi_isin[[#This Row],[Index]]&gt;$A$2,"",INDEX(Corp_value!$A$1:$DM$2999,MATCH(tbl_dmi_isin[[#This Row],[ISIN]],Corp_value!$B:$B,0),MATCH(N$2,Corp_value!$1:$1,0)))</f>
        <v>正商实业</v>
      </c>
      <c r="O16" s="243" t="str">
        <f>IF(tbl_dmi_isin[[#This Row],[Index]]&gt;$A$2,"",INDEX(Corp_value!$A$1:$DM$2999,MATCH(tbl_dmi_isin[[#This Row],[ISIN]],Corp_value!$B:$B,0),MATCH(O$2,Corp_value!$1:$1,0)))</f>
        <v>Multiple Guarantors</v>
      </c>
      <c r="P16" s="243" t="str">
        <f>IF(tbl_dmi_isin[[#This Row],[Index]]&gt;$A$2,"",INDEX(Corp_value!$A$1:$DM$2999,MATCH(tbl_dmi_isin[[#This Row],[ISIN]],Corp_value!$B:$B,0),MATCH(P$2,Corp_value!$1:$1,0)))</f>
        <v/>
      </c>
      <c r="Q16" s="266" t="str">
        <f>IF(tbl_dmi_isin[[#This Row],[Index]]&gt;$A$2,"",TEXT(INDEX(Corp_value!$A$1:$DM$2999,MATCH(tbl_dmi_isin[[#This Row],[ISIN]],Corp_value!$B:$B,0),MATCH(Q$2,Corp_value!$1:$1,0)),"yyyy/mm/dd"))</f>
        <v>2023/09/12</v>
      </c>
      <c r="R16" s="266" t="str">
        <f>IF(tbl_dmi_isin[[#This Row],[Index]]&gt;$A$2,"",TEXT(INDEX(Corp_value!$A$1:$DM$2999,MATCH(tbl_dmi_isin[[#This Row],[ISIN]],Corp_value!$B:$B,0),MATCH(R$2,Corp_value!$1:$1,0)),"yyyy/mm/dd"))</f>
        <v>2025/09/12</v>
      </c>
      <c r="S16" s="266" t="str">
        <f>IF(tbl_dmi_isin[[#This Row],[Index]]&gt;$A$2,"",TEXT(INDEX(Corp_value!$A$1:$DM$2999,MATCH(tbl_dmi_isin[[#This Row],[ISIN]],Corp_value!$B:$B,0),MATCH(S$2,Corp_value!$1:$1,0)),"yyyy/mm/dd"))</f>
        <v>2023/10/18</v>
      </c>
      <c r="T16" s="243">
        <f>IF(tbl_dmi_isin[[#This Row],[Index]]&gt;$A$2,"",INDEX(Corp_value!$A$1:$DM$2999,MATCH(tbl_dmi_isin[[#This Row],[ISIN]],Corp_value!$B:$B,0),MATCH(T$2,Corp_value!$1:$1,0)))</f>
        <v>7</v>
      </c>
      <c r="U16" s="243" t="str">
        <f>IF(tbl_dmi_isin[[#This Row],[Index]]&gt;$A$2,"",INDEX(Corp_value!$A$1:$DM$2999,MATCH(tbl_dmi_isin[[#This Row],[ISIN]],Corp_value!$B:$B,0),MATCH(U$2,Corp_value!$1:$1,0)))</f>
        <v>USD</v>
      </c>
      <c r="V16" s="243">
        <f>IF(tbl_dmi_isin[[#This Row],[Index]]&gt;$A$2,"",INDEX(Corp_value!$A$1:$DM$2999,MATCH(tbl_dmi_isin[[#This Row],[ISIN]],Corp_value!$B:$B,0),MATCH(V$2,Corp_value!$1:$1,0)))</f>
        <v>100</v>
      </c>
      <c r="W16" s="262">
        <f>IFERROR(IF(tbl_dmi_isin[[#This Row],[Index]]&gt;$A$2,"",INDEX(Corp_value!$A$1:$DM$2999,MATCH(tbl_dmi_isin[[#This Row],[ISIN]],Corp_value!$B:$B,0),MATCH(W$2,Corp_value!$1:$1,0)))/100000000,"")</f>
        <v>1.03478</v>
      </c>
      <c r="X16" s="178" t="str">
        <f>IF(tbl_dmi_isin[[#This Row],[定价日]]&lt;&gt;"",INDEX(美元债一级!$E:$E,MATCH(tbl_dmi_isin[[#This Row],[ISIN]],美元债一级!$C:$C,0)),"")</f>
        <v>正商集团 7 2025-09-12</v>
      </c>
      <c r="Y16" s="236"/>
    </row>
    <row r="17" spans="1:25" s="2" customFormat="1" ht="24">
      <c r="A17" s="19">
        <v>14</v>
      </c>
      <c r="B17" s="174" t="str">
        <f>IF(tbl_dmi_isin[[#This Row],[Index]]&gt;$A$2,"",TEXT(INDEX(美元债一级!$A$2:$BO$2879,tbl_dmi_isin[[#This Row],[Index]]+1,MATCH(B$2,美元债一级!$2:$2,0)),"yyyy/mm/dd"))</f>
        <v>2023/09/11</v>
      </c>
      <c r="C17" s="19" t="str">
        <f>IF(tbl_dmi_isin[[#This Row],[Index]]&gt;$A$2,"",INDEX(美元债一级!$A$2:$BO$2880,tbl_dmi_isin[[#This Row],[Index]]+1,MATCH(C$2,美元债一级!$2:$2,0)))</f>
        <v>HK0000950995</v>
      </c>
      <c r="D17" s="19" t="str">
        <f>IF(tbl_dmi_isin[[#This Row],[Index]]&gt;$A$2,"",INDEX(美元债一级!$A$2:$BO$2880,tbl_dmi_isin[[#This Row],[Index]]+1,MATCH(D$2,美元债一级!$2:$2,0)))</f>
        <v>招商证券国际有限公司</v>
      </c>
      <c r="E17" s="19" t="str">
        <f>TEXT(tbl_dmi_isin[[#This Row],[定价日]],"YYMMDD")&amp;tbl_dmi_isin[[#This Row],[ISIN]]</f>
        <v>230911HK0000950995</v>
      </c>
      <c r="F17" s="269" t="s">
        <v>1277</v>
      </c>
      <c r="G17" s="90" t="str">
        <f>IF(tbl_dmi_isin[[#This Row],[Index]]&gt;$A$2,"",INDEX(Corp_value!$A$1:$DM$2999,MATCH(tbl_dmi_isin[[#This Row],[ISIN]],Corp_value!$B:$B,0),MATCH(G$2,Corp_value!$1:$1,0)))</f>
        <v>Baa2/--/--</v>
      </c>
      <c r="H17" s="91" t="str">
        <f>IF(tbl_dmi_isin[[#This Row],[Index]]&gt;$A$2,"",INDEX(Corp_value!$A$1:$DM$2999,MATCH(tbl_dmi_isin[[#This Row],[ISIN]],Corp_value!$B:$B,0),MATCH(H$2,Corp_value!$1:$1,0)))</f>
        <v>VG</v>
      </c>
      <c r="I17" s="91" t="str">
        <f>IF(tbl_dmi_isin[[#This Row],[Index]]&gt;$A$2,"",INDEX(Corp_value!$A$1:$DM$2999,MATCH(tbl_dmi_isin[[#This Row],[ISIN]],Corp_value!$B:$B,0),MATCH(I$2,Corp_value!$1:$1,0)))</f>
        <v>--</v>
      </c>
      <c r="J17" s="90" t="str">
        <f>IF(tbl_dmi_isin[[#This Row],[Index]]&gt;$A$2,"",INDEX(Corp_value!$A$1:$DM$2999,MATCH(tbl_dmi_isin[[#This Row],[ISIN]],Corp_value!$B:$B,0),MATCH(J$2,Corp_value!$1:$1,0)))</f>
        <v>Baa2/--/--</v>
      </c>
      <c r="K17" s="90" t="str">
        <f>IF(tbl_dmi_isin[[#This Row],[Index]]&gt;$A$2,"",INDEX(Corp_value!$A$1:$DM$2999,MATCH(tbl_dmi_isin[[#This Row],[ISIN]],Corp_value!$B:$B,0),MATCH(K$2,Corp_value!$1:$1,0)))</f>
        <v>CHECK spd</v>
      </c>
      <c r="L17" s="90" t="str">
        <f>IF(tbl_dmi_isin[[#This Row],[Index]]&gt;$A$2,"",INDEX(Corp_value!$A$1:$DM$2999,MATCH(tbl_dmi_isin[[#This Row],[ISIN]],Corp_value!$B:$B,0),MATCH(L$2,Corp_value!$1:$1,0)))</f>
        <v/>
      </c>
      <c r="M17" s="243"/>
      <c r="N17" s="243" t="str">
        <f>IF(tbl_dmi_isin[[#This Row],[Index]]&gt;$A$2,"",INDEX(Corp_value!$A$1:$DM$2999,MATCH(tbl_dmi_isin[[#This Row],[ISIN]],Corp_value!$B:$B,0),MATCH(N$2,Corp_value!$1:$1,0)))</f>
        <v>CMS International Gemstone Ltd</v>
      </c>
      <c r="O17" s="243" t="str">
        <f>IF(tbl_dmi_isin[[#This Row],[Index]]&gt;$A$2,"",INDEX(Corp_value!$A$1:$DM$2999,MATCH(tbl_dmi_isin[[#This Row],[ISIN]],Corp_value!$B:$B,0),MATCH(O$2,Corp_value!$1:$1,0)))</f>
        <v>China Merchants Securities International Co Ltd</v>
      </c>
      <c r="P17" s="243" t="str">
        <f>IF(tbl_dmi_isin[[#This Row],[Index]]&gt;$A$2,"",INDEX(Corp_value!$A$1:$DM$2999,MATCH(tbl_dmi_isin[[#This Row],[ISIN]],Corp_value!$B:$B,0),MATCH(P$2,Corp_value!$1:$1,0)))</f>
        <v/>
      </c>
      <c r="Q17" s="266" t="str">
        <f>IF(tbl_dmi_isin[[#This Row],[Index]]&gt;$A$2,"",TEXT(INDEX(Corp_value!$A$1:$DM$2999,MATCH(tbl_dmi_isin[[#This Row],[ISIN]],Corp_value!$B:$B,0),MATCH(Q$2,Corp_value!$1:$1,0)),"yyyy/mm/dd"))</f>
        <v>2023/09/18</v>
      </c>
      <c r="R17" s="266" t="str">
        <f>IF(tbl_dmi_isin[[#This Row],[Index]]&gt;$A$2,"",TEXT(INDEX(Corp_value!$A$1:$DM$2999,MATCH(tbl_dmi_isin[[#This Row],[ISIN]],Corp_value!$B:$B,0),MATCH(R$2,Corp_value!$1:$1,0)),"yyyy/mm/dd"))</f>
        <v>2026/09/18</v>
      </c>
      <c r="S17" s="266" t="str">
        <f>IF(tbl_dmi_isin[[#This Row],[Index]]&gt;$A$2,"",TEXT(INDEX(Corp_value!$A$1:$DM$2999,MATCH(tbl_dmi_isin[[#This Row],[ISIN]],Corp_value!$B:$B,0),MATCH(S$2,Corp_value!$1:$1,0)),"yyyy/mm/dd"))</f>
        <v>--</v>
      </c>
      <c r="T17" s="243">
        <f>IF(tbl_dmi_isin[[#This Row],[Index]]&gt;$A$2,"",INDEX(Corp_value!$A$1:$DM$2999,MATCH(tbl_dmi_isin[[#This Row],[ISIN]],Corp_value!$B:$B,0),MATCH(T$2,Corp_value!$1:$1,0)))</f>
        <v>3.3</v>
      </c>
      <c r="U17" s="243" t="str">
        <f>IF(tbl_dmi_isin[[#This Row],[Index]]&gt;$A$2,"",INDEX(Corp_value!$A$1:$DM$2999,MATCH(tbl_dmi_isin[[#This Row],[ISIN]],Corp_value!$B:$B,0),MATCH(U$2,Corp_value!$1:$1,0)))</f>
        <v>CNY</v>
      </c>
      <c r="V17" s="243">
        <f>IF(tbl_dmi_isin[[#This Row],[Index]]&gt;$A$2,"",INDEX(Corp_value!$A$1:$DM$2999,MATCH(tbl_dmi_isin[[#This Row],[ISIN]],Corp_value!$B:$B,0),MATCH(V$2,Corp_value!$1:$1,0)))</f>
        <v>100</v>
      </c>
      <c r="W17" s="262">
        <f>IFERROR(IF(tbl_dmi_isin[[#This Row],[Index]]&gt;$A$2,"",INDEX(Corp_value!$A$1:$DM$2999,MATCH(tbl_dmi_isin[[#This Row],[ISIN]],Corp_value!$B:$B,0),MATCH(W$2,Corp_value!$1:$1,0)))/100000000,"")</f>
        <v>10</v>
      </c>
      <c r="X17" s="178" t="str">
        <f>IF(tbl_dmi_isin[[#This Row],[定价日]]&lt;&gt;"",INDEX(美元债一级!$E:$E,MATCH(tbl_dmi_isin[[#This Row],[ISIN]],美元债一级!$C:$C,0)),"")</f>
        <v>招商证券国际 3.3 2026-09-18</v>
      </c>
      <c r="Y17" s="236"/>
    </row>
    <row r="18" spans="1:25" s="2" customFormat="1" ht="12">
      <c r="A18" s="19">
        <v>15</v>
      </c>
      <c r="B18" s="174" t="str">
        <f>IF(tbl_dmi_isin[[#This Row],[Index]]&gt;$A$2,"",TEXT(INDEX(美元债一级!$A$2:$BO$2879,tbl_dmi_isin[[#This Row],[Index]]+1,MATCH(B$2,美元债一级!$2:$2,0)),"yyyy/mm/dd"))</f>
        <v>2023/09/11</v>
      </c>
      <c r="C18" s="19" t="str">
        <f>IF(tbl_dmi_isin[[#This Row],[Index]]&gt;$A$2,"",INDEX(美元债一级!$A$2:$BO$2880,tbl_dmi_isin[[#This Row],[Index]]+1,MATCH(C$2,美元债一级!$2:$2,0)))</f>
        <v>XS2677539541</v>
      </c>
      <c r="D18" s="19" t="str">
        <f>IF(tbl_dmi_isin[[#This Row],[Index]]&gt;$A$2,"",INDEX(美元债一级!$A$2:$BO$2880,tbl_dmi_isin[[#This Row],[Index]]+1,MATCH(D$2,美元债一级!$2:$2,0)))</f>
        <v>中国银行股份有限公司</v>
      </c>
      <c r="E18" s="19" t="str">
        <f>TEXT(tbl_dmi_isin[[#This Row],[定价日]],"YYMMDD")&amp;tbl_dmi_isin[[#This Row],[ISIN]]</f>
        <v>230911XS2677539541</v>
      </c>
      <c r="F18" s="222" t="s">
        <v>904</v>
      </c>
      <c r="G18" s="90" t="str">
        <f>IF(tbl_dmi_isin[[#This Row],[Index]]&gt;$A$2,"",INDEX(Corp_value!$A$1:$DM$2999,MATCH(tbl_dmi_isin[[#This Row],[ISIN]],Corp_value!$B:$B,0),MATCH(G$2,Corp_value!$1:$1,0)))</f>
        <v>A1/A/A</v>
      </c>
      <c r="H18" s="91" t="str">
        <f>IF(tbl_dmi_isin[[#This Row],[Index]]&gt;$A$2,"",INDEX(Corp_value!$A$1:$DM$2999,MATCH(tbl_dmi_isin[[#This Row],[ISIN]],Corp_value!$B:$B,0),MATCH(H$2,Corp_value!$1:$1,0)))</f>
        <v>CN</v>
      </c>
      <c r="I18" s="91" t="str">
        <f>IF(tbl_dmi_isin[[#This Row],[Index]]&gt;$A$2,"",INDEX(Corp_value!$A$1:$DM$2999,MATCH(tbl_dmi_isin[[#This Row],[ISIN]],Corp_value!$B:$B,0),MATCH(I$2,Corp_value!$1:$1,0)))</f>
        <v>--</v>
      </c>
      <c r="J18" s="90" t="str">
        <f>IF(tbl_dmi_isin[[#This Row],[Index]]&gt;$A$2,"",INDEX(Corp_value!$A$1:$DM$2999,MATCH(tbl_dmi_isin[[#This Row],[ISIN]],Corp_value!$B:$B,0),MATCH(J$2,Corp_value!$1:$1,0)))</f>
        <v>--/--/--</v>
      </c>
      <c r="K18" s="90">
        <f>IF(tbl_dmi_isin[[#This Row],[Index]]&gt;$A$2,"",INDEX(Corp_value!$A$1:$DM$2999,MATCH(tbl_dmi_isin[[#This Row],[ISIN]],Corp_value!$B:$B,0),MATCH(K$2,Corp_value!$1:$1,0)))</f>
        <v>60</v>
      </c>
      <c r="L18" s="90">
        <f>IF(tbl_dmi_isin[[#This Row],[Index]]&gt;$A$2,"",INDEX(Corp_value!$A$1:$DM$2999,MATCH(tbl_dmi_isin[[#This Row],[ISIN]],Corp_value!$B:$B,0),MATCH(L$2,Corp_value!$1:$1,0)))</f>
        <v>60</v>
      </c>
      <c r="M18" s="243"/>
      <c r="N18" s="243" t="str">
        <f>IF(tbl_dmi_isin[[#This Row],[Index]]&gt;$A$2,"",INDEX(Corp_value!$A$1:$DM$2999,MATCH(tbl_dmi_isin[[#This Row],[ISIN]],Corp_value!$B:$B,0),MATCH(N$2,Corp_value!$1:$1,0)))</f>
        <v>中国银行迪拜分行</v>
      </c>
      <c r="O18" s="243" t="str">
        <f>IF(tbl_dmi_isin[[#This Row],[Index]]&gt;$A$2,"",INDEX(Corp_value!$A$1:$DM$2999,MATCH(tbl_dmi_isin[[#This Row],[ISIN]],Corp_value!$B:$B,0),MATCH(O$2,Corp_value!$1:$1,0)))</f>
        <v>--</v>
      </c>
      <c r="P18" s="243" t="str">
        <f>IF(tbl_dmi_isin[[#This Row],[Index]]&gt;$A$2,"",INDEX(Corp_value!$A$1:$DM$2999,MATCH(tbl_dmi_isin[[#This Row],[ISIN]],Corp_value!$B:$B,0),MATCH(P$2,Corp_value!$1:$1,0)))</f>
        <v/>
      </c>
      <c r="Q18" s="266" t="str">
        <f>IF(tbl_dmi_isin[[#This Row],[Index]]&gt;$A$2,"",TEXT(INDEX(Corp_value!$A$1:$DM$2999,MATCH(tbl_dmi_isin[[#This Row],[ISIN]],Corp_value!$B:$B,0),MATCH(Q$2,Corp_value!$1:$1,0)),"yyyy/mm/dd"))</f>
        <v>2023/09/18</v>
      </c>
      <c r="R18" s="266" t="str">
        <f>IF(tbl_dmi_isin[[#This Row],[Index]]&gt;$A$2,"",TEXT(INDEX(Corp_value!$A$1:$DM$2999,MATCH(tbl_dmi_isin[[#This Row],[ISIN]],Corp_value!$B:$B,0),MATCH(R$2,Corp_value!$1:$1,0)),"yyyy/mm/dd"))</f>
        <v>2026/09/18</v>
      </c>
      <c r="S18" s="266" t="str">
        <f>IF(tbl_dmi_isin[[#This Row],[Index]]&gt;$A$2,"",TEXT(INDEX(Corp_value!$A$1:$DM$2999,MATCH(tbl_dmi_isin[[#This Row],[ISIN]],Corp_value!$B:$B,0),MATCH(S$2,Corp_value!$1:$1,0)),"yyyy/mm/dd"))</f>
        <v>--</v>
      </c>
      <c r="T18" s="243">
        <f>IF(tbl_dmi_isin[[#This Row],[Index]]&gt;$A$2,"",INDEX(Corp_value!$A$1:$DM$2999,MATCH(tbl_dmi_isin[[#This Row],[ISIN]],Corp_value!$B:$B,0),MATCH(T$2,Corp_value!$1:$1,0)))</f>
        <v>5.9348951477058236</v>
      </c>
      <c r="U18" s="243" t="str">
        <f>IF(tbl_dmi_isin[[#This Row],[Index]]&gt;$A$2,"",INDEX(Corp_value!$A$1:$DM$2999,MATCH(tbl_dmi_isin[[#This Row],[ISIN]],Corp_value!$B:$B,0),MATCH(U$2,Corp_value!$1:$1,0)))</f>
        <v>USD</v>
      </c>
      <c r="V18" s="243">
        <f>IF(tbl_dmi_isin[[#This Row],[Index]]&gt;$A$2,"",INDEX(Corp_value!$A$1:$DM$2999,MATCH(tbl_dmi_isin[[#This Row],[ISIN]],Corp_value!$B:$B,0),MATCH(V$2,Corp_value!$1:$1,0)))</f>
        <v>100</v>
      </c>
      <c r="W18" s="262">
        <f>IFERROR(IF(tbl_dmi_isin[[#This Row],[Index]]&gt;$A$2,"",INDEX(Corp_value!$A$1:$DM$2999,MATCH(tbl_dmi_isin[[#This Row],[ISIN]],Corp_value!$B:$B,0),MATCH(W$2,Corp_value!$1:$1,0)))/100000000,"")</f>
        <v>5</v>
      </c>
      <c r="X18" s="178" t="str">
        <f>IF(tbl_dmi_isin[[#This Row],[定价日]]&lt;&gt;"",INDEX(美元债一级!$E:$E,MATCH(tbl_dmi_isin[[#This Row],[ISIN]],美元债一级!$C:$C,0)),"")</f>
        <v>中国银行 FLOAT 2026-09-18</v>
      </c>
      <c r="Y18" s="236"/>
    </row>
    <row r="19" spans="1:25" s="2" customFormat="1" ht="12">
      <c r="A19" s="19">
        <v>16</v>
      </c>
      <c r="B19" s="174" t="str">
        <f>IF(tbl_dmi_isin[[#This Row],[Index]]&gt;$A$2,"",TEXT(INDEX(美元债一级!$A$2:$BO$2879,tbl_dmi_isin[[#This Row],[Index]]+1,MATCH(B$2,美元债一级!$2:$2,0)),"yyyy/mm/dd"))</f>
        <v>2023/09/11</v>
      </c>
      <c r="C19" s="19" t="str">
        <f>IF(tbl_dmi_isin[[#This Row],[Index]]&gt;$A$2,"",INDEX(美元债一级!$A$2:$BO$2880,tbl_dmi_isin[[#This Row],[Index]]+1,MATCH(C$2,美元债一级!$2:$2,0)))</f>
        <v>HK0000951035</v>
      </c>
      <c r="D19" s="19" t="str">
        <f>IF(tbl_dmi_isin[[#This Row],[Index]]&gt;$A$2,"",INDEX(美元债一级!$A$2:$BO$2880,tbl_dmi_isin[[#This Row],[Index]]+1,MATCH(D$2,美元债一级!$2:$2,0)))</f>
        <v>中国银行股份有限公司</v>
      </c>
      <c r="E19" s="19" t="str">
        <f>TEXT(tbl_dmi_isin[[#This Row],[定价日]],"YYMMDD")&amp;tbl_dmi_isin[[#This Row],[ISIN]]</f>
        <v>230911HK0000951035</v>
      </c>
      <c r="F19" s="221" t="s">
        <v>903</v>
      </c>
      <c r="G19" s="90" t="str">
        <f>IF(tbl_dmi_isin[[#This Row],[Index]]&gt;$A$2,"",INDEX(Corp_value!$A$1:$DM$2999,MATCH(tbl_dmi_isin[[#This Row],[ISIN]],Corp_value!$B:$B,0),MATCH(G$2,Corp_value!$1:$1,0)))</f>
        <v>A1/A/A</v>
      </c>
      <c r="H19" s="91" t="str">
        <f>IF(tbl_dmi_isin[[#This Row],[Index]]&gt;$A$2,"",INDEX(Corp_value!$A$1:$DM$2999,MATCH(tbl_dmi_isin[[#This Row],[ISIN]],Corp_value!$B:$B,0),MATCH(H$2,Corp_value!$1:$1,0)))</f>
        <v>CN</v>
      </c>
      <c r="I19" s="91" t="str">
        <f>IF(tbl_dmi_isin[[#This Row],[Index]]&gt;$A$2,"",INDEX(Corp_value!$A$1:$DM$2999,MATCH(tbl_dmi_isin[[#This Row],[ISIN]],Corp_value!$B:$B,0),MATCH(I$2,Corp_value!$1:$1,0)))</f>
        <v>--</v>
      </c>
      <c r="J19" s="90" t="str">
        <f>IF(tbl_dmi_isin[[#This Row],[Index]]&gt;$A$2,"",INDEX(Corp_value!$A$1:$DM$2999,MATCH(tbl_dmi_isin[[#This Row],[ISIN]],Corp_value!$B:$B,0),MATCH(J$2,Corp_value!$1:$1,0)))</f>
        <v>--/--/--</v>
      </c>
      <c r="K19" s="90" t="str">
        <f>IF(tbl_dmi_isin[[#This Row],[Index]]&gt;$A$2,"",INDEX(Corp_value!$A$1:$DM$2999,MATCH(tbl_dmi_isin[[#This Row],[ISIN]],Corp_value!$B:$B,0),MATCH(K$2,Corp_value!$1:$1,0)))</f>
        <v>CHECK spd</v>
      </c>
      <c r="L19" s="90" t="str">
        <f>IF(tbl_dmi_isin[[#This Row],[Index]]&gt;$A$2,"",INDEX(Corp_value!$A$1:$DM$2999,MATCH(tbl_dmi_isin[[#This Row],[ISIN]],Corp_value!$B:$B,0),MATCH(L$2,Corp_value!$1:$1,0)))</f>
        <v/>
      </c>
      <c r="M19" s="243"/>
      <c r="N19" s="243" t="str">
        <f>IF(tbl_dmi_isin[[#This Row],[Index]]&gt;$A$2,"",INDEX(Corp_value!$A$1:$DM$2999,MATCH(tbl_dmi_isin[[#This Row],[ISIN]],Corp_value!$B:$B,0),MATCH(N$2,Corp_value!$1:$1,0)))</f>
        <v>中国银行/卢森堡</v>
      </c>
      <c r="O19" s="243" t="str">
        <f>IF(tbl_dmi_isin[[#This Row],[Index]]&gt;$A$2,"",INDEX(Corp_value!$A$1:$DM$2999,MATCH(tbl_dmi_isin[[#This Row],[ISIN]],Corp_value!$B:$B,0),MATCH(O$2,Corp_value!$1:$1,0)))</f>
        <v>--</v>
      </c>
      <c r="P19" s="243" t="str">
        <f>IF(tbl_dmi_isin[[#This Row],[Index]]&gt;$A$2,"",INDEX(Corp_value!$A$1:$DM$2999,MATCH(tbl_dmi_isin[[#This Row],[ISIN]],Corp_value!$B:$B,0),MATCH(P$2,Corp_value!$1:$1,0)))</f>
        <v/>
      </c>
      <c r="Q19" s="266" t="str">
        <f>IF(tbl_dmi_isin[[#This Row],[Index]]&gt;$A$2,"",TEXT(INDEX(Corp_value!$A$1:$DM$2999,MATCH(tbl_dmi_isin[[#This Row],[ISIN]],Corp_value!$B:$B,0),MATCH(Q$2,Corp_value!$1:$1,0)),"yyyy/mm/dd"))</f>
        <v>2023/09/18</v>
      </c>
      <c r="R19" s="266" t="str">
        <f>IF(tbl_dmi_isin[[#This Row],[Index]]&gt;$A$2,"",TEXT(INDEX(Corp_value!$A$1:$DM$2999,MATCH(tbl_dmi_isin[[#This Row],[ISIN]],Corp_value!$B:$B,0),MATCH(R$2,Corp_value!$1:$1,0)),"yyyy/mm/dd"))</f>
        <v>2026/09/18</v>
      </c>
      <c r="S19" s="266" t="str">
        <f>IF(tbl_dmi_isin[[#This Row],[Index]]&gt;$A$2,"",TEXT(INDEX(Corp_value!$A$1:$DM$2999,MATCH(tbl_dmi_isin[[#This Row],[ISIN]],Corp_value!$B:$B,0),MATCH(S$2,Corp_value!$1:$1,0)),"yyyy/mm/dd"))</f>
        <v>--</v>
      </c>
      <c r="T19" s="243">
        <f>IF(tbl_dmi_isin[[#This Row],[Index]]&gt;$A$2,"",INDEX(Corp_value!$A$1:$DM$2999,MATCH(tbl_dmi_isin[[#This Row],[ISIN]],Corp_value!$B:$B,0),MATCH(T$2,Corp_value!$1:$1,0)))</f>
        <v>2.98</v>
      </c>
      <c r="U19" s="243" t="str">
        <f>IF(tbl_dmi_isin[[#This Row],[Index]]&gt;$A$2,"",INDEX(Corp_value!$A$1:$DM$2999,MATCH(tbl_dmi_isin[[#This Row],[ISIN]],Corp_value!$B:$B,0),MATCH(U$2,Corp_value!$1:$1,0)))</f>
        <v>CNY</v>
      </c>
      <c r="V19" s="243">
        <f>IF(tbl_dmi_isin[[#This Row],[Index]]&gt;$A$2,"",INDEX(Corp_value!$A$1:$DM$2999,MATCH(tbl_dmi_isin[[#This Row],[ISIN]],Corp_value!$B:$B,0),MATCH(V$2,Corp_value!$1:$1,0)))</f>
        <v>100</v>
      </c>
      <c r="W19" s="260">
        <f>IFERROR(IF(tbl_dmi_isin[[#This Row],[Index]]&gt;$A$2,"",INDEX(Corp_value!$A$1:$DM$2999,MATCH(tbl_dmi_isin[[#This Row],[ISIN]],Corp_value!$B:$B,0),MATCH(W$2,Corp_value!$1:$1,0)))/100000000,"")</f>
        <v>20</v>
      </c>
      <c r="X19" s="178" t="str">
        <f>IF(tbl_dmi_isin[[#This Row],[定价日]]&lt;&gt;"",INDEX(美元债一级!$E:$E,MATCH(tbl_dmi_isin[[#This Row],[ISIN]],美元债一级!$C:$C,0)),"")</f>
        <v>中国银行 2.98 2026-09-18</v>
      </c>
      <c r="Y19" s="236"/>
    </row>
    <row r="20" spans="1:25" s="2" customFormat="1" ht="12">
      <c r="A20" s="19">
        <v>17</v>
      </c>
      <c r="B20" s="174" t="str">
        <f>IF(tbl_dmi_isin[[#This Row],[Index]]&gt;$A$2,"",TEXT(INDEX(美元债一级!$A$2:$BO$2879,tbl_dmi_isin[[#This Row],[Index]]+1,MATCH(B$2,美元债一级!$2:$2,0)),"yyyy/mm/dd"))</f>
        <v>2023/09/11</v>
      </c>
      <c r="C20" s="19" t="str">
        <f>IF(tbl_dmi_isin[[#This Row],[Index]]&gt;$A$2,"",INDEX(美元债一级!$A$2:$BO$2880,tbl_dmi_isin[[#This Row],[Index]]+1,MATCH(C$2,美元债一级!$2:$2,0)))</f>
        <v>XS2672161267</v>
      </c>
      <c r="D20" s="19" t="str">
        <f>IF(tbl_dmi_isin[[#This Row],[Index]]&gt;$A$2,"",INDEX(美元债一级!$A$2:$BO$2880,tbl_dmi_isin[[#This Row],[Index]]+1,MATCH(D$2,美元债一级!$2:$2,0)))</f>
        <v>天津轨道交通集团有限公司</v>
      </c>
      <c r="E20" s="19" t="str">
        <f>TEXT(tbl_dmi_isin[[#This Row],[定价日]],"YYMMDD")&amp;tbl_dmi_isin[[#This Row],[ISIN]]</f>
        <v>230911XS2672161267</v>
      </c>
      <c r="F20" s="220"/>
      <c r="G20" s="90" t="str">
        <f>IF(tbl_dmi_isin[[#This Row],[Index]]&gt;$A$2,"",INDEX(Corp_value!$A$1:$DM$2999,MATCH(tbl_dmi_isin[[#This Row],[ISIN]],Corp_value!$B:$B,0),MATCH(G$2,Corp_value!$1:$1,0)))</f>
        <v>--/--/--</v>
      </c>
      <c r="H20" s="91" t="str">
        <f>IF(tbl_dmi_isin[[#This Row],[Index]]&gt;$A$2,"",INDEX(Corp_value!$A$1:$DM$2999,MATCH(tbl_dmi_isin[[#This Row],[ISIN]],Corp_value!$B:$B,0),MATCH(H$2,Corp_value!$1:$1,0)))</f>
        <v>CN</v>
      </c>
      <c r="I20" s="91" t="str">
        <f>IF(tbl_dmi_isin[[#This Row],[Index]]&gt;$A$2,"",INDEX(Corp_value!$A$1:$DM$2999,MATCH(tbl_dmi_isin[[#This Row],[ISIN]],Corp_value!$B:$B,0),MATCH(I$2,Corp_value!$1:$1,0)))</f>
        <v>--</v>
      </c>
      <c r="J20" s="90" t="str">
        <f>IF(tbl_dmi_isin[[#This Row],[Index]]&gt;$A$2,"",INDEX(Corp_value!$A$1:$DM$2999,MATCH(tbl_dmi_isin[[#This Row],[ISIN]],Corp_value!$B:$B,0),MATCH(J$2,Corp_value!$1:$1,0)))</f>
        <v>A3 *-/NR/WD</v>
      </c>
      <c r="K20" s="90" t="str">
        <f>IF(tbl_dmi_isin[[#This Row],[Index]]&gt;$A$2,"",INDEX(Corp_value!$A$1:$DM$2999,MATCH(tbl_dmi_isin[[#This Row],[ISIN]],Corp_value!$B:$B,0),MATCH(K$2,Corp_value!$1:$1,0)))</f>
        <v>CHECK spd</v>
      </c>
      <c r="L20" s="90" t="str">
        <f>IF(tbl_dmi_isin[[#This Row],[Index]]&gt;$A$2,"",INDEX(Corp_value!$A$1:$DM$2999,MATCH(tbl_dmi_isin[[#This Row],[ISIN]],Corp_value!$B:$B,0),MATCH(L$2,Corp_value!$1:$1,0)))</f>
        <v/>
      </c>
      <c r="M20" s="243"/>
      <c r="N20" s="243" t="str">
        <f>IF(tbl_dmi_isin[[#This Row],[Index]]&gt;$A$2,"",INDEX(Corp_value!$A$1:$DM$2999,MATCH(tbl_dmi_isin[[#This Row],[ISIN]],Corp_value!$B:$B,0),MATCH(N$2,Corp_value!$1:$1,0)))</f>
        <v>天津轨道交通城市发展</v>
      </c>
      <c r="O20" s="243" t="str">
        <f>IF(tbl_dmi_isin[[#This Row],[Index]]&gt;$A$2,"",INDEX(Corp_value!$A$1:$DM$2999,MATCH(tbl_dmi_isin[[#This Row],[ISIN]],Corp_value!$B:$B,0),MATCH(O$2,Corp_value!$1:$1,0)))</f>
        <v>Tianjin Rail Transit Group Co Ltd</v>
      </c>
      <c r="P20" s="243" t="str">
        <f>IF(tbl_dmi_isin[[#This Row],[Index]]&gt;$A$2,"",INDEX(Corp_value!$A$1:$DM$2999,MATCH(tbl_dmi_isin[[#This Row],[ISIN]],Corp_value!$B:$B,0),MATCH(P$2,Corp_value!$1:$1,0)))</f>
        <v/>
      </c>
      <c r="Q20" s="266" t="str">
        <f>IF(tbl_dmi_isin[[#This Row],[Index]]&gt;$A$2,"",TEXT(INDEX(Corp_value!$A$1:$DM$2999,MATCH(tbl_dmi_isin[[#This Row],[ISIN]],Corp_value!$B:$B,0),MATCH(Q$2,Corp_value!$1:$1,0)),"yyyy/mm/dd"))</f>
        <v>2023/09/14</v>
      </c>
      <c r="R20" s="266" t="str">
        <f>IF(tbl_dmi_isin[[#This Row],[Index]]&gt;$A$2,"",TEXT(INDEX(Corp_value!$A$1:$DM$2999,MATCH(tbl_dmi_isin[[#This Row],[ISIN]],Corp_value!$B:$B,0),MATCH(R$2,Corp_value!$1:$1,0)),"yyyy/mm/dd"))</f>
        <v>2024/09/12</v>
      </c>
      <c r="S20" s="266" t="str">
        <f>IF(tbl_dmi_isin[[#This Row],[Index]]&gt;$A$2,"",TEXT(INDEX(Corp_value!$A$1:$DM$2999,MATCH(tbl_dmi_isin[[#This Row],[ISIN]],Corp_value!$B:$B,0),MATCH(S$2,Corp_value!$1:$1,0)),"yyyy/mm/dd"))</f>
        <v>--</v>
      </c>
      <c r="T20" s="243">
        <f>IF(tbl_dmi_isin[[#This Row],[Index]]&gt;$A$2,"",INDEX(Corp_value!$A$1:$DM$2999,MATCH(tbl_dmi_isin[[#This Row],[ISIN]],Corp_value!$B:$B,0),MATCH(T$2,Corp_value!$1:$1,0)))</f>
        <v>7.5</v>
      </c>
      <c r="U20" s="243" t="str">
        <f>IF(tbl_dmi_isin[[#This Row],[Index]]&gt;$A$2,"",INDEX(Corp_value!$A$1:$DM$2999,MATCH(tbl_dmi_isin[[#This Row],[ISIN]],Corp_value!$B:$B,0),MATCH(U$2,Corp_value!$1:$1,0)))</f>
        <v>USD</v>
      </c>
      <c r="V20" s="243">
        <f>IF(tbl_dmi_isin[[#This Row],[Index]]&gt;$A$2,"",INDEX(Corp_value!$A$1:$DM$2999,MATCH(tbl_dmi_isin[[#This Row],[ISIN]],Corp_value!$B:$B,0),MATCH(V$2,Corp_value!$1:$1,0)))</f>
        <v>100</v>
      </c>
      <c r="W20" s="260">
        <f>IFERROR(IF(tbl_dmi_isin[[#This Row],[Index]]&gt;$A$2,"",INDEX(Corp_value!$A$1:$DM$2999,MATCH(tbl_dmi_isin[[#This Row],[ISIN]],Corp_value!$B:$B,0),MATCH(W$2,Corp_value!$1:$1,0)))/100000000,"")</f>
        <v>1.4</v>
      </c>
      <c r="X20" s="178" t="str">
        <f>IF(tbl_dmi_isin[[#This Row],[定价日]]&lt;&gt;"",INDEX(美元债一级!$E:$E,MATCH(tbl_dmi_isin[[#This Row],[ISIN]],美元债一级!$C:$C,0)),"")</f>
        <v>天津轨道交通集团有限公司 7.5 2024-09-12</v>
      </c>
      <c r="Y20" s="236"/>
    </row>
    <row r="21" spans="1:25" s="2" customFormat="1" ht="12">
      <c r="A21" s="19">
        <v>18</v>
      </c>
      <c r="B21" s="174" t="str">
        <f>IF(tbl_dmi_isin[[#This Row],[Index]]&gt;$A$2,"",TEXT(INDEX(美元债一级!$A$2:$BO$2879,tbl_dmi_isin[[#This Row],[Index]]+1,MATCH(B$2,美元债一级!$2:$2,0)),"yyyy/mm/dd"))</f>
        <v>2023/09/13</v>
      </c>
      <c r="C21" s="19" t="str">
        <f>IF(tbl_dmi_isin[[#This Row],[Index]]&gt;$A$2,"",INDEX(美元债一级!$A$2:$BO$2880,tbl_dmi_isin[[#This Row],[Index]]+1,MATCH(C$2,美元债一级!$2:$2,0)))</f>
        <v>XS2690707497</v>
      </c>
      <c r="D21" s="19" t="str">
        <f>IF(tbl_dmi_isin[[#This Row],[Index]]&gt;$A$2,"",INDEX(美元债一级!$A$2:$BO$2880,tbl_dmi_isin[[#This Row],[Index]]+1,MATCH(D$2,美元债一级!$2:$2,0)))</f>
        <v>中国农业银行股份有限公司</v>
      </c>
      <c r="E21" s="19" t="str">
        <f>TEXT(tbl_dmi_isin[[#This Row],[定价日]],"YYMMDD")&amp;tbl_dmi_isin[[#This Row],[ISIN]]</f>
        <v>230913XS2690707497</v>
      </c>
      <c r="F21" s="220"/>
      <c r="G21" s="90" t="str">
        <f>IF(tbl_dmi_isin[[#This Row],[Index]]&gt;$A$2,"",INDEX(Corp_value!$A$1:$DM$2999,MATCH(tbl_dmi_isin[[#This Row],[ISIN]],Corp_value!$B:$B,0),MATCH(G$2,Corp_value!$1:$1,0)))</f>
        <v>--/--/--</v>
      </c>
      <c r="H21" s="91" t="str">
        <f>IF(tbl_dmi_isin[[#This Row],[Index]]&gt;$A$2,"",INDEX(Corp_value!$A$1:$DM$2999,MATCH(tbl_dmi_isin[[#This Row],[ISIN]],Corp_value!$B:$B,0),MATCH(H$2,Corp_value!$1:$1,0)))</f>
        <v>CN</v>
      </c>
      <c r="I21" s="91" t="str">
        <f>IF(tbl_dmi_isin[[#This Row],[Index]]&gt;$A$2,"",INDEX(Corp_value!$A$1:$DM$2999,MATCH(tbl_dmi_isin[[#This Row],[ISIN]],Corp_value!$B:$B,0),MATCH(I$2,Corp_value!$1:$1,0)))</f>
        <v>--</v>
      </c>
      <c r="J21" s="90" t="str">
        <f>IF(tbl_dmi_isin[[#This Row],[Index]]&gt;$A$2,"",INDEX(Corp_value!$A$1:$DM$2999,MATCH(tbl_dmi_isin[[#This Row],[ISIN]],Corp_value!$B:$B,0),MATCH(J$2,Corp_value!$1:$1,0)))</f>
        <v>--/--/--</v>
      </c>
      <c r="K21" s="90" t="str">
        <f>IF(tbl_dmi_isin[[#This Row],[Index]]&gt;$A$2,"",INDEX(Corp_value!$A$1:$DM$2999,MATCH(tbl_dmi_isin[[#This Row],[ISIN]],Corp_value!$B:$B,0),MATCH(K$2,Corp_value!$1:$1,0)))</f>
        <v>CHECK spd</v>
      </c>
      <c r="L21" s="90" t="str">
        <f>IF(tbl_dmi_isin[[#This Row],[Index]]&gt;$A$2,"",INDEX(Corp_value!$A$1:$DM$2999,MATCH(tbl_dmi_isin[[#This Row],[ISIN]],Corp_value!$B:$B,0),MATCH(L$2,Corp_value!$1:$1,0)))</f>
        <v/>
      </c>
      <c r="M21" s="243"/>
      <c r="N21" s="243" t="str">
        <f>IF(tbl_dmi_isin[[#This Row],[Index]]&gt;$A$2,"",INDEX(Corp_value!$A$1:$DM$2999,MATCH(tbl_dmi_isin[[#This Row],[ISIN]],Corp_value!$B:$B,0),MATCH(N$2,Corp_value!$1:$1,0)))</f>
        <v>中国农业银行/香港</v>
      </c>
      <c r="O21" s="243" t="str">
        <f>IF(tbl_dmi_isin[[#This Row],[Index]]&gt;$A$2,"",INDEX(Corp_value!$A$1:$DM$2999,MATCH(tbl_dmi_isin[[#This Row],[ISIN]],Corp_value!$B:$B,0),MATCH(O$2,Corp_value!$1:$1,0)))</f>
        <v>--</v>
      </c>
      <c r="P21" s="243" t="str">
        <f>IF(tbl_dmi_isin[[#This Row],[Index]]&gt;$A$2,"",INDEX(Corp_value!$A$1:$DM$2999,MATCH(tbl_dmi_isin[[#This Row],[ISIN]],Corp_value!$B:$B,0),MATCH(P$2,Corp_value!$1:$1,0)))</f>
        <v/>
      </c>
      <c r="Q21" s="266" t="str">
        <f>IF(tbl_dmi_isin[[#This Row],[Index]]&gt;$A$2,"",TEXT(INDEX(Corp_value!$A$1:$DM$2999,MATCH(tbl_dmi_isin[[#This Row],[ISIN]],Corp_value!$B:$B,0),MATCH(Q$2,Corp_value!$1:$1,0)),"yyyy/mm/dd"))</f>
        <v>2023/09/20</v>
      </c>
      <c r="R21" s="266" t="str">
        <f>IF(tbl_dmi_isin[[#This Row],[Index]]&gt;$A$2,"",TEXT(INDEX(Corp_value!$A$1:$DM$2999,MATCH(tbl_dmi_isin[[#This Row],[ISIN]],Corp_value!$B:$B,0),MATCH(R$2,Corp_value!$1:$1,0)),"yyyy/mm/dd"))</f>
        <v>2023/12/20</v>
      </c>
      <c r="S21" s="266" t="str">
        <f>IF(tbl_dmi_isin[[#This Row],[Index]]&gt;$A$2,"",TEXT(INDEX(Corp_value!$A$1:$DM$2999,MATCH(tbl_dmi_isin[[#This Row],[ISIN]],Corp_value!$B:$B,0),MATCH(S$2,Corp_value!$1:$1,0)),"yyyy/mm/dd"))</f>
        <v>--</v>
      </c>
      <c r="T21" s="243">
        <f>IF(tbl_dmi_isin[[#This Row],[Index]]&gt;$A$2,"",INDEX(Corp_value!$A$1:$DM$2999,MATCH(tbl_dmi_isin[[#This Row],[ISIN]],Corp_value!$B:$B,0),MATCH(T$2,Corp_value!$1:$1,0)))</f>
        <v>3</v>
      </c>
      <c r="U21" s="243" t="str">
        <f>IF(tbl_dmi_isin[[#This Row],[Index]]&gt;$A$2,"",INDEX(Corp_value!$A$1:$DM$2999,MATCH(tbl_dmi_isin[[#This Row],[ISIN]],Corp_value!$B:$B,0),MATCH(U$2,Corp_value!$1:$1,0)))</f>
        <v>CNY</v>
      </c>
      <c r="V21" s="243">
        <f>IF(tbl_dmi_isin[[#This Row],[Index]]&gt;$A$2,"",INDEX(Corp_value!$A$1:$DM$2999,MATCH(tbl_dmi_isin[[#This Row],[ISIN]],Corp_value!$B:$B,0),MATCH(V$2,Corp_value!$1:$1,0)))</f>
        <v>100</v>
      </c>
      <c r="W21" s="260">
        <f>IFERROR(IF(tbl_dmi_isin[[#This Row],[Index]]&gt;$A$2,"",INDEX(Corp_value!$A$1:$DM$2999,MATCH(tbl_dmi_isin[[#This Row],[ISIN]],Corp_value!$B:$B,0),MATCH(W$2,Corp_value!$1:$1,0)))/100000000,"")</f>
        <v>1.65</v>
      </c>
      <c r="X21" s="178">
        <f>IF(tbl_dmi_isin[[#This Row],[定价日]]&lt;&gt;"",INDEX(美元债一级!$E:$E,MATCH(tbl_dmi_isin[[#This Row],[ISIN]],美元债一级!$C:$C,0)),"")</f>
        <v>0</v>
      </c>
      <c r="Y21" s="236"/>
    </row>
    <row r="22" spans="1:25" s="2" customFormat="1" ht="12">
      <c r="A22" s="19">
        <v>19</v>
      </c>
      <c r="B22" s="174" t="str">
        <f>IF(tbl_dmi_isin[[#This Row],[Index]]&gt;$A$2,"",TEXT(INDEX(美元债一级!$A$2:$BO$2879,tbl_dmi_isin[[#This Row],[Index]]+1,MATCH(B$2,美元债一级!$2:$2,0)),"yyyy/mm/dd"))</f>
        <v>2023/09/12</v>
      </c>
      <c r="C22" s="19" t="str">
        <f>IF(tbl_dmi_isin[[#This Row],[Index]]&gt;$A$2,"",INDEX(美元债一级!$A$2:$BO$2880,tbl_dmi_isin[[#This Row],[Index]]+1,MATCH(C$2,美元债一级!$2:$2,0)))</f>
        <v>HK0000947231</v>
      </c>
      <c r="D22" s="19" t="str">
        <f>IF(tbl_dmi_isin[[#This Row],[Index]]&gt;$A$2,"",INDEX(美元债一级!$A$2:$BO$2880,tbl_dmi_isin[[#This Row],[Index]]+1,MATCH(D$2,美元债一级!$2:$2,0)))</f>
        <v>杭州市金融投资集团有限公司</v>
      </c>
      <c r="E22" s="19" t="str">
        <f>TEXT(tbl_dmi_isin[[#This Row],[定价日]],"YYMMDD")&amp;tbl_dmi_isin[[#This Row],[ISIN]]</f>
        <v>230912HK0000947231</v>
      </c>
      <c r="F22" s="220"/>
      <c r="G22" s="90" t="str">
        <f>IF(tbl_dmi_isin[[#This Row],[Index]]&gt;$A$2,"",INDEX(Corp_value!$A$1:$DM$2999,MATCH(tbl_dmi_isin[[#This Row],[ISIN]],Corp_value!$B:$B,0),MATCH(G$2,Corp_value!$1:$1,0)))</f>
        <v>--/--/--</v>
      </c>
      <c r="H22" s="91" t="str">
        <f>IF(tbl_dmi_isin[[#This Row],[Index]]&gt;$A$2,"",INDEX(Corp_value!$A$1:$DM$2999,MATCH(tbl_dmi_isin[[#This Row],[ISIN]],Corp_value!$B:$B,0),MATCH(H$2,Corp_value!$1:$1,0)))</f>
        <v>HK</v>
      </c>
      <c r="I22" s="91" t="str">
        <f>IF(tbl_dmi_isin[[#This Row],[Index]]&gt;$A$2,"",INDEX(Corp_value!$A$1:$DM$2999,MATCH(tbl_dmi_isin[[#This Row],[ISIN]],Corp_value!$B:$B,0),MATCH(I$2,Corp_value!$1:$1,0)))</f>
        <v>--</v>
      </c>
      <c r="J22" s="90" t="str">
        <f>IF(tbl_dmi_isin[[#This Row],[Index]]&gt;$A$2,"",INDEX(Corp_value!$A$1:$DM$2999,MATCH(tbl_dmi_isin[[#This Row],[ISIN]],Corp_value!$B:$B,0),MATCH(J$2,Corp_value!$1:$1,0)))</f>
        <v>--/--/--</v>
      </c>
      <c r="K22" s="90" t="str">
        <f>IF(tbl_dmi_isin[[#This Row],[Index]]&gt;$A$2,"",INDEX(Corp_value!$A$1:$DM$2999,MATCH(tbl_dmi_isin[[#This Row],[ISIN]],Corp_value!$B:$B,0),MATCH(K$2,Corp_value!$1:$1,0)))</f>
        <v>CHECK spd</v>
      </c>
      <c r="L22" s="90" t="str">
        <f>IF(tbl_dmi_isin[[#This Row],[Index]]&gt;$A$2,"",INDEX(Corp_value!$A$1:$DM$2999,MATCH(tbl_dmi_isin[[#This Row],[ISIN]],Corp_value!$B:$B,0),MATCH(L$2,Corp_value!$1:$1,0)))</f>
        <v/>
      </c>
      <c r="M22" s="243"/>
      <c r="N22" s="243" t="str">
        <f>IF(tbl_dmi_isin[[#This Row],[Index]]&gt;$A$2,"",INDEX(Corp_value!$A$1:$DM$2999,MATCH(tbl_dmi_isin[[#This Row],[ISIN]],Corp_value!$B:$B,0),MATCH(N$2,Corp_value!$1:$1,0)))</f>
        <v>金投国际(香港)有限公</v>
      </c>
      <c r="O22" s="243" t="str">
        <f>IF(tbl_dmi_isin[[#This Row],[Index]]&gt;$A$2,"",INDEX(Corp_value!$A$1:$DM$2999,MATCH(tbl_dmi_isin[[#This Row],[ISIN]],Corp_value!$B:$B,0),MATCH(O$2,Corp_value!$1:$1,0)))</f>
        <v>--</v>
      </c>
      <c r="P22" s="243" t="str">
        <f>IF(tbl_dmi_isin[[#This Row],[Index]]&gt;$A$2,"",INDEX(Corp_value!$A$1:$DM$2999,MATCH(tbl_dmi_isin[[#This Row],[ISIN]],Corp_value!$B:$B,0),MATCH(P$2,Corp_value!$1:$1,0)))</f>
        <v>Hangzhou Finance &amp; Investment</v>
      </c>
      <c r="Q22" s="266" t="str">
        <f>IF(tbl_dmi_isin[[#This Row],[Index]]&gt;$A$2,"",TEXT(INDEX(Corp_value!$A$1:$DM$2999,MATCH(tbl_dmi_isin[[#This Row],[ISIN]],Corp_value!$B:$B,0),MATCH(Q$2,Corp_value!$1:$1,0)),"yyyy/mm/dd"))</f>
        <v>2023/09/19</v>
      </c>
      <c r="R22" s="266" t="str">
        <f>IF(tbl_dmi_isin[[#This Row],[Index]]&gt;$A$2,"",TEXT(INDEX(Corp_value!$A$1:$DM$2999,MATCH(tbl_dmi_isin[[#This Row],[ISIN]],Corp_value!$B:$B,0),MATCH(R$2,Corp_value!$1:$1,0)),"yyyy/mm/dd"))</f>
        <v>2024/09/13</v>
      </c>
      <c r="S22" s="266" t="str">
        <f>IF(tbl_dmi_isin[[#This Row],[Index]]&gt;$A$2,"",TEXT(INDEX(Corp_value!$A$1:$DM$2999,MATCH(tbl_dmi_isin[[#This Row],[ISIN]],Corp_value!$B:$B,0),MATCH(S$2,Corp_value!$1:$1,0)),"yyyy/mm/dd"))</f>
        <v>--</v>
      </c>
      <c r="T22" s="243">
        <f>IF(tbl_dmi_isin[[#This Row],[Index]]&gt;$A$2,"",INDEX(Corp_value!$A$1:$DM$2999,MATCH(tbl_dmi_isin[[#This Row],[ISIN]],Corp_value!$B:$B,0),MATCH(T$2,Corp_value!$1:$1,0)))</f>
        <v>4.2</v>
      </c>
      <c r="U22" s="243" t="str">
        <f>IF(tbl_dmi_isin[[#This Row],[Index]]&gt;$A$2,"",INDEX(Corp_value!$A$1:$DM$2999,MATCH(tbl_dmi_isin[[#This Row],[ISIN]],Corp_value!$B:$B,0),MATCH(U$2,Corp_value!$1:$1,0)))</f>
        <v>CNY</v>
      </c>
      <c r="V22" s="243">
        <f>IF(tbl_dmi_isin[[#This Row],[Index]]&gt;$A$2,"",INDEX(Corp_value!$A$1:$DM$2999,MATCH(tbl_dmi_isin[[#This Row],[ISIN]],Corp_value!$B:$B,0),MATCH(V$2,Corp_value!$1:$1,0)))</f>
        <v>100</v>
      </c>
      <c r="W22" s="260">
        <f>IFERROR(IF(tbl_dmi_isin[[#This Row],[Index]]&gt;$A$2,"",INDEX(Corp_value!$A$1:$DM$2999,MATCH(tbl_dmi_isin[[#This Row],[ISIN]],Corp_value!$B:$B,0),MATCH(W$2,Corp_value!$1:$1,0)))/100000000,"")</f>
        <v>2</v>
      </c>
      <c r="X22" s="178">
        <f>IF(tbl_dmi_isin[[#This Row],[定价日]]&lt;&gt;"",INDEX(美元债一级!$E:$E,MATCH(tbl_dmi_isin[[#This Row],[ISIN]],美元债一级!$C:$C,0)),"")</f>
        <v>0</v>
      </c>
      <c r="Y22" s="236"/>
    </row>
    <row r="23" spans="1:25" s="2" customFormat="1" ht="12">
      <c r="A23" s="19">
        <v>20</v>
      </c>
      <c r="B23" s="174" t="str">
        <f>IF(tbl_dmi_isin[[#This Row],[Index]]&gt;$A$2,"",TEXT(INDEX(美元债一级!$A$2:$BO$2879,tbl_dmi_isin[[#This Row],[Index]]+1,MATCH(B$2,美元债一级!$2:$2,0)),"yyyy/mm/dd"))</f>
        <v/>
      </c>
      <c r="C23" s="19" t="str">
        <f>IF(tbl_dmi_isin[[#This Row],[Index]]&gt;$A$2,"",INDEX(美元债一级!$A$2:$BO$2880,tbl_dmi_isin[[#This Row],[Index]]+1,MATCH(C$2,美元债一级!$2:$2,0)))</f>
        <v/>
      </c>
      <c r="D23" s="19" t="str">
        <f>IF(tbl_dmi_isin[[#This Row],[Index]]&gt;$A$2,"",INDEX(美元债一级!$A$2:$BO$2880,tbl_dmi_isin[[#This Row],[Index]]+1,MATCH(D$2,美元债一级!$2:$2,0)))</f>
        <v/>
      </c>
      <c r="E23" s="19" t="str">
        <f>TEXT(tbl_dmi_isin[[#This Row],[定价日]],"YYMMDD")&amp;tbl_dmi_isin[[#This Row],[ISIN]]</f>
        <v/>
      </c>
      <c r="F23" s="220"/>
      <c r="G23" s="90" t="str">
        <f>IF(tbl_dmi_isin[[#This Row],[Index]]&gt;$A$2,"",INDEX(Corp_value!$A$1:$DM$2999,MATCH(tbl_dmi_isin[[#This Row],[ISIN]],Corp_value!$B:$B,0),MATCH(G$2,Corp_value!$1:$1,0)))</f>
        <v/>
      </c>
      <c r="H23" s="91" t="str">
        <f>IF(tbl_dmi_isin[[#This Row],[Index]]&gt;$A$2,"",INDEX(Corp_value!$A$1:$DM$2999,MATCH(tbl_dmi_isin[[#This Row],[ISIN]],Corp_value!$B:$B,0),MATCH(H$2,Corp_value!$1:$1,0)))</f>
        <v/>
      </c>
      <c r="I23" s="91" t="str">
        <f>IF(tbl_dmi_isin[[#This Row],[Index]]&gt;$A$2,"",INDEX(Corp_value!$A$1:$DM$2999,MATCH(tbl_dmi_isin[[#This Row],[ISIN]],Corp_value!$B:$B,0),MATCH(I$2,Corp_value!$1:$1,0)))</f>
        <v/>
      </c>
      <c r="J23" s="90" t="str">
        <f>IF(tbl_dmi_isin[[#This Row],[Index]]&gt;$A$2,"",INDEX(Corp_value!$A$1:$DM$2999,MATCH(tbl_dmi_isin[[#This Row],[ISIN]],Corp_value!$B:$B,0),MATCH(J$2,Corp_value!$1:$1,0)))</f>
        <v/>
      </c>
      <c r="K23" s="90" t="str">
        <f>IF(tbl_dmi_isin[[#This Row],[Index]]&gt;$A$2,"",INDEX(Corp_value!$A$1:$DM$2999,MATCH(tbl_dmi_isin[[#This Row],[ISIN]],Corp_value!$B:$B,0),MATCH(K$2,Corp_value!$1:$1,0)))</f>
        <v/>
      </c>
      <c r="L23" s="90" t="str">
        <f>IF(tbl_dmi_isin[[#This Row],[Index]]&gt;$A$2,"",INDEX(Corp_value!$A$1:$DM$2999,MATCH(tbl_dmi_isin[[#This Row],[ISIN]],Corp_value!$B:$B,0),MATCH(L$2,Corp_value!$1:$1,0)))</f>
        <v/>
      </c>
      <c r="M23" s="243"/>
      <c r="N23" s="243" t="str">
        <f>IF(tbl_dmi_isin[[#This Row],[Index]]&gt;$A$2,"",INDEX(Corp_value!$A$1:$DM$2999,MATCH(tbl_dmi_isin[[#This Row],[ISIN]],Corp_value!$B:$B,0),MATCH(N$2,Corp_value!$1:$1,0)))</f>
        <v/>
      </c>
      <c r="O23" s="243" t="str">
        <f>IF(tbl_dmi_isin[[#This Row],[Index]]&gt;$A$2,"",INDEX(Corp_value!$A$1:$DM$2999,MATCH(tbl_dmi_isin[[#This Row],[ISIN]],Corp_value!$B:$B,0),MATCH(O$2,Corp_value!$1:$1,0)))</f>
        <v/>
      </c>
      <c r="P23" s="243" t="str">
        <f>IF(tbl_dmi_isin[[#This Row],[Index]]&gt;$A$2,"",INDEX(Corp_value!$A$1:$DM$2999,MATCH(tbl_dmi_isin[[#This Row],[ISIN]],Corp_value!$B:$B,0),MATCH(P$2,Corp_value!$1:$1,0)))</f>
        <v/>
      </c>
      <c r="Q23" s="266" t="str">
        <f>IF(tbl_dmi_isin[[#This Row],[Index]]&gt;$A$2,"",TEXT(INDEX(Corp_value!$A$1:$DM$2999,MATCH(tbl_dmi_isin[[#This Row],[ISIN]],Corp_value!$B:$B,0),MATCH(Q$2,Corp_value!$1:$1,0)),"yyyy/mm/dd"))</f>
        <v/>
      </c>
      <c r="R23" s="266" t="str">
        <f>IF(tbl_dmi_isin[[#This Row],[Index]]&gt;$A$2,"",TEXT(INDEX(Corp_value!$A$1:$DM$2999,MATCH(tbl_dmi_isin[[#This Row],[ISIN]],Corp_value!$B:$B,0),MATCH(R$2,Corp_value!$1:$1,0)),"yyyy/mm/dd"))</f>
        <v/>
      </c>
      <c r="S23" s="266" t="str">
        <f>IF(tbl_dmi_isin[[#This Row],[Index]]&gt;$A$2,"",TEXT(INDEX(Corp_value!$A$1:$DM$2999,MATCH(tbl_dmi_isin[[#This Row],[ISIN]],Corp_value!$B:$B,0),MATCH(S$2,Corp_value!$1:$1,0)),"yyyy/mm/dd"))</f>
        <v/>
      </c>
      <c r="T23" s="243" t="str">
        <f>IF(tbl_dmi_isin[[#This Row],[Index]]&gt;$A$2,"",INDEX(Corp_value!$A$1:$DM$2999,MATCH(tbl_dmi_isin[[#This Row],[ISIN]],Corp_value!$B:$B,0),MATCH(T$2,Corp_value!$1:$1,0)))</f>
        <v/>
      </c>
      <c r="U23" s="243" t="str">
        <f>IF(tbl_dmi_isin[[#This Row],[Index]]&gt;$A$2,"",INDEX(Corp_value!$A$1:$DM$2999,MATCH(tbl_dmi_isin[[#This Row],[ISIN]],Corp_value!$B:$B,0),MATCH(U$2,Corp_value!$1:$1,0)))</f>
        <v/>
      </c>
      <c r="V23" s="243" t="str">
        <f>IF(tbl_dmi_isin[[#This Row],[Index]]&gt;$A$2,"",INDEX(Corp_value!$A$1:$DM$2999,MATCH(tbl_dmi_isin[[#This Row],[ISIN]],Corp_value!$B:$B,0),MATCH(V$2,Corp_value!$1:$1,0)))</f>
        <v/>
      </c>
      <c r="W23" s="260" t="str">
        <f>IFERROR(IF(tbl_dmi_isin[[#This Row],[Index]]&gt;$A$2,"",INDEX(Corp_value!$A$1:$DM$2999,MATCH(tbl_dmi_isin[[#This Row],[ISIN]],Corp_value!$B:$B,0),MATCH(W$2,Corp_value!$1:$1,0)))/100000000,"")</f>
        <v/>
      </c>
      <c r="X23" s="178" t="str">
        <f>IF(tbl_dmi_isin[[#This Row],[定价日]]&lt;&gt;"",INDEX(美元债一级!$E:$E,MATCH(tbl_dmi_isin[[#This Row],[ISIN]],美元债一级!$C:$C,0)),"")</f>
        <v/>
      </c>
      <c r="Y23" s="236"/>
    </row>
    <row r="24" spans="1:25" s="2" customFormat="1" ht="12">
      <c r="A24" s="19">
        <v>21</v>
      </c>
      <c r="B24" s="174" t="str">
        <f>IF(tbl_dmi_isin[[#This Row],[Index]]&gt;$A$2,"",TEXT(INDEX(美元债一级!$A$2:$BO$2879,tbl_dmi_isin[[#This Row],[Index]]+1,MATCH(B$2,美元债一级!$2:$2,0)),"yyyy/mm/dd"))</f>
        <v/>
      </c>
      <c r="C24" s="19" t="str">
        <f>IF(tbl_dmi_isin[[#This Row],[Index]]&gt;$A$2,"",INDEX(美元债一级!$A$2:$BO$2880,tbl_dmi_isin[[#This Row],[Index]]+1,MATCH(C$2,美元债一级!$2:$2,0)))</f>
        <v/>
      </c>
      <c r="D24" s="19" t="str">
        <f>IF(tbl_dmi_isin[[#This Row],[Index]]&gt;$A$2,"",INDEX(美元债一级!$A$2:$BO$2880,tbl_dmi_isin[[#This Row],[Index]]+1,MATCH(D$2,美元债一级!$2:$2,0)))</f>
        <v/>
      </c>
      <c r="E24" s="19" t="str">
        <f>TEXT(tbl_dmi_isin[[#This Row],[定价日]],"YYMMDD")&amp;tbl_dmi_isin[[#This Row],[ISIN]]</f>
        <v/>
      </c>
      <c r="F24" s="220"/>
      <c r="G24" s="90" t="str">
        <f>IF(tbl_dmi_isin[[#This Row],[Index]]&gt;$A$2,"",INDEX(Corp_value!$A$1:$DM$2999,MATCH(tbl_dmi_isin[[#This Row],[ISIN]],Corp_value!$B:$B,0),MATCH(G$2,Corp_value!$1:$1,0)))</f>
        <v/>
      </c>
      <c r="H24" s="91" t="str">
        <f>IF(tbl_dmi_isin[[#This Row],[Index]]&gt;$A$2,"",INDEX(Corp_value!$A$1:$DM$2999,MATCH(tbl_dmi_isin[[#This Row],[ISIN]],Corp_value!$B:$B,0),MATCH(H$2,Corp_value!$1:$1,0)))</f>
        <v/>
      </c>
      <c r="I24" s="91" t="str">
        <f>IF(tbl_dmi_isin[[#This Row],[Index]]&gt;$A$2,"",INDEX(Corp_value!$A$1:$DM$2999,MATCH(tbl_dmi_isin[[#This Row],[ISIN]],Corp_value!$B:$B,0),MATCH(I$2,Corp_value!$1:$1,0)))</f>
        <v/>
      </c>
      <c r="J24" s="90" t="str">
        <f>IF(tbl_dmi_isin[[#This Row],[Index]]&gt;$A$2,"",INDEX(Corp_value!$A$1:$DM$2999,MATCH(tbl_dmi_isin[[#This Row],[ISIN]],Corp_value!$B:$B,0),MATCH(J$2,Corp_value!$1:$1,0)))</f>
        <v/>
      </c>
      <c r="K24" s="90" t="str">
        <f>IF(tbl_dmi_isin[[#This Row],[Index]]&gt;$A$2,"",INDEX(Corp_value!$A$1:$DM$2999,MATCH(tbl_dmi_isin[[#This Row],[ISIN]],Corp_value!$B:$B,0),MATCH(K$2,Corp_value!$1:$1,0)))</f>
        <v/>
      </c>
      <c r="L24" s="90" t="str">
        <f>IF(tbl_dmi_isin[[#This Row],[Index]]&gt;$A$2,"",INDEX(Corp_value!$A$1:$DM$2999,MATCH(tbl_dmi_isin[[#This Row],[ISIN]],Corp_value!$B:$B,0),MATCH(L$2,Corp_value!$1:$1,0)))</f>
        <v/>
      </c>
      <c r="M24" s="243"/>
      <c r="N24" s="243" t="str">
        <f>IF(tbl_dmi_isin[[#This Row],[Index]]&gt;$A$2,"",INDEX(Corp_value!$A$1:$DM$2999,MATCH(tbl_dmi_isin[[#This Row],[ISIN]],Corp_value!$B:$B,0),MATCH(N$2,Corp_value!$1:$1,0)))</f>
        <v/>
      </c>
      <c r="O24" s="243" t="str">
        <f>IF(tbl_dmi_isin[[#This Row],[Index]]&gt;$A$2,"",INDEX(Corp_value!$A$1:$DM$2999,MATCH(tbl_dmi_isin[[#This Row],[ISIN]],Corp_value!$B:$B,0),MATCH(O$2,Corp_value!$1:$1,0)))</f>
        <v/>
      </c>
      <c r="P24" s="243" t="str">
        <f>IF(tbl_dmi_isin[[#This Row],[Index]]&gt;$A$2,"",INDEX(Corp_value!$A$1:$DM$2999,MATCH(tbl_dmi_isin[[#This Row],[ISIN]],Corp_value!$B:$B,0),MATCH(P$2,Corp_value!$1:$1,0)))</f>
        <v/>
      </c>
      <c r="Q24" s="266" t="str">
        <f>IF(tbl_dmi_isin[[#This Row],[Index]]&gt;$A$2,"",TEXT(INDEX(Corp_value!$A$1:$DM$2999,MATCH(tbl_dmi_isin[[#This Row],[ISIN]],Corp_value!$B:$B,0),MATCH(Q$2,Corp_value!$1:$1,0)),"yyyy/mm/dd"))</f>
        <v/>
      </c>
      <c r="R24" s="266" t="str">
        <f>IF(tbl_dmi_isin[[#This Row],[Index]]&gt;$A$2,"",TEXT(INDEX(Corp_value!$A$1:$DM$2999,MATCH(tbl_dmi_isin[[#This Row],[ISIN]],Corp_value!$B:$B,0),MATCH(R$2,Corp_value!$1:$1,0)),"yyyy/mm/dd"))</f>
        <v/>
      </c>
      <c r="S24" s="266" t="str">
        <f>IF(tbl_dmi_isin[[#This Row],[Index]]&gt;$A$2,"",TEXT(INDEX(Corp_value!$A$1:$DM$2999,MATCH(tbl_dmi_isin[[#This Row],[ISIN]],Corp_value!$B:$B,0),MATCH(S$2,Corp_value!$1:$1,0)),"yyyy/mm/dd"))</f>
        <v/>
      </c>
      <c r="T24" s="243" t="str">
        <f>IF(tbl_dmi_isin[[#This Row],[Index]]&gt;$A$2,"",INDEX(Corp_value!$A$1:$DM$2999,MATCH(tbl_dmi_isin[[#This Row],[ISIN]],Corp_value!$B:$B,0),MATCH(T$2,Corp_value!$1:$1,0)))</f>
        <v/>
      </c>
      <c r="U24" s="243" t="str">
        <f>IF(tbl_dmi_isin[[#This Row],[Index]]&gt;$A$2,"",INDEX(Corp_value!$A$1:$DM$2999,MATCH(tbl_dmi_isin[[#This Row],[ISIN]],Corp_value!$B:$B,0),MATCH(U$2,Corp_value!$1:$1,0)))</f>
        <v/>
      </c>
      <c r="V24" s="243" t="str">
        <f>IF(tbl_dmi_isin[[#This Row],[Index]]&gt;$A$2,"",INDEX(Corp_value!$A$1:$DM$2999,MATCH(tbl_dmi_isin[[#This Row],[ISIN]],Corp_value!$B:$B,0),MATCH(V$2,Corp_value!$1:$1,0)))</f>
        <v/>
      </c>
      <c r="W24" s="260" t="str">
        <f>IFERROR(IF(tbl_dmi_isin[[#This Row],[Index]]&gt;$A$2,"",INDEX(Corp_value!$A$1:$DM$2999,MATCH(tbl_dmi_isin[[#This Row],[ISIN]],Corp_value!$B:$B,0),MATCH(W$2,Corp_value!$1:$1,0)))/100000000,"")</f>
        <v/>
      </c>
      <c r="X24" s="178" t="str">
        <f>IF(tbl_dmi_isin[[#This Row],[定价日]]&lt;&gt;"",INDEX(美元债一级!$E:$E,MATCH(tbl_dmi_isin[[#This Row],[ISIN]],美元债一级!$C:$C,0)),"")</f>
        <v/>
      </c>
      <c r="Y24" s="236"/>
    </row>
    <row r="25" spans="1:25" s="2" customFormat="1" ht="12">
      <c r="A25" s="19">
        <v>22</v>
      </c>
      <c r="B25" s="174" t="str">
        <f>IF(tbl_dmi_isin[[#This Row],[Index]]&gt;$A$2,"",TEXT(INDEX(美元债一级!$A$2:$BO$2879,tbl_dmi_isin[[#This Row],[Index]]+1,MATCH(B$2,美元债一级!$2:$2,0)),"yyyy/mm/dd"))</f>
        <v/>
      </c>
      <c r="C25" s="19" t="str">
        <f>IF(tbl_dmi_isin[[#This Row],[Index]]&gt;$A$2,"",INDEX(美元债一级!$A$2:$BO$2880,tbl_dmi_isin[[#This Row],[Index]]+1,MATCH(C$2,美元债一级!$2:$2,0)))</f>
        <v/>
      </c>
      <c r="D25" s="19" t="str">
        <f>IF(tbl_dmi_isin[[#This Row],[Index]]&gt;$A$2,"",INDEX(美元债一级!$A$2:$BO$2880,tbl_dmi_isin[[#This Row],[Index]]+1,MATCH(D$2,美元债一级!$2:$2,0)))</f>
        <v/>
      </c>
      <c r="E25" s="19" t="str">
        <f>TEXT(tbl_dmi_isin[[#This Row],[定价日]],"YYMMDD")&amp;tbl_dmi_isin[[#This Row],[ISIN]]</f>
        <v/>
      </c>
      <c r="F25" s="220"/>
      <c r="G25" s="90" t="str">
        <f>IF(tbl_dmi_isin[[#This Row],[Index]]&gt;$A$2,"",INDEX(Corp_value!$A$1:$DM$2999,MATCH(tbl_dmi_isin[[#This Row],[ISIN]],Corp_value!$B:$B,0),MATCH(G$2,Corp_value!$1:$1,0)))</f>
        <v/>
      </c>
      <c r="H25" s="91" t="str">
        <f>IF(tbl_dmi_isin[[#This Row],[Index]]&gt;$A$2,"",INDEX(Corp_value!$A$1:$DM$2999,MATCH(tbl_dmi_isin[[#This Row],[ISIN]],Corp_value!$B:$B,0),MATCH(H$2,Corp_value!$1:$1,0)))</f>
        <v/>
      </c>
      <c r="I25" s="91" t="str">
        <f>IF(tbl_dmi_isin[[#This Row],[Index]]&gt;$A$2,"",INDEX(Corp_value!$A$1:$DM$2999,MATCH(tbl_dmi_isin[[#This Row],[ISIN]],Corp_value!$B:$B,0),MATCH(I$2,Corp_value!$1:$1,0)))</f>
        <v/>
      </c>
      <c r="J25" s="90" t="str">
        <f>IF(tbl_dmi_isin[[#This Row],[Index]]&gt;$A$2,"",INDEX(Corp_value!$A$1:$DM$2999,MATCH(tbl_dmi_isin[[#This Row],[ISIN]],Corp_value!$B:$B,0),MATCH(J$2,Corp_value!$1:$1,0)))</f>
        <v/>
      </c>
      <c r="K25" s="90" t="str">
        <f>IF(tbl_dmi_isin[[#This Row],[Index]]&gt;$A$2,"",INDEX(Corp_value!$A$1:$DM$2999,MATCH(tbl_dmi_isin[[#This Row],[ISIN]],Corp_value!$B:$B,0),MATCH(K$2,Corp_value!$1:$1,0)))</f>
        <v/>
      </c>
      <c r="L25" s="90" t="str">
        <f>IF(tbl_dmi_isin[[#This Row],[Index]]&gt;$A$2,"",INDEX(Corp_value!$A$1:$DM$2999,MATCH(tbl_dmi_isin[[#This Row],[ISIN]],Corp_value!$B:$B,0),MATCH(L$2,Corp_value!$1:$1,0)))</f>
        <v/>
      </c>
      <c r="M25" s="243"/>
      <c r="N25" s="243" t="str">
        <f>IF(tbl_dmi_isin[[#This Row],[Index]]&gt;$A$2,"",INDEX(Corp_value!$A$1:$DM$2999,MATCH(tbl_dmi_isin[[#This Row],[ISIN]],Corp_value!$B:$B,0),MATCH(N$2,Corp_value!$1:$1,0)))</f>
        <v/>
      </c>
      <c r="O25" s="243" t="str">
        <f>IF(tbl_dmi_isin[[#This Row],[Index]]&gt;$A$2,"",INDEX(Corp_value!$A$1:$DM$2999,MATCH(tbl_dmi_isin[[#This Row],[ISIN]],Corp_value!$B:$B,0),MATCH(O$2,Corp_value!$1:$1,0)))</f>
        <v/>
      </c>
      <c r="P25" s="243" t="str">
        <f>IF(tbl_dmi_isin[[#This Row],[Index]]&gt;$A$2,"",INDEX(Corp_value!$A$1:$DM$2999,MATCH(tbl_dmi_isin[[#This Row],[ISIN]],Corp_value!$B:$B,0),MATCH(P$2,Corp_value!$1:$1,0)))</f>
        <v/>
      </c>
      <c r="Q25" s="266" t="str">
        <f>IF(tbl_dmi_isin[[#This Row],[Index]]&gt;$A$2,"",TEXT(INDEX(Corp_value!$A$1:$DM$2999,MATCH(tbl_dmi_isin[[#This Row],[ISIN]],Corp_value!$B:$B,0),MATCH(Q$2,Corp_value!$1:$1,0)),"yyyy/mm/dd"))</f>
        <v/>
      </c>
      <c r="R25" s="266" t="str">
        <f>IF(tbl_dmi_isin[[#This Row],[Index]]&gt;$A$2,"",TEXT(INDEX(Corp_value!$A$1:$DM$2999,MATCH(tbl_dmi_isin[[#This Row],[ISIN]],Corp_value!$B:$B,0),MATCH(R$2,Corp_value!$1:$1,0)),"yyyy/mm/dd"))</f>
        <v/>
      </c>
      <c r="S25" s="266" t="str">
        <f>IF(tbl_dmi_isin[[#This Row],[Index]]&gt;$A$2,"",TEXT(INDEX(Corp_value!$A$1:$DM$2999,MATCH(tbl_dmi_isin[[#This Row],[ISIN]],Corp_value!$B:$B,0),MATCH(S$2,Corp_value!$1:$1,0)),"yyyy/mm/dd"))</f>
        <v/>
      </c>
      <c r="T25" s="243" t="str">
        <f>IF(tbl_dmi_isin[[#This Row],[Index]]&gt;$A$2,"",INDEX(Corp_value!$A$1:$DM$2999,MATCH(tbl_dmi_isin[[#This Row],[ISIN]],Corp_value!$B:$B,0),MATCH(T$2,Corp_value!$1:$1,0)))</f>
        <v/>
      </c>
      <c r="U25" s="243" t="str">
        <f>IF(tbl_dmi_isin[[#This Row],[Index]]&gt;$A$2,"",INDEX(Corp_value!$A$1:$DM$2999,MATCH(tbl_dmi_isin[[#This Row],[ISIN]],Corp_value!$B:$B,0),MATCH(U$2,Corp_value!$1:$1,0)))</f>
        <v/>
      </c>
      <c r="V25" s="243" t="str">
        <f>IF(tbl_dmi_isin[[#This Row],[Index]]&gt;$A$2,"",INDEX(Corp_value!$A$1:$DM$2999,MATCH(tbl_dmi_isin[[#This Row],[ISIN]],Corp_value!$B:$B,0),MATCH(V$2,Corp_value!$1:$1,0)))</f>
        <v/>
      </c>
      <c r="W25" s="260" t="str">
        <f>IFERROR(IF(tbl_dmi_isin[[#This Row],[Index]]&gt;$A$2,"",INDEX(Corp_value!$A$1:$DM$2999,MATCH(tbl_dmi_isin[[#This Row],[ISIN]],Corp_value!$B:$B,0),MATCH(W$2,Corp_value!$1:$1,0)))/100000000,"")</f>
        <v/>
      </c>
      <c r="X25" s="178" t="str">
        <f>IF(tbl_dmi_isin[[#This Row],[定价日]]&lt;&gt;"",INDEX(美元债一级!$E:$E,MATCH(tbl_dmi_isin[[#This Row],[ISIN]],美元债一级!$C:$C,0)),"")</f>
        <v/>
      </c>
      <c r="Y25" s="236"/>
    </row>
    <row r="26" spans="1:25" s="2" customFormat="1" ht="12">
      <c r="A26" s="19">
        <v>23</v>
      </c>
      <c r="B26" s="174" t="str">
        <f>IF(tbl_dmi_isin[[#This Row],[Index]]&gt;$A$2,"",TEXT(INDEX(美元债一级!$A$2:$BO$2879,tbl_dmi_isin[[#This Row],[Index]]+1,MATCH(B$2,美元债一级!$2:$2,0)),"yyyy/mm/dd"))</f>
        <v/>
      </c>
      <c r="C26" s="19" t="str">
        <f>IF(tbl_dmi_isin[[#This Row],[Index]]&gt;$A$2,"",INDEX(美元债一级!$A$2:$BO$2880,tbl_dmi_isin[[#This Row],[Index]]+1,MATCH(C$2,美元债一级!$2:$2,0)))</f>
        <v/>
      </c>
      <c r="D26" s="19" t="str">
        <f>IF(tbl_dmi_isin[[#This Row],[Index]]&gt;$A$2,"",INDEX(美元债一级!$A$2:$BO$2880,tbl_dmi_isin[[#This Row],[Index]]+1,MATCH(D$2,美元债一级!$2:$2,0)))</f>
        <v/>
      </c>
      <c r="E26" s="19" t="str">
        <f>TEXT(tbl_dmi_isin[[#This Row],[定价日]],"YYMMDD")&amp;tbl_dmi_isin[[#This Row],[ISIN]]</f>
        <v/>
      </c>
      <c r="F26" s="220"/>
      <c r="G26" s="90" t="str">
        <f>IF(tbl_dmi_isin[[#This Row],[Index]]&gt;$A$2,"",INDEX(Corp_value!$A$1:$DM$2999,MATCH(tbl_dmi_isin[[#This Row],[ISIN]],Corp_value!$B:$B,0),MATCH(G$2,Corp_value!$1:$1,0)))</f>
        <v/>
      </c>
      <c r="H26" s="91" t="str">
        <f>IF(tbl_dmi_isin[[#This Row],[Index]]&gt;$A$2,"",INDEX(Corp_value!$A$1:$DM$2999,MATCH(tbl_dmi_isin[[#This Row],[ISIN]],Corp_value!$B:$B,0),MATCH(H$2,Corp_value!$1:$1,0)))</f>
        <v/>
      </c>
      <c r="I26" s="91" t="str">
        <f>IF(tbl_dmi_isin[[#This Row],[Index]]&gt;$A$2,"",INDEX(Corp_value!$A$1:$DM$2999,MATCH(tbl_dmi_isin[[#This Row],[ISIN]],Corp_value!$B:$B,0),MATCH(I$2,Corp_value!$1:$1,0)))</f>
        <v/>
      </c>
      <c r="J26" s="90" t="str">
        <f>IF(tbl_dmi_isin[[#This Row],[Index]]&gt;$A$2,"",INDEX(Corp_value!$A$1:$DM$2999,MATCH(tbl_dmi_isin[[#This Row],[ISIN]],Corp_value!$B:$B,0),MATCH(J$2,Corp_value!$1:$1,0)))</f>
        <v/>
      </c>
      <c r="K26" s="90" t="str">
        <f>IF(tbl_dmi_isin[[#This Row],[Index]]&gt;$A$2,"",INDEX(Corp_value!$A$1:$DM$2999,MATCH(tbl_dmi_isin[[#This Row],[ISIN]],Corp_value!$B:$B,0),MATCH(K$2,Corp_value!$1:$1,0)))</f>
        <v/>
      </c>
      <c r="L26" s="90" t="str">
        <f>IF(tbl_dmi_isin[[#This Row],[Index]]&gt;$A$2,"",INDEX(Corp_value!$A$1:$DM$2999,MATCH(tbl_dmi_isin[[#This Row],[ISIN]],Corp_value!$B:$B,0),MATCH(L$2,Corp_value!$1:$1,0)))</f>
        <v/>
      </c>
      <c r="M26" s="243"/>
      <c r="N26" s="243" t="str">
        <f>IF(tbl_dmi_isin[[#This Row],[Index]]&gt;$A$2,"",INDEX(Corp_value!$A$1:$DM$2999,MATCH(tbl_dmi_isin[[#This Row],[ISIN]],Corp_value!$B:$B,0),MATCH(N$2,Corp_value!$1:$1,0)))</f>
        <v/>
      </c>
      <c r="O26" s="243" t="str">
        <f>IF(tbl_dmi_isin[[#This Row],[Index]]&gt;$A$2,"",INDEX(Corp_value!$A$1:$DM$2999,MATCH(tbl_dmi_isin[[#This Row],[ISIN]],Corp_value!$B:$B,0),MATCH(O$2,Corp_value!$1:$1,0)))</f>
        <v/>
      </c>
      <c r="P26" s="243" t="str">
        <f>IF(tbl_dmi_isin[[#This Row],[Index]]&gt;$A$2,"",INDEX(Corp_value!$A$1:$DM$2999,MATCH(tbl_dmi_isin[[#This Row],[ISIN]],Corp_value!$B:$B,0),MATCH(P$2,Corp_value!$1:$1,0)))</f>
        <v/>
      </c>
      <c r="Q26" s="266" t="str">
        <f>IF(tbl_dmi_isin[[#This Row],[Index]]&gt;$A$2,"",TEXT(INDEX(Corp_value!$A$1:$DM$2999,MATCH(tbl_dmi_isin[[#This Row],[ISIN]],Corp_value!$B:$B,0),MATCH(Q$2,Corp_value!$1:$1,0)),"yyyy/mm/dd"))</f>
        <v/>
      </c>
      <c r="R26" s="266" t="str">
        <f>IF(tbl_dmi_isin[[#This Row],[Index]]&gt;$A$2,"",TEXT(INDEX(Corp_value!$A$1:$DM$2999,MATCH(tbl_dmi_isin[[#This Row],[ISIN]],Corp_value!$B:$B,0),MATCH(R$2,Corp_value!$1:$1,0)),"yyyy/mm/dd"))</f>
        <v/>
      </c>
      <c r="S26" s="266" t="str">
        <f>IF(tbl_dmi_isin[[#This Row],[Index]]&gt;$A$2,"",TEXT(INDEX(Corp_value!$A$1:$DM$2999,MATCH(tbl_dmi_isin[[#This Row],[ISIN]],Corp_value!$B:$B,0),MATCH(S$2,Corp_value!$1:$1,0)),"yyyy/mm/dd"))</f>
        <v/>
      </c>
      <c r="T26" s="243" t="str">
        <f>IF(tbl_dmi_isin[[#This Row],[Index]]&gt;$A$2,"",INDEX(Corp_value!$A$1:$DM$2999,MATCH(tbl_dmi_isin[[#This Row],[ISIN]],Corp_value!$B:$B,0),MATCH(T$2,Corp_value!$1:$1,0)))</f>
        <v/>
      </c>
      <c r="U26" s="243" t="str">
        <f>IF(tbl_dmi_isin[[#This Row],[Index]]&gt;$A$2,"",INDEX(Corp_value!$A$1:$DM$2999,MATCH(tbl_dmi_isin[[#This Row],[ISIN]],Corp_value!$B:$B,0),MATCH(U$2,Corp_value!$1:$1,0)))</f>
        <v/>
      </c>
      <c r="V26" s="243" t="str">
        <f>IF(tbl_dmi_isin[[#This Row],[Index]]&gt;$A$2,"",INDEX(Corp_value!$A$1:$DM$2999,MATCH(tbl_dmi_isin[[#This Row],[ISIN]],Corp_value!$B:$B,0),MATCH(V$2,Corp_value!$1:$1,0)))</f>
        <v/>
      </c>
      <c r="W26" s="260" t="str">
        <f>IFERROR(IF(tbl_dmi_isin[[#This Row],[Index]]&gt;$A$2,"",INDEX(Corp_value!$A$1:$DM$2999,MATCH(tbl_dmi_isin[[#This Row],[ISIN]],Corp_value!$B:$B,0),MATCH(W$2,Corp_value!$1:$1,0)))/100000000,"")</f>
        <v/>
      </c>
      <c r="X26" s="178" t="str">
        <f>IF(tbl_dmi_isin[[#This Row],[定价日]]&lt;&gt;"",INDEX(美元债一级!$E:$E,MATCH(tbl_dmi_isin[[#This Row],[ISIN]],美元债一级!$C:$C,0)),"")</f>
        <v/>
      </c>
      <c r="Y26" s="236"/>
    </row>
    <row r="27" spans="1:25" s="2" customFormat="1" ht="12">
      <c r="A27" s="19">
        <v>24</v>
      </c>
      <c r="B27" s="174" t="str">
        <f>IF(tbl_dmi_isin[[#This Row],[Index]]&gt;$A$2,"",TEXT(INDEX(美元债一级!$A$2:$BO$2879,tbl_dmi_isin[[#This Row],[Index]]+1,MATCH(B$2,美元债一级!$2:$2,0)),"yyyy/mm/dd"))</f>
        <v/>
      </c>
      <c r="C27" s="19" t="str">
        <f>IF(tbl_dmi_isin[[#This Row],[Index]]&gt;$A$2,"",INDEX(美元债一级!$A$2:$BO$2880,tbl_dmi_isin[[#This Row],[Index]]+1,MATCH(C$2,美元债一级!$2:$2,0)))</f>
        <v/>
      </c>
      <c r="D27" s="19" t="str">
        <f>IF(tbl_dmi_isin[[#This Row],[Index]]&gt;$A$2,"",INDEX(美元债一级!$A$2:$BO$2880,tbl_dmi_isin[[#This Row],[Index]]+1,MATCH(D$2,美元债一级!$2:$2,0)))</f>
        <v/>
      </c>
      <c r="E27" s="19" t="str">
        <f>TEXT(tbl_dmi_isin[[#This Row],[定价日]],"YYMMDD")&amp;tbl_dmi_isin[[#This Row],[ISIN]]</f>
        <v/>
      </c>
      <c r="F27" s="220"/>
      <c r="G27" s="90" t="str">
        <f>IF(tbl_dmi_isin[[#This Row],[Index]]&gt;$A$2,"",INDEX(Corp_value!$A$1:$DM$2999,MATCH(tbl_dmi_isin[[#This Row],[ISIN]],Corp_value!$B:$B,0),MATCH(G$2,Corp_value!$1:$1,0)))</f>
        <v/>
      </c>
      <c r="H27" s="91" t="str">
        <f>IF(tbl_dmi_isin[[#This Row],[Index]]&gt;$A$2,"",INDEX(Corp_value!$A$1:$DM$2999,MATCH(tbl_dmi_isin[[#This Row],[ISIN]],Corp_value!$B:$B,0),MATCH(H$2,Corp_value!$1:$1,0)))</f>
        <v/>
      </c>
      <c r="I27" s="91" t="str">
        <f>IF(tbl_dmi_isin[[#This Row],[Index]]&gt;$A$2,"",INDEX(Corp_value!$A$1:$DM$2999,MATCH(tbl_dmi_isin[[#This Row],[ISIN]],Corp_value!$B:$B,0),MATCH(I$2,Corp_value!$1:$1,0)))</f>
        <v/>
      </c>
      <c r="J27" s="90" t="str">
        <f>IF(tbl_dmi_isin[[#This Row],[Index]]&gt;$A$2,"",INDEX(Corp_value!$A$1:$DM$2999,MATCH(tbl_dmi_isin[[#This Row],[ISIN]],Corp_value!$B:$B,0),MATCH(J$2,Corp_value!$1:$1,0)))</f>
        <v/>
      </c>
      <c r="K27" s="90" t="str">
        <f>IF(tbl_dmi_isin[[#This Row],[Index]]&gt;$A$2,"",INDEX(Corp_value!$A$1:$DM$2999,MATCH(tbl_dmi_isin[[#This Row],[ISIN]],Corp_value!$B:$B,0),MATCH(K$2,Corp_value!$1:$1,0)))</f>
        <v/>
      </c>
      <c r="L27" s="90" t="str">
        <f>IF(tbl_dmi_isin[[#This Row],[Index]]&gt;$A$2,"",INDEX(Corp_value!$A$1:$DM$2999,MATCH(tbl_dmi_isin[[#This Row],[ISIN]],Corp_value!$B:$B,0),MATCH(L$2,Corp_value!$1:$1,0)))</f>
        <v/>
      </c>
      <c r="M27" s="243"/>
      <c r="N27" s="243" t="str">
        <f>IF(tbl_dmi_isin[[#This Row],[Index]]&gt;$A$2,"",INDEX(Corp_value!$A$1:$DM$2999,MATCH(tbl_dmi_isin[[#This Row],[ISIN]],Corp_value!$B:$B,0),MATCH(N$2,Corp_value!$1:$1,0)))</f>
        <v/>
      </c>
      <c r="O27" s="243" t="str">
        <f>IF(tbl_dmi_isin[[#This Row],[Index]]&gt;$A$2,"",INDEX(Corp_value!$A$1:$DM$2999,MATCH(tbl_dmi_isin[[#This Row],[ISIN]],Corp_value!$B:$B,0),MATCH(O$2,Corp_value!$1:$1,0)))</f>
        <v/>
      </c>
      <c r="P27" s="243" t="str">
        <f>IF(tbl_dmi_isin[[#This Row],[Index]]&gt;$A$2,"",INDEX(Corp_value!$A$1:$DM$2999,MATCH(tbl_dmi_isin[[#This Row],[ISIN]],Corp_value!$B:$B,0),MATCH(P$2,Corp_value!$1:$1,0)))</f>
        <v/>
      </c>
      <c r="Q27" s="266" t="str">
        <f>IF(tbl_dmi_isin[[#This Row],[Index]]&gt;$A$2,"",TEXT(INDEX(Corp_value!$A$1:$DM$2999,MATCH(tbl_dmi_isin[[#This Row],[ISIN]],Corp_value!$B:$B,0),MATCH(Q$2,Corp_value!$1:$1,0)),"yyyy/mm/dd"))</f>
        <v/>
      </c>
      <c r="R27" s="266" t="str">
        <f>IF(tbl_dmi_isin[[#This Row],[Index]]&gt;$A$2,"",TEXT(INDEX(Corp_value!$A$1:$DM$2999,MATCH(tbl_dmi_isin[[#This Row],[ISIN]],Corp_value!$B:$B,0),MATCH(R$2,Corp_value!$1:$1,0)),"yyyy/mm/dd"))</f>
        <v/>
      </c>
      <c r="S27" s="266" t="str">
        <f>IF(tbl_dmi_isin[[#This Row],[Index]]&gt;$A$2,"",TEXT(INDEX(Corp_value!$A$1:$DM$2999,MATCH(tbl_dmi_isin[[#This Row],[ISIN]],Corp_value!$B:$B,0),MATCH(S$2,Corp_value!$1:$1,0)),"yyyy/mm/dd"))</f>
        <v/>
      </c>
      <c r="T27" s="243" t="str">
        <f>IF(tbl_dmi_isin[[#This Row],[Index]]&gt;$A$2,"",INDEX(Corp_value!$A$1:$DM$2999,MATCH(tbl_dmi_isin[[#This Row],[ISIN]],Corp_value!$B:$B,0),MATCH(T$2,Corp_value!$1:$1,0)))</f>
        <v/>
      </c>
      <c r="U27" s="243" t="str">
        <f>IF(tbl_dmi_isin[[#This Row],[Index]]&gt;$A$2,"",INDEX(Corp_value!$A$1:$DM$2999,MATCH(tbl_dmi_isin[[#This Row],[ISIN]],Corp_value!$B:$B,0),MATCH(U$2,Corp_value!$1:$1,0)))</f>
        <v/>
      </c>
      <c r="V27" s="243" t="str">
        <f>IF(tbl_dmi_isin[[#This Row],[Index]]&gt;$A$2,"",INDEX(Corp_value!$A$1:$DM$2999,MATCH(tbl_dmi_isin[[#This Row],[ISIN]],Corp_value!$B:$B,0),MATCH(V$2,Corp_value!$1:$1,0)))</f>
        <v/>
      </c>
      <c r="W27" s="260" t="str">
        <f>IFERROR(IF(tbl_dmi_isin[[#This Row],[Index]]&gt;$A$2,"",INDEX(Corp_value!$A$1:$DM$2999,MATCH(tbl_dmi_isin[[#This Row],[ISIN]],Corp_value!$B:$B,0),MATCH(W$2,Corp_value!$1:$1,0)))/100000000,"")</f>
        <v/>
      </c>
      <c r="X27" s="178" t="str">
        <f>IF(tbl_dmi_isin[[#This Row],[定价日]]&lt;&gt;"",INDEX(美元债一级!$E:$E,MATCH(tbl_dmi_isin[[#This Row],[ISIN]],美元债一级!$C:$C,0)),"")</f>
        <v/>
      </c>
      <c r="Y27" s="236"/>
    </row>
    <row r="28" spans="1:25" s="2" customFormat="1" ht="12">
      <c r="Y28" s="236"/>
    </row>
    <row r="29" spans="1:25">
      <c r="Y29" s="236"/>
    </row>
    <row r="30" spans="1:25">
      <c r="Y30" s="236"/>
    </row>
    <row r="31" spans="1:25">
      <c r="Y31" s="236"/>
    </row>
    <row r="32" spans="1:25">
      <c r="Y32" s="236"/>
    </row>
    <row r="33" spans="25:25">
      <c r="Y33" s="236"/>
    </row>
    <row r="34" spans="25:25">
      <c r="Y34" s="236"/>
    </row>
    <row r="35" spans="25:25">
      <c r="Y35" s="236"/>
    </row>
    <row r="36" spans="25:25">
      <c r="Y36" s="236"/>
    </row>
    <row r="37" spans="25:25">
      <c r="Y37" s="236"/>
    </row>
    <row r="38" spans="25:25">
      <c r="Y38" s="236"/>
    </row>
    <row r="39" spans="25:25">
      <c r="Y39" s="236"/>
    </row>
    <row r="40" spans="25:25">
      <c r="Y40" s="236"/>
    </row>
    <row r="41" spans="25:25">
      <c r="Y41" s="236"/>
    </row>
    <row r="42" spans="25:25">
      <c r="Y42" s="236"/>
    </row>
    <row r="43" spans="25:25">
      <c r="Y43" s="236"/>
    </row>
    <row r="44" spans="25:25">
      <c r="Y44" s="236"/>
    </row>
    <row r="45" spans="25:25">
      <c r="Y45" s="236"/>
    </row>
    <row r="46" spans="25:25">
      <c r="Y46" s="236"/>
    </row>
    <row r="47" spans="25:25">
      <c r="Y47" s="236"/>
    </row>
    <row r="48" spans="25:25">
      <c r="Y48" s="236"/>
    </row>
    <row r="49" spans="25:25">
      <c r="Y49" s="236"/>
    </row>
    <row r="50" spans="25:25">
      <c r="Y50" s="236"/>
    </row>
    <row r="51" spans="25:25">
      <c r="Y51" s="236"/>
    </row>
    <row r="52" spans="25:25">
      <c r="Y52" s="236"/>
    </row>
    <row r="53" spans="25:25">
      <c r="Y53" s="236"/>
    </row>
    <row r="54" spans="25:25">
      <c r="Y54" s="236"/>
    </row>
    <row r="55" spans="25:25">
      <c r="Y55" s="236"/>
    </row>
    <row r="56" spans="25:25">
      <c r="Y56" s="236"/>
    </row>
    <row r="57" spans="25:25">
      <c r="Y57" s="236"/>
    </row>
    <row r="58" spans="25:25">
      <c r="Y58" s="236"/>
    </row>
    <row r="59" spans="25:25">
      <c r="Y59" s="236"/>
    </row>
    <row r="60" spans="25:25">
      <c r="Y60" s="236"/>
    </row>
    <row r="61" spans="25:25">
      <c r="Y61" s="2"/>
    </row>
    <row r="62" spans="25:25">
      <c r="Y62" s="2"/>
    </row>
    <row r="63" spans="25:25">
      <c r="Y63" s="2"/>
    </row>
    <row r="64" spans="25:25">
      <c r="Y64" s="2"/>
    </row>
    <row r="65" spans="25:25">
      <c r="Y65" s="2"/>
    </row>
    <row r="66" spans="25:25">
      <c r="Y66" s="2"/>
    </row>
    <row r="67" spans="25:25">
      <c r="Y67" s="2"/>
    </row>
    <row r="68" spans="25:25">
      <c r="Y68" s="2"/>
    </row>
    <row r="69" spans="25:25">
      <c r="Y69" s="2"/>
    </row>
    <row r="70" spans="25:25">
      <c r="Y70" s="2"/>
    </row>
    <row r="71" spans="25:25">
      <c r="Y71" s="2"/>
    </row>
    <row r="72" spans="25:25">
      <c r="Y72" s="2"/>
    </row>
    <row r="73" spans="25:25">
      <c r="Y73" s="2"/>
    </row>
  </sheetData>
  <phoneticPr fontId="6" type="noConversion"/>
  <pageMargins left="0.7" right="0.7" top="0.75" bottom="0.75" header="0.3" footer="0.3"/>
  <pageSetup orientation="portrait" r:id="rId1"/>
  <ignoredErrors>
    <ignoredError sqref="J4:L27 H5:H27" calculatedColumn="1"/>
  </ignoredErrors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32"/>
  <sheetViews>
    <sheetView workbookViewId="0">
      <selection activeCell="A3" sqref="A3:N32"/>
    </sheetView>
  </sheetViews>
  <sheetFormatPr defaultRowHeight="15.75"/>
  <sheetData>
    <row r="1" spans="1:14">
      <c r="A1" s="157">
        <f>Coded!$A$1</f>
        <v>19</v>
      </c>
    </row>
    <row r="3" spans="1:14">
      <c r="A3" s="223">
        <f>Coded!A3</f>
        <v>1</v>
      </c>
      <c r="B3" s="224" t="str">
        <f>Coded!B3</f>
        <v>XS2667389196</v>
      </c>
      <c r="C3" s="180" t="str">
        <f>Coded!C3</f>
        <v>15/9/2023</v>
      </c>
      <c r="D3" s="180" t="str">
        <f>Coded!D3</f>
        <v>URUMQI GAOXIN INV</v>
      </c>
      <c r="E3" s="180" t="str">
        <f>Coded!E3</f>
        <v>--</v>
      </c>
      <c r="F3" s="180" t="str">
        <f>Coded!F3</f>
        <v/>
      </c>
      <c r="G3" s="180" t="str">
        <f>Coded!G3</f>
        <v/>
      </c>
      <c r="H3" s="180" t="str">
        <f>Coded!H3</f>
        <v>--</v>
      </c>
      <c r="I3" s="180" t="str">
        <f>Coded!I3</f>
        <v>--</v>
      </c>
      <c r="J3" s="180" t="str">
        <f>Coded!J3</f>
        <v>--</v>
      </c>
      <c r="K3" s="180" t="str">
        <f>Coded!K3</f>
        <v>--</v>
      </c>
      <c r="L3" s="180" t="str">
        <f>Coded!L3</f>
        <v>--</v>
      </c>
      <c r="M3" s="180" t="str">
        <f>Coded!M3</f>
        <v>--</v>
      </c>
      <c r="N3" s="180" t="str">
        <f>Coded!N3</f>
        <v>--</v>
      </c>
    </row>
    <row r="4" spans="1:14">
      <c r="A4" s="223">
        <f>Coded!A4</f>
        <v>2</v>
      </c>
      <c r="B4" s="224" t="str">
        <f>Coded!B4</f>
        <v>HK0000954344</v>
      </c>
      <c r="C4" s="180" t="str">
        <f>Coded!C4</f>
        <v>14/9/2023</v>
      </c>
      <c r="D4" s="180" t="str">
        <f>Coded!D4</f>
        <v>DONGSHENG INVESTMENT</v>
      </c>
      <c r="E4" s="180" t="str">
        <f>Coded!E4</f>
        <v>ZZ HITECH INVESTMENT GRO</v>
      </c>
      <c r="F4" s="180" t="str">
        <f>Coded!F4</f>
        <v/>
      </c>
      <c r="G4" s="180" t="str">
        <f>Coded!G4</f>
        <v/>
      </c>
      <c r="H4" s="180" t="str">
        <f>Coded!H4</f>
        <v>--</v>
      </c>
      <c r="I4" s="180" t="str">
        <f>Coded!I4</f>
        <v>--</v>
      </c>
      <c r="J4" s="180" t="str">
        <f>Coded!J4</f>
        <v>--</v>
      </c>
      <c r="K4" s="180" t="str">
        <f>Coded!K4</f>
        <v>--</v>
      </c>
      <c r="L4" s="180" t="str">
        <f>Coded!L4</f>
        <v>--</v>
      </c>
      <c r="M4" s="180" t="str">
        <f>Coded!M4</f>
        <v>--</v>
      </c>
      <c r="N4" s="180" t="str">
        <f>Coded!N4</f>
        <v>--</v>
      </c>
    </row>
    <row r="5" spans="1:14">
      <c r="A5" s="223">
        <f>Coded!A5</f>
        <v>3</v>
      </c>
      <c r="B5" s="224" t="str">
        <f>Coded!B5</f>
        <v>XS2692707727</v>
      </c>
      <c r="C5" s="180" t="str">
        <f>Coded!C5</f>
        <v>13/9/2023</v>
      </c>
      <c r="D5" s="180" t="str">
        <f>Coded!D5</f>
        <v>EXPORT-IMPORT BANK CHINA</v>
      </c>
      <c r="E5" s="180" t="str">
        <f>Coded!E5</f>
        <v>--</v>
      </c>
      <c r="F5" s="180" t="str">
        <f>Coded!F5</f>
        <v/>
      </c>
      <c r="G5" s="180" t="str">
        <f>Coded!G5</f>
        <v/>
      </c>
      <c r="H5" s="180" t="str">
        <f>Coded!H5</f>
        <v>--</v>
      </c>
      <c r="I5" s="180" t="str">
        <f>Coded!I5</f>
        <v>--</v>
      </c>
      <c r="J5" s="180" t="str">
        <f>Coded!J5</f>
        <v>--</v>
      </c>
      <c r="K5" s="180" t="str">
        <f>Coded!K5</f>
        <v>--</v>
      </c>
      <c r="L5" s="180" t="str">
        <f>Coded!L5</f>
        <v>--</v>
      </c>
      <c r="M5" s="180" t="str">
        <f>Coded!M5</f>
        <v>--</v>
      </c>
      <c r="N5" s="180" t="str">
        <f>Coded!N5</f>
        <v>A+</v>
      </c>
    </row>
    <row r="6" spans="1:14">
      <c r="A6" s="223">
        <f>Coded!A6</f>
        <v>4</v>
      </c>
      <c r="B6" s="224" t="str">
        <f>Coded!B6</f>
        <v>XS2685949492</v>
      </c>
      <c r="C6" s="180" t="str">
        <f>Coded!C6</f>
        <v>13/9/2023</v>
      </c>
      <c r="D6" s="180" t="str">
        <f>Coded!D6</f>
        <v>ZOUPING FINANCE</v>
      </c>
      <c r="E6" s="180" t="str">
        <f>Coded!E6</f>
        <v>--</v>
      </c>
      <c r="F6" s="180" t="str">
        <f>Coded!F6</f>
        <v/>
      </c>
      <c r="G6" s="180" t="str">
        <f>Coded!G6</f>
        <v/>
      </c>
      <c r="H6" s="180" t="str">
        <f>Coded!H6</f>
        <v>--</v>
      </c>
      <c r="I6" s="180" t="str">
        <f>Coded!I6</f>
        <v>--</v>
      </c>
      <c r="J6" s="180" t="str">
        <f>Coded!J6</f>
        <v>--</v>
      </c>
      <c r="K6" s="180" t="str">
        <f>Coded!K6</f>
        <v>--</v>
      </c>
      <c r="L6" s="180" t="str">
        <f>Coded!L6</f>
        <v>--</v>
      </c>
      <c r="M6" s="180" t="str">
        <f>Coded!M6</f>
        <v>--</v>
      </c>
      <c r="N6" s="180" t="str">
        <f>Coded!N6</f>
        <v>--</v>
      </c>
    </row>
    <row r="7" spans="1:14">
      <c r="A7" s="223">
        <f>Coded!A7</f>
        <v>5</v>
      </c>
      <c r="B7" s="224" t="str">
        <f>Coded!B7</f>
        <v>HK0000946787</v>
      </c>
      <c r="C7" s="180" t="str">
        <f>Coded!C7</f>
        <v>13/9/2023</v>
      </c>
      <c r="D7" s="180" t="str">
        <f>Coded!D7</f>
        <v>HAINAN PROVINCE GOVT</v>
      </c>
      <c r="E7" s="180" t="str">
        <f>Coded!E7</f>
        <v>--</v>
      </c>
      <c r="F7" s="180" t="str">
        <f>Coded!F7</f>
        <v/>
      </c>
      <c r="G7" s="180" t="str">
        <f>Coded!G7</f>
        <v/>
      </c>
      <c r="H7" s="180" t="str">
        <f>Coded!H7</f>
        <v>--</v>
      </c>
      <c r="I7" s="180" t="str">
        <f>Coded!I7</f>
        <v>--</v>
      </c>
      <c r="J7" s="180" t="str">
        <f>Coded!J7</f>
        <v>--</v>
      </c>
      <c r="K7" s="180" t="str">
        <f>Coded!K7</f>
        <v>--</v>
      </c>
      <c r="L7" s="180" t="str">
        <f>Coded!L7</f>
        <v>--</v>
      </c>
      <c r="M7" s="180" t="str">
        <f>Coded!M7</f>
        <v>--</v>
      </c>
      <c r="N7" s="180" t="str">
        <f>Coded!N7</f>
        <v>--</v>
      </c>
    </row>
    <row r="8" spans="1:14">
      <c r="A8" s="223">
        <f>Coded!A8</f>
        <v>6</v>
      </c>
      <c r="B8" s="224" t="str">
        <f>Coded!B8</f>
        <v>HK0000946803</v>
      </c>
      <c r="C8" s="180" t="str">
        <f>Coded!C8</f>
        <v>13/9/2023</v>
      </c>
      <c r="D8" s="180" t="str">
        <f>Coded!D8</f>
        <v>HAINAN PROVINCE GOVT</v>
      </c>
      <c r="E8" s="180" t="str">
        <f>Coded!E8</f>
        <v>--</v>
      </c>
      <c r="F8" s="180" t="str">
        <f>Coded!F8</f>
        <v/>
      </c>
      <c r="G8" s="180" t="str">
        <f>Coded!G8</f>
        <v/>
      </c>
      <c r="H8" s="180" t="str">
        <f>Coded!H8</f>
        <v>--</v>
      </c>
      <c r="I8" s="180" t="str">
        <f>Coded!I8</f>
        <v>--</v>
      </c>
      <c r="J8" s="180" t="str">
        <f>Coded!J8</f>
        <v>--</v>
      </c>
      <c r="K8" s="180" t="str">
        <f>Coded!K8</f>
        <v>--</v>
      </c>
      <c r="L8" s="180" t="str">
        <f>Coded!L8</f>
        <v>--</v>
      </c>
      <c r="M8" s="180" t="str">
        <f>Coded!M8</f>
        <v>--</v>
      </c>
      <c r="N8" s="180" t="str">
        <f>Coded!N8</f>
        <v>--</v>
      </c>
    </row>
    <row r="9" spans="1:14">
      <c r="A9" s="223">
        <f>Coded!A9</f>
        <v>7</v>
      </c>
      <c r="B9" s="224" t="str">
        <f>Coded!B9</f>
        <v>HK0000946795</v>
      </c>
      <c r="C9" s="180" t="str">
        <f>Coded!C9</f>
        <v>13/9/2023</v>
      </c>
      <c r="D9" s="180" t="str">
        <f>Coded!D9</f>
        <v>HAINAN PROVINCE GOVT</v>
      </c>
      <c r="E9" s="180" t="str">
        <f>Coded!E9</f>
        <v>--</v>
      </c>
      <c r="F9" s="180" t="str">
        <f>Coded!F9</f>
        <v/>
      </c>
      <c r="G9" s="180" t="str">
        <f>Coded!G9</f>
        <v/>
      </c>
      <c r="H9" s="180" t="str">
        <f>Coded!H9</f>
        <v>--</v>
      </c>
      <c r="I9" s="180" t="str">
        <f>Coded!I9</f>
        <v>--</v>
      </c>
      <c r="J9" s="180" t="str">
        <f>Coded!J9</f>
        <v>--</v>
      </c>
      <c r="K9" s="180" t="str">
        <f>Coded!K9</f>
        <v>--</v>
      </c>
      <c r="L9" s="180" t="str">
        <f>Coded!L9</f>
        <v>--</v>
      </c>
      <c r="M9" s="180" t="str">
        <f>Coded!M9</f>
        <v>--</v>
      </c>
      <c r="N9" s="180" t="str">
        <f>Coded!N9</f>
        <v>--</v>
      </c>
    </row>
    <row r="10" spans="1:14">
      <c r="A10" s="223">
        <f>Coded!A10</f>
        <v>8</v>
      </c>
      <c r="B10" s="224" t="str">
        <f>Coded!B10</f>
        <v>XS2679063862</v>
      </c>
      <c r="C10" s="180" t="str">
        <f>Coded!C10</f>
        <v>13/9/2023</v>
      </c>
      <c r="D10" s="180" t="str">
        <f>Coded!D10</f>
        <v>CHINA EVB SYDNEY</v>
      </c>
      <c r="E10" s="180" t="str">
        <f>Coded!E10</f>
        <v>--</v>
      </c>
      <c r="F10" s="180" t="str">
        <f>Coded!F10</f>
        <v/>
      </c>
      <c r="G10" s="180" t="str">
        <f>Coded!G10</f>
        <v/>
      </c>
      <c r="H10" s="180" t="str">
        <f>Coded!H10</f>
        <v>--</v>
      </c>
      <c r="I10" s="180" t="str">
        <f>Coded!I10</f>
        <v>BBB+</v>
      </c>
      <c r="J10" s="180" t="str">
        <f>Coded!J10</f>
        <v>--</v>
      </c>
      <c r="K10" s="180" t="str">
        <f>Coded!K10</f>
        <v>--</v>
      </c>
      <c r="L10" s="180" t="str">
        <f>Coded!L10</f>
        <v>--</v>
      </c>
      <c r="M10" s="180" t="str">
        <f>Coded!M10</f>
        <v>--</v>
      </c>
      <c r="N10" s="180" t="str">
        <f>Coded!N10</f>
        <v>--</v>
      </c>
    </row>
    <row r="11" spans="1:14">
      <c r="A11" s="223">
        <f>Coded!A11</f>
        <v>9</v>
      </c>
      <c r="B11" s="224" t="str">
        <f>Coded!B11</f>
        <v>HK0000954104</v>
      </c>
      <c r="C11" s="180" t="str">
        <f>Coded!C11</f>
        <v>13/9/2023</v>
      </c>
      <c r="D11" s="180" t="str">
        <f>Coded!D11</f>
        <v>ZIBO CAIJIN HLD CO</v>
      </c>
      <c r="E11" s="180" t="str">
        <f>Coded!E11</f>
        <v>--</v>
      </c>
      <c r="F11" s="180" t="str">
        <f>Coded!F11</f>
        <v/>
      </c>
      <c r="G11" s="180" t="str">
        <f>Coded!G11</f>
        <v/>
      </c>
      <c r="H11" s="180" t="str">
        <f>Coded!H11</f>
        <v>--</v>
      </c>
      <c r="I11" s="180" t="str">
        <f>Coded!I11</f>
        <v>--</v>
      </c>
      <c r="J11" s="180" t="str">
        <f>Coded!J11</f>
        <v>--</v>
      </c>
      <c r="K11" s="180" t="str">
        <f>Coded!K11</f>
        <v>--</v>
      </c>
      <c r="L11" s="180" t="str">
        <f>Coded!L11</f>
        <v>--</v>
      </c>
      <c r="M11" s="180" t="str">
        <f>Coded!M11</f>
        <v>--</v>
      </c>
      <c r="N11" s="180" t="str">
        <f>Coded!N11</f>
        <v>--</v>
      </c>
    </row>
    <row r="12" spans="1:14">
      <c r="A12" s="223">
        <f>Coded!A12</f>
        <v>10</v>
      </c>
      <c r="B12" s="224" t="str">
        <f>Coded!B12</f>
        <v>XS2680393258</v>
      </c>
      <c r="C12" s="180" t="str">
        <f>Coded!C12</f>
        <v>12/9/2023</v>
      </c>
      <c r="D12" s="180" t="str">
        <f>Coded!D12</f>
        <v>SCIENCE CITY GUANGZHOU</v>
      </c>
      <c r="E12" s="180" t="str">
        <f>Coded!E12</f>
        <v>SCIENCE CITY GZ INV GRP</v>
      </c>
      <c r="F12" s="180" t="str">
        <f>Coded!F12</f>
        <v/>
      </c>
      <c r="G12" s="180" t="str">
        <f>Coded!G12</f>
        <v/>
      </c>
      <c r="H12" s="180" t="str">
        <f>Coded!H12</f>
        <v>--</v>
      </c>
      <c r="I12" s="180" t="str">
        <f>Coded!I12</f>
        <v>--</v>
      </c>
      <c r="J12" s="180" t="str">
        <f>Coded!J12</f>
        <v>--</v>
      </c>
      <c r="K12" s="180" t="str">
        <f>Coded!K12</f>
        <v>--</v>
      </c>
      <c r="L12" s="180" t="str">
        <f>Coded!L12</f>
        <v>--</v>
      </c>
      <c r="M12" s="180" t="str">
        <f>Coded!M12</f>
        <v>--</v>
      </c>
      <c r="N12" s="180" t="str">
        <f>Coded!N12</f>
        <v>--</v>
      </c>
    </row>
    <row r="13" spans="1:14">
      <c r="A13" s="223">
        <f>Coded!A13</f>
        <v>11</v>
      </c>
      <c r="B13" s="224" t="str">
        <f>Coded!B13</f>
        <v>XS2688515266</v>
      </c>
      <c r="C13" s="180" t="str">
        <f>Coded!C13</f>
        <v>11/9/2023</v>
      </c>
      <c r="D13" s="180" t="str">
        <f>Coded!D13</f>
        <v>ICBCIL FINANCE CO LTD</v>
      </c>
      <c r="E13" s="180" t="str">
        <f>Coded!E13</f>
        <v>--</v>
      </c>
      <c r="F13" s="180">
        <f>Coded!F13</f>
        <v>28303645</v>
      </c>
      <c r="G13" s="180" t="str">
        <f>Coded!G13</f>
        <v>ICBC Financial Leasing Co Ltd</v>
      </c>
      <c r="H13" s="180" t="str">
        <f>Coded!H13</f>
        <v>--</v>
      </c>
      <c r="I13" s="180" t="str">
        <f>Coded!I13</f>
        <v>--</v>
      </c>
      <c r="J13" s="180" t="str">
        <f>Coded!J13</f>
        <v>--</v>
      </c>
      <c r="K13" s="180" t="str">
        <f>Coded!K13</f>
        <v>--</v>
      </c>
      <c r="L13" s="180" t="str">
        <f>Coded!L13</f>
        <v>A2</v>
      </c>
      <c r="M13" s="180" t="str">
        <f>Coded!M13</f>
        <v>--</v>
      </c>
      <c r="N13" s="180" t="str">
        <f>Coded!N13</f>
        <v>A</v>
      </c>
    </row>
    <row r="14" spans="1:14">
      <c r="A14" s="223">
        <f>Coded!A14</f>
        <v>12</v>
      </c>
      <c r="B14" s="224" t="str">
        <f>Coded!B14</f>
        <v>XS2689084809</v>
      </c>
      <c r="C14" s="180" t="str">
        <f>Coded!C14</f>
        <v>11/9/2023</v>
      </c>
      <c r="D14" s="180" t="str">
        <f>Coded!D14</f>
        <v>MTR CORP LTD</v>
      </c>
      <c r="E14" s="180" t="str">
        <f>Coded!E14</f>
        <v>--</v>
      </c>
      <c r="F14" s="180" t="str">
        <f>Coded!F14</f>
        <v/>
      </c>
      <c r="G14" s="180" t="str">
        <f>Coded!G14</f>
        <v/>
      </c>
      <c r="H14" s="180" t="str">
        <f>Coded!H14</f>
        <v>--</v>
      </c>
      <c r="I14" s="180" t="str">
        <f>Coded!I14</f>
        <v>--</v>
      </c>
      <c r="J14" s="180" t="str">
        <f>Coded!J14</f>
        <v>--</v>
      </c>
      <c r="K14" s="180" t="str">
        <f>Coded!K14</f>
        <v>Aa3</v>
      </c>
      <c r="L14" s="180" t="str">
        <f>Coded!L14</f>
        <v>Aa3</v>
      </c>
      <c r="M14" s="180" t="str">
        <f>Coded!M14</f>
        <v>--</v>
      </c>
      <c r="N14" s="180" t="str">
        <f>Coded!N14</f>
        <v>AA+</v>
      </c>
    </row>
    <row r="15" spans="1:14">
      <c r="A15" s="223">
        <f>Coded!A15</f>
        <v>13</v>
      </c>
      <c r="B15" s="224" t="str">
        <f>Coded!B15</f>
        <v>XS2674525477</v>
      </c>
      <c r="C15" s="180" t="str">
        <f>Coded!C15</f>
        <v>11/9/2023</v>
      </c>
      <c r="D15" s="180" t="str">
        <f>Coded!D15</f>
        <v>ZENSUN ENTERPRISES LTD</v>
      </c>
      <c r="E15" s="180" t="str">
        <f>Coded!E15</f>
        <v>MULTIPLE GUARANTORS</v>
      </c>
      <c r="F15" s="180" t="str">
        <f>Coded!F15</f>
        <v/>
      </c>
      <c r="G15" s="180" t="str">
        <f>Coded!G15</f>
        <v/>
      </c>
      <c r="H15" s="180" t="str">
        <f>Coded!H15</f>
        <v>--</v>
      </c>
      <c r="I15" s="180" t="str">
        <f>Coded!I15</f>
        <v>--</v>
      </c>
      <c r="J15" s="180" t="str">
        <f>Coded!J15</f>
        <v>--</v>
      </c>
      <c r="K15" s="180" t="str">
        <f>Coded!K15</f>
        <v>--</v>
      </c>
      <c r="L15" s="180" t="str">
        <f>Coded!L15</f>
        <v>--</v>
      </c>
      <c r="M15" s="180" t="str">
        <f>Coded!M15</f>
        <v>--</v>
      </c>
      <c r="N15" s="180" t="str">
        <f>Coded!N15</f>
        <v>--</v>
      </c>
    </row>
    <row r="16" spans="1:14">
      <c r="A16" s="223">
        <f>Coded!A16</f>
        <v>14</v>
      </c>
      <c r="B16" s="224" t="str">
        <f>Coded!B16</f>
        <v>HK0000950995</v>
      </c>
      <c r="C16" s="180" t="str">
        <f>Coded!C16</f>
        <v>11/9/2023</v>
      </c>
      <c r="D16" s="180" t="str">
        <f>Coded!D16</f>
        <v>CMS INTNTNL GEMSTONE</v>
      </c>
      <c r="E16" s="180" t="str">
        <f>Coded!E16</f>
        <v>CN MERCHANTS SEC INTL</v>
      </c>
      <c r="F16" s="180" t="str">
        <f>Coded!F16</f>
        <v/>
      </c>
      <c r="G16" s="180" t="str">
        <f>Coded!G16</f>
        <v/>
      </c>
      <c r="H16" s="180" t="str">
        <f>Coded!H16</f>
        <v>Baa2</v>
      </c>
      <c r="I16" s="180" t="str">
        <f>Coded!I16</f>
        <v>--</v>
      </c>
      <c r="J16" s="180" t="str">
        <f>Coded!J16</f>
        <v>--</v>
      </c>
      <c r="K16" s="180" t="str">
        <f>Coded!K16</f>
        <v>--</v>
      </c>
      <c r="L16" s="180" t="str">
        <f>Coded!L16</f>
        <v>Baa2</v>
      </c>
      <c r="M16" s="180" t="str">
        <f>Coded!M16</f>
        <v>--</v>
      </c>
      <c r="N16" s="180" t="str">
        <f>Coded!N16</f>
        <v>--</v>
      </c>
    </row>
    <row r="17" spans="1:14">
      <c r="A17" s="223">
        <f>Coded!A17</f>
        <v>15</v>
      </c>
      <c r="B17" s="224" t="str">
        <f>Coded!B17</f>
        <v>XS2677539541</v>
      </c>
      <c r="C17" s="180" t="str">
        <f>Coded!C17</f>
        <v>11/9/2023</v>
      </c>
      <c r="D17" s="180" t="str">
        <f>Coded!D17</f>
        <v>BANK OF CHINA LTD/DUBAI</v>
      </c>
      <c r="E17" s="180" t="str">
        <f>Coded!E17</f>
        <v>--</v>
      </c>
      <c r="F17" s="180" t="str">
        <f>Coded!F17</f>
        <v/>
      </c>
      <c r="G17" s="180" t="str">
        <f>Coded!G17</f>
        <v/>
      </c>
      <c r="H17" s="180" t="str">
        <f>Coded!H17</f>
        <v>A1</v>
      </c>
      <c r="I17" s="180" t="str">
        <f>Coded!I17</f>
        <v>A</v>
      </c>
      <c r="J17" s="180" t="str">
        <f>Coded!J17</f>
        <v>A</v>
      </c>
      <c r="K17" s="180" t="str">
        <f>Coded!K17</f>
        <v>--</v>
      </c>
      <c r="L17" s="180" t="str">
        <f>Coded!L17</f>
        <v>--</v>
      </c>
      <c r="M17" s="180" t="str">
        <f>Coded!M17</f>
        <v>--</v>
      </c>
      <c r="N17" s="180" t="str">
        <f>Coded!N17</f>
        <v>--</v>
      </c>
    </row>
    <row r="18" spans="1:14">
      <c r="A18" s="223">
        <f>Coded!A18</f>
        <v>16</v>
      </c>
      <c r="B18" s="224" t="str">
        <f>Coded!B18</f>
        <v>HK0000951035</v>
      </c>
      <c r="C18" s="180" t="str">
        <f>Coded!C18</f>
        <v>11/9/2023</v>
      </c>
      <c r="D18" s="180" t="str">
        <f>Coded!D18</f>
        <v>BANK OF CHINA/LUXEMBOURG</v>
      </c>
      <c r="E18" s="180" t="str">
        <f>Coded!E18</f>
        <v>--</v>
      </c>
      <c r="F18" s="180" t="str">
        <f>Coded!F18</f>
        <v/>
      </c>
      <c r="G18" s="180" t="str">
        <f>Coded!G18</f>
        <v/>
      </c>
      <c r="H18" s="180" t="str">
        <f>Coded!H18</f>
        <v>A1</v>
      </c>
      <c r="I18" s="180" t="str">
        <f>Coded!I18</f>
        <v>A</v>
      </c>
      <c r="J18" s="180" t="str">
        <f>Coded!J18</f>
        <v>A</v>
      </c>
      <c r="K18" s="180" t="str">
        <f>Coded!K18</f>
        <v>--</v>
      </c>
      <c r="L18" s="180" t="str">
        <f>Coded!L18</f>
        <v>--</v>
      </c>
      <c r="M18" s="180" t="str">
        <f>Coded!M18</f>
        <v>--</v>
      </c>
      <c r="N18" s="180" t="str">
        <f>Coded!N18</f>
        <v>--</v>
      </c>
    </row>
    <row r="19" spans="1:14">
      <c r="A19" s="223">
        <f>Coded!A19</f>
        <v>17</v>
      </c>
      <c r="B19" s="224" t="str">
        <f>Coded!B19</f>
        <v>XS2672161267</v>
      </c>
      <c r="C19" s="180" t="str">
        <f>Coded!C19</f>
        <v>11/9/2023</v>
      </c>
      <c r="D19" s="180" t="str">
        <f>Coded!D19</f>
        <v>TIANJIN RAIL URBAN DEV</v>
      </c>
      <c r="E19" s="180" t="str">
        <f>Coded!E19</f>
        <v>TIANJIN RAIL TRANSIT GRP</v>
      </c>
      <c r="F19" s="180" t="str">
        <f>Coded!F19</f>
        <v/>
      </c>
      <c r="G19" s="180" t="str">
        <f>Coded!G19</f>
        <v/>
      </c>
      <c r="H19" s="180" t="str">
        <f>Coded!H19</f>
        <v>--</v>
      </c>
      <c r="I19" s="180" t="str">
        <f>Coded!I19</f>
        <v>--</v>
      </c>
      <c r="J19" s="180" t="str">
        <f>Coded!J19</f>
        <v>--</v>
      </c>
      <c r="K19" s="180" t="str">
        <f>Coded!K19</f>
        <v>--</v>
      </c>
      <c r="L19" s="180" t="str">
        <f>Coded!L19</f>
        <v>--</v>
      </c>
      <c r="M19" s="180" t="str">
        <f>Coded!M19</f>
        <v>--</v>
      </c>
      <c r="N19" s="180" t="str">
        <f>Coded!N19</f>
        <v>--</v>
      </c>
    </row>
    <row r="20" spans="1:14">
      <c r="A20" s="223">
        <f>Coded!A20</f>
        <v>18</v>
      </c>
      <c r="B20" s="224" t="str">
        <f>Coded!B20</f>
        <v>XS2690707497</v>
      </c>
      <c r="C20" s="180" t="str">
        <f>Coded!C20</f>
        <v>13/9/2023</v>
      </c>
      <c r="D20" s="180" t="str">
        <f>Coded!D20</f>
        <v>AGRICULTURAL BK CHINA/HK</v>
      </c>
      <c r="E20" s="180" t="str">
        <f>Coded!E20</f>
        <v>--</v>
      </c>
      <c r="F20" s="180" t="str">
        <f>Coded!F20</f>
        <v/>
      </c>
      <c r="G20" s="180" t="str">
        <f>Coded!G20</f>
        <v/>
      </c>
      <c r="H20" s="180" t="str">
        <f>Coded!H20</f>
        <v>--</v>
      </c>
      <c r="I20" s="180" t="str">
        <f>Coded!I20</f>
        <v>--</v>
      </c>
      <c r="J20" s="180" t="str">
        <f>Coded!J20</f>
        <v>--</v>
      </c>
      <c r="K20" s="180" t="str">
        <f>Coded!K20</f>
        <v>--</v>
      </c>
      <c r="L20" s="180" t="str">
        <f>Coded!L20</f>
        <v>--</v>
      </c>
      <c r="M20" s="180" t="str">
        <f>Coded!M20</f>
        <v>--</v>
      </c>
      <c r="N20" s="180" t="str">
        <f>Coded!N20</f>
        <v>--</v>
      </c>
    </row>
    <row r="21" spans="1:14">
      <c r="A21" s="223">
        <f>Coded!A21</f>
        <v>19</v>
      </c>
      <c r="B21" s="224" t="str">
        <f>Coded!B21</f>
        <v>HK0000947231</v>
      </c>
      <c r="C21" s="180" t="str">
        <f>Coded!C21</f>
        <v>12/9/2023</v>
      </c>
      <c r="D21" s="180" t="str">
        <f>Coded!D21</f>
        <v>HFI INTERNATIONAL HK</v>
      </c>
      <c r="E21" s="180" t="str">
        <f>Coded!E21</f>
        <v>--</v>
      </c>
      <c r="F21" s="180">
        <f>Coded!F21</f>
        <v>10570651</v>
      </c>
      <c r="G21" s="180" t="str">
        <f>Coded!G21</f>
        <v>Hangzhou Finance &amp; Investment</v>
      </c>
      <c r="H21" s="180" t="str">
        <f>Coded!H21</f>
        <v>--</v>
      </c>
      <c r="I21" s="180" t="str">
        <f>Coded!I21</f>
        <v>--</v>
      </c>
      <c r="J21" s="180" t="str">
        <f>Coded!J21</f>
        <v>--</v>
      </c>
      <c r="K21" s="180" t="str">
        <f>Coded!K21</f>
        <v>--</v>
      </c>
      <c r="L21" s="180" t="str">
        <f>Coded!L21</f>
        <v>--</v>
      </c>
      <c r="M21" s="180" t="str">
        <f>Coded!M21</f>
        <v>--</v>
      </c>
      <c r="N21" s="180" t="str">
        <f>Coded!N21</f>
        <v>--</v>
      </c>
    </row>
    <row r="22" spans="1:14">
      <c r="A22" s="223">
        <f>Coded!A22</f>
        <v>20</v>
      </c>
      <c r="B22" s="224" t="str">
        <f>Coded!B22</f>
        <v/>
      </c>
      <c r="C22" s="180" t="str">
        <f>Coded!C22</f>
        <v/>
      </c>
      <c r="D22" s="180" t="str">
        <f>Coded!D22</f>
        <v/>
      </c>
      <c r="E22" s="180" t="str">
        <f>Coded!E22</f>
        <v/>
      </c>
      <c r="F22" s="180" t="str">
        <f>Coded!F22</f>
        <v/>
      </c>
      <c r="G22" s="180" t="str">
        <f>Coded!G22</f>
        <v/>
      </c>
      <c r="H22" s="180" t="str">
        <f>Coded!H22</f>
        <v/>
      </c>
      <c r="I22" s="180" t="str">
        <f>Coded!I22</f>
        <v/>
      </c>
      <c r="J22" s="180" t="str">
        <f>Coded!J22</f>
        <v/>
      </c>
      <c r="K22" s="180" t="str">
        <f>Coded!K22</f>
        <v/>
      </c>
      <c r="L22" s="180" t="str">
        <f>Coded!L22</f>
        <v/>
      </c>
      <c r="M22" s="180" t="str">
        <f>Coded!M22</f>
        <v/>
      </c>
      <c r="N22" s="180" t="str">
        <f>Coded!N22</f>
        <v/>
      </c>
    </row>
    <row r="23" spans="1:14">
      <c r="A23" s="223">
        <f>Coded!A23</f>
        <v>21</v>
      </c>
      <c r="B23" s="224" t="str">
        <f>Coded!B23</f>
        <v/>
      </c>
      <c r="C23" s="180" t="str">
        <f>Coded!C23</f>
        <v/>
      </c>
      <c r="D23" s="180" t="str">
        <f>Coded!D23</f>
        <v/>
      </c>
      <c r="E23" s="180" t="str">
        <f>Coded!E23</f>
        <v/>
      </c>
      <c r="F23" s="180" t="str">
        <f>Coded!F23</f>
        <v/>
      </c>
      <c r="G23" s="180" t="str">
        <f>Coded!G23</f>
        <v/>
      </c>
      <c r="H23" s="180" t="str">
        <f>Coded!H23</f>
        <v/>
      </c>
      <c r="I23" s="180" t="str">
        <f>Coded!I23</f>
        <v/>
      </c>
      <c r="J23" s="180" t="str">
        <f>Coded!J23</f>
        <v/>
      </c>
      <c r="K23" s="180" t="str">
        <f>Coded!K23</f>
        <v/>
      </c>
      <c r="L23" s="180" t="str">
        <f>Coded!L23</f>
        <v/>
      </c>
      <c r="M23" s="180" t="str">
        <f>Coded!M23</f>
        <v/>
      </c>
      <c r="N23" s="180" t="str">
        <f>Coded!N23</f>
        <v/>
      </c>
    </row>
    <row r="24" spans="1:14">
      <c r="A24" s="223">
        <f>Coded!A24</f>
        <v>22</v>
      </c>
      <c r="B24" s="224" t="str">
        <f>Coded!B24</f>
        <v/>
      </c>
      <c r="C24" s="180" t="str">
        <f>Coded!C24</f>
        <v/>
      </c>
      <c r="D24" s="180" t="str">
        <f>Coded!D24</f>
        <v/>
      </c>
      <c r="E24" s="180" t="str">
        <f>Coded!E24</f>
        <v/>
      </c>
      <c r="F24" s="180" t="str">
        <f>Coded!F24</f>
        <v/>
      </c>
      <c r="G24" s="180" t="str">
        <f>Coded!G24</f>
        <v/>
      </c>
      <c r="H24" s="180" t="str">
        <f>Coded!H24</f>
        <v/>
      </c>
      <c r="I24" s="180" t="str">
        <f>Coded!I24</f>
        <v/>
      </c>
      <c r="J24" s="180" t="str">
        <f>Coded!J24</f>
        <v/>
      </c>
      <c r="K24" s="180" t="str">
        <f>Coded!K24</f>
        <v/>
      </c>
      <c r="L24" s="180" t="str">
        <f>Coded!L24</f>
        <v/>
      </c>
      <c r="M24" s="180" t="str">
        <f>Coded!M24</f>
        <v/>
      </c>
      <c r="N24" s="180" t="str">
        <f>Coded!N24</f>
        <v/>
      </c>
    </row>
    <row r="25" spans="1:14">
      <c r="A25" s="223">
        <f>Coded!A25</f>
        <v>23</v>
      </c>
      <c r="B25" s="224" t="str">
        <f>Coded!B25</f>
        <v/>
      </c>
      <c r="C25" s="180" t="str">
        <f>Coded!C25</f>
        <v/>
      </c>
      <c r="D25" s="180" t="str">
        <f>Coded!D25</f>
        <v/>
      </c>
      <c r="E25" s="180" t="str">
        <f>Coded!E25</f>
        <v/>
      </c>
      <c r="F25" s="180" t="str">
        <f>Coded!F25</f>
        <v/>
      </c>
      <c r="G25" s="180" t="str">
        <f>Coded!G25</f>
        <v/>
      </c>
      <c r="H25" s="180" t="str">
        <f>Coded!H25</f>
        <v/>
      </c>
      <c r="I25" s="180" t="str">
        <f>Coded!I25</f>
        <v/>
      </c>
      <c r="J25" s="180" t="str">
        <f>Coded!J25</f>
        <v/>
      </c>
      <c r="K25" s="180" t="str">
        <f>Coded!K25</f>
        <v/>
      </c>
      <c r="L25" s="180" t="str">
        <f>Coded!L25</f>
        <v/>
      </c>
      <c r="M25" s="180" t="str">
        <f>Coded!M25</f>
        <v/>
      </c>
      <c r="N25" s="180" t="str">
        <f>Coded!N25</f>
        <v/>
      </c>
    </row>
    <row r="26" spans="1:14">
      <c r="A26" s="223">
        <f>Coded!A26</f>
        <v>24</v>
      </c>
      <c r="B26" s="224" t="str">
        <f>Coded!B26</f>
        <v/>
      </c>
      <c r="C26" s="180" t="str">
        <f>Coded!C26</f>
        <v/>
      </c>
      <c r="D26" s="180" t="str">
        <f>Coded!D26</f>
        <v/>
      </c>
      <c r="E26" s="180" t="str">
        <f>Coded!E26</f>
        <v/>
      </c>
      <c r="F26" s="180" t="str">
        <f>Coded!F26</f>
        <v/>
      </c>
      <c r="G26" s="180" t="str">
        <f>Coded!G26</f>
        <v/>
      </c>
      <c r="H26" s="180" t="str">
        <f>Coded!H26</f>
        <v/>
      </c>
      <c r="I26" s="180" t="str">
        <f>Coded!I26</f>
        <v/>
      </c>
      <c r="J26" s="180" t="str">
        <f>Coded!J26</f>
        <v/>
      </c>
      <c r="K26" s="180" t="str">
        <f>Coded!K26</f>
        <v/>
      </c>
      <c r="L26" s="180" t="str">
        <f>Coded!L26</f>
        <v/>
      </c>
      <c r="M26" s="180" t="str">
        <f>Coded!M26</f>
        <v/>
      </c>
      <c r="N26" s="180" t="str">
        <f>Coded!N26</f>
        <v/>
      </c>
    </row>
    <row r="27" spans="1:14">
      <c r="A27" s="223">
        <f>Coded!A27</f>
        <v>25</v>
      </c>
      <c r="B27" s="224" t="str">
        <f>Coded!B27</f>
        <v/>
      </c>
      <c r="C27" s="180" t="str">
        <f>Coded!C27</f>
        <v/>
      </c>
      <c r="D27" s="180" t="str">
        <f>Coded!D27</f>
        <v/>
      </c>
      <c r="E27" s="180" t="str">
        <f>Coded!E27</f>
        <v/>
      </c>
      <c r="F27" s="180" t="str">
        <f>Coded!F27</f>
        <v/>
      </c>
      <c r="G27" s="180" t="str">
        <f>Coded!G27</f>
        <v/>
      </c>
      <c r="H27" s="180" t="str">
        <f>Coded!H27</f>
        <v/>
      </c>
      <c r="I27" s="180" t="str">
        <f>Coded!I27</f>
        <v/>
      </c>
      <c r="J27" s="180" t="str">
        <f>Coded!J27</f>
        <v/>
      </c>
      <c r="K27" s="180" t="str">
        <f>Coded!K27</f>
        <v/>
      </c>
      <c r="L27" s="180" t="str">
        <f>Coded!L27</f>
        <v/>
      </c>
      <c r="M27" s="180" t="str">
        <f>Coded!M27</f>
        <v/>
      </c>
      <c r="N27" s="180" t="str">
        <f>Coded!N27</f>
        <v/>
      </c>
    </row>
    <row r="28" spans="1:14">
      <c r="A28" s="223">
        <f>Coded!A28</f>
        <v>26</v>
      </c>
      <c r="B28" s="224" t="str">
        <f>Coded!B28</f>
        <v/>
      </c>
      <c r="C28" s="180" t="str">
        <f>Coded!C28</f>
        <v/>
      </c>
      <c r="D28" s="180" t="str">
        <f>Coded!D28</f>
        <v/>
      </c>
      <c r="E28" s="180" t="str">
        <f>Coded!E28</f>
        <v/>
      </c>
      <c r="F28" s="180" t="str">
        <f>Coded!F28</f>
        <v/>
      </c>
      <c r="G28" s="180" t="str">
        <f>Coded!G28</f>
        <v/>
      </c>
      <c r="H28" s="180" t="str">
        <f>Coded!H28</f>
        <v/>
      </c>
      <c r="I28" s="180" t="str">
        <f>Coded!I28</f>
        <v/>
      </c>
      <c r="J28" s="180" t="str">
        <f>Coded!J28</f>
        <v/>
      </c>
      <c r="K28" s="180" t="str">
        <f>Coded!K28</f>
        <v/>
      </c>
      <c r="L28" s="180" t="str">
        <f>Coded!L28</f>
        <v/>
      </c>
      <c r="M28" s="180" t="str">
        <f>Coded!M28</f>
        <v/>
      </c>
      <c r="N28" s="180" t="str">
        <f>Coded!N28</f>
        <v/>
      </c>
    </row>
    <row r="29" spans="1:14">
      <c r="A29" s="223">
        <f>Coded!A29</f>
        <v>27</v>
      </c>
      <c r="B29" s="224" t="str">
        <f>Coded!B29</f>
        <v/>
      </c>
      <c r="C29" s="180" t="str">
        <f>Coded!C29</f>
        <v/>
      </c>
      <c r="D29" s="180" t="str">
        <f>Coded!D29</f>
        <v/>
      </c>
      <c r="E29" s="180" t="str">
        <f>Coded!E29</f>
        <v/>
      </c>
      <c r="F29" s="180" t="str">
        <f>Coded!F29</f>
        <v/>
      </c>
      <c r="G29" s="180" t="str">
        <f>Coded!G29</f>
        <v/>
      </c>
      <c r="H29" s="180" t="str">
        <f>Coded!H29</f>
        <v/>
      </c>
      <c r="I29" s="180" t="str">
        <f>Coded!I29</f>
        <v/>
      </c>
      <c r="J29" s="180" t="str">
        <f>Coded!J29</f>
        <v/>
      </c>
      <c r="K29" s="180" t="str">
        <f>Coded!K29</f>
        <v/>
      </c>
      <c r="L29" s="180" t="str">
        <f>Coded!L29</f>
        <v/>
      </c>
      <c r="M29" s="180" t="str">
        <f>Coded!M29</f>
        <v/>
      </c>
      <c r="N29" s="180" t="str">
        <f>Coded!N29</f>
        <v/>
      </c>
    </row>
    <row r="30" spans="1:14">
      <c r="A30" s="223">
        <f>Coded!A30</f>
        <v>28</v>
      </c>
      <c r="B30" s="224" t="str">
        <f>Coded!B30</f>
        <v/>
      </c>
      <c r="C30" s="180" t="str">
        <f>Coded!C30</f>
        <v/>
      </c>
      <c r="D30" s="180" t="str">
        <f>Coded!D30</f>
        <v/>
      </c>
      <c r="E30" s="180" t="str">
        <f>Coded!E30</f>
        <v/>
      </c>
      <c r="F30" s="180" t="str">
        <f>Coded!F30</f>
        <v/>
      </c>
      <c r="G30" s="180" t="str">
        <f>Coded!G30</f>
        <v/>
      </c>
      <c r="H30" s="180" t="str">
        <f>Coded!H30</f>
        <v/>
      </c>
      <c r="I30" s="180" t="str">
        <f>Coded!I30</f>
        <v/>
      </c>
      <c r="J30" s="180" t="str">
        <f>Coded!J30</f>
        <v/>
      </c>
      <c r="K30" s="180" t="str">
        <f>Coded!K30</f>
        <v/>
      </c>
      <c r="L30" s="180" t="str">
        <f>Coded!L30</f>
        <v/>
      </c>
      <c r="M30" s="180" t="str">
        <f>Coded!M30</f>
        <v/>
      </c>
      <c r="N30" s="180" t="str">
        <f>Coded!N30</f>
        <v/>
      </c>
    </row>
    <row r="31" spans="1:14">
      <c r="A31" s="223">
        <f>Coded!A31</f>
        <v>29</v>
      </c>
      <c r="B31" s="224" t="str">
        <f>Coded!B31</f>
        <v/>
      </c>
      <c r="C31" s="180" t="str">
        <f>Coded!C31</f>
        <v/>
      </c>
      <c r="D31" s="180" t="str">
        <f>Coded!D31</f>
        <v/>
      </c>
      <c r="E31" s="180" t="str">
        <f>Coded!E31</f>
        <v/>
      </c>
      <c r="F31" s="180" t="str">
        <f>Coded!F31</f>
        <v/>
      </c>
      <c r="G31" s="180" t="str">
        <f>Coded!G31</f>
        <v/>
      </c>
      <c r="H31" s="180" t="str">
        <f>Coded!H31</f>
        <v/>
      </c>
      <c r="I31" s="180" t="str">
        <f>Coded!I31</f>
        <v/>
      </c>
      <c r="J31" s="180" t="str">
        <f>Coded!J31</f>
        <v/>
      </c>
      <c r="K31" s="180" t="str">
        <f>Coded!K31</f>
        <v/>
      </c>
      <c r="L31" s="180" t="str">
        <f>Coded!L31</f>
        <v/>
      </c>
      <c r="M31" s="180" t="str">
        <f>Coded!M31</f>
        <v/>
      </c>
      <c r="N31" s="180" t="str">
        <f>Coded!N31</f>
        <v/>
      </c>
    </row>
    <row r="32" spans="1:14">
      <c r="A32" s="223">
        <f>Coded!A32</f>
        <v>30</v>
      </c>
      <c r="B32" s="224" t="str">
        <f>Coded!B32</f>
        <v/>
      </c>
      <c r="C32" s="180" t="str">
        <f>Coded!C32</f>
        <v/>
      </c>
      <c r="D32" s="180" t="str">
        <f>Coded!D32</f>
        <v/>
      </c>
      <c r="E32" s="180" t="str">
        <f>Coded!E32</f>
        <v/>
      </c>
      <c r="F32" s="180" t="str">
        <f>Coded!F32</f>
        <v/>
      </c>
      <c r="G32" s="180" t="str">
        <f>Coded!G32</f>
        <v/>
      </c>
      <c r="H32" s="180" t="str">
        <f>Coded!H32</f>
        <v/>
      </c>
      <c r="I32" s="180" t="str">
        <f>Coded!I32</f>
        <v/>
      </c>
      <c r="J32" s="180" t="str">
        <f>Coded!J32</f>
        <v/>
      </c>
      <c r="K32" s="180" t="str">
        <f>Coded!K32</f>
        <v/>
      </c>
      <c r="L32" s="180" t="str">
        <f>Coded!L32</f>
        <v/>
      </c>
      <c r="M32" s="180" t="str">
        <f>Coded!M32</f>
        <v/>
      </c>
      <c r="N32" s="180" t="str">
        <f>Coded!N32</f>
        <v/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</sheetPr>
  <dimension ref="A1:BA51"/>
  <sheetViews>
    <sheetView zoomScale="115" zoomScaleNormal="115" workbookViewId="0">
      <pane xSplit="1" topLeftCell="B1" activePane="topRight" state="frozen"/>
      <selection activeCell="D7" sqref="D7"/>
      <selection pane="topRight" activeCell="A3" sqref="A3:AT51"/>
    </sheetView>
  </sheetViews>
  <sheetFormatPr defaultColWidth="8.88671875" defaultRowHeight="15" customHeight="1"/>
  <cols>
    <col min="1" max="1" width="5.77734375" style="157" bestFit="1" customWidth="1"/>
    <col min="2" max="2" width="29.5546875" style="157" customWidth="1"/>
    <col min="3" max="3" width="17.33203125" style="157" customWidth="1"/>
    <col min="4" max="4" width="17.5546875" style="157" customWidth="1"/>
    <col min="5" max="5" width="24.21875" style="157" customWidth="1"/>
    <col min="6" max="6" width="21.44140625" style="157" bestFit="1" customWidth="1"/>
    <col min="7" max="7" width="5.88671875" style="157" bestFit="1" customWidth="1"/>
    <col min="8" max="8" width="8.5546875" style="157" bestFit="1" customWidth="1"/>
    <col min="9" max="10" width="7.88671875" style="157" bestFit="1" customWidth="1"/>
    <col min="11" max="11" width="11.109375" style="157" bestFit="1" customWidth="1"/>
    <col min="12" max="12" width="16.6640625" style="157" bestFit="1" customWidth="1"/>
    <col min="13" max="13" width="17.6640625" style="157" bestFit="1" customWidth="1"/>
    <col min="14" max="14" width="18.44140625" style="157" bestFit="1" customWidth="1"/>
    <col min="15" max="15" width="19.5546875" style="157" bestFit="1" customWidth="1"/>
    <col min="16" max="16" width="16.21875" style="157" bestFit="1" customWidth="1"/>
    <col min="17" max="17" width="11.109375" style="157" bestFit="1" customWidth="1"/>
    <col min="18" max="18" width="16.6640625" style="157" bestFit="1" customWidth="1"/>
    <col min="19" max="19" width="17.6640625" style="157" bestFit="1" customWidth="1"/>
    <col min="20" max="20" width="18.44140625" style="157" bestFit="1" customWidth="1"/>
    <col min="21" max="21" width="19.5546875" style="157" bestFit="1" customWidth="1"/>
    <col min="22" max="22" width="14.21875" style="157" bestFit="1" customWidth="1"/>
    <col min="23" max="23" width="24.6640625" style="157" bestFit="1" customWidth="1"/>
    <col min="24" max="24" width="8.6640625" style="157" bestFit="1" customWidth="1"/>
    <col min="25" max="25" width="9.44140625" style="157" bestFit="1" customWidth="1"/>
    <col min="26" max="26" width="12.88671875" style="157" bestFit="1" customWidth="1"/>
    <col min="27" max="29" width="7.44140625" style="157" bestFit="1" customWidth="1"/>
    <col min="30" max="30" width="11.88671875" style="157" bestFit="1" customWidth="1"/>
    <col min="31" max="31" width="11.88671875" style="157" customWidth="1"/>
    <col min="32" max="32" width="9.21875" style="157" bestFit="1" customWidth="1"/>
    <col min="33" max="34" width="9.21875" style="157" customWidth="1"/>
    <col min="35" max="35" width="15.6640625" style="157" customWidth="1"/>
    <col min="36" max="36" width="11.88671875" style="157" customWidth="1"/>
    <col min="37" max="37" width="15.88671875" style="157" customWidth="1"/>
    <col min="38" max="38" width="20.88671875" style="157" customWidth="1"/>
    <col min="39" max="40" width="9.21875" style="157" customWidth="1"/>
    <col min="41" max="41" width="14.77734375" style="157" customWidth="1"/>
    <col min="42" max="42" width="13" style="157" customWidth="1"/>
    <col min="43" max="47" width="9.21875" style="157" customWidth="1"/>
    <col min="48" max="50" width="8.88671875" style="157"/>
    <col min="51" max="51" width="9.5546875" style="157" customWidth="1"/>
    <col min="52" max="16384" width="8.88671875" style="157"/>
  </cols>
  <sheetData>
    <row r="1" spans="1:53" ht="57" customHeight="1" thickBot="1">
      <c r="A1" s="225">
        <f>COUNTA(美元债一级!$A:$A)-2</f>
        <v>19</v>
      </c>
      <c r="B1" s="157" t="s">
        <v>51</v>
      </c>
      <c r="C1" s="157" t="s">
        <v>152</v>
      </c>
      <c r="D1" s="157" t="s">
        <v>153</v>
      </c>
      <c r="E1" s="157" t="s">
        <v>154</v>
      </c>
      <c r="F1" s="157" t="s">
        <v>155</v>
      </c>
      <c r="G1" s="157" t="s">
        <v>245</v>
      </c>
      <c r="H1" s="157" t="s">
        <v>156</v>
      </c>
      <c r="I1" s="157" t="s">
        <v>157</v>
      </c>
      <c r="J1" s="157" t="s">
        <v>158</v>
      </c>
      <c r="K1" s="157" t="s">
        <v>26</v>
      </c>
      <c r="L1" s="157" t="s">
        <v>27</v>
      </c>
      <c r="M1" s="157" t="s">
        <v>159</v>
      </c>
      <c r="N1" s="157" t="s">
        <v>52</v>
      </c>
      <c r="O1" s="157" t="s">
        <v>53</v>
      </c>
      <c r="P1" s="157" t="s">
        <v>422</v>
      </c>
      <c r="Q1" s="157" t="s">
        <v>240</v>
      </c>
      <c r="R1" s="157" t="s">
        <v>241</v>
      </c>
      <c r="S1" s="157" t="s">
        <v>242</v>
      </c>
      <c r="T1" s="157" t="s">
        <v>243</v>
      </c>
      <c r="U1" s="157" t="s">
        <v>244</v>
      </c>
      <c r="V1" s="157" t="s">
        <v>1</v>
      </c>
      <c r="W1" s="157" t="s">
        <v>2</v>
      </c>
      <c r="X1" s="157" t="s">
        <v>3</v>
      </c>
      <c r="Y1" s="157" t="s">
        <v>137</v>
      </c>
      <c r="Z1" s="157" t="s">
        <v>136</v>
      </c>
      <c r="AA1" s="157" t="s">
        <v>45</v>
      </c>
      <c r="AB1" s="157" t="s">
        <v>121</v>
      </c>
      <c r="AC1" s="157" t="s">
        <v>44</v>
      </c>
      <c r="AD1" s="157" t="s">
        <v>361</v>
      </c>
      <c r="AE1" s="157" t="s">
        <v>451</v>
      </c>
      <c r="AF1" s="155" t="s">
        <v>46</v>
      </c>
      <c r="AG1" s="248" t="s">
        <v>969</v>
      </c>
      <c r="AH1" s="249" t="s">
        <v>155</v>
      </c>
      <c r="AI1" s="249" t="s">
        <v>1200</v>
      </c>
      <c r="AJ1" s="249" t="s">
        <v>961</v>
      </c>
      <c r="AK1" s="249" t="s">
        <v>962</v>
      </c>
      <c r="AL1" s="249"/>
      <c r="AM1" s="249" t="s">
        <v>963</v>
      </c>
      <c r="AN1" s="249" t="s">
        <v>964</v>
      </c>
      <c r="AO1" s="249" t="s">
        <v>152</v>
      </c>
      <c r="AP1" s="249" t="s">
        <v>965</v>
      </c>
      <c r="AQ1" s="249" t="s">
        <v>966</v>
      </c>
      <c r="AR1" s="249" t="s">
        <v>967</v>
      </c>
      <c r="AS1" s="249" t="s">
        <v>968</v>
      </c>
      <c r="AT1" s="249" t="s">
        <v>1226</v>
      </c>
      <c r="AU1" s="245"/>
      <c r="AX1" s="160" t="s">
        <v>105</v>
      </c>
      <c r="AY1" s="160" t="s">
        <v>106</v>
      </c>
      <c r="AZ1" s="160" t="s">
        <v>107</v>
      </c>
      <c r="BA1" s="160" t="s">
        <v>108</v>
      </c>
    </row>
    <row r="2" spans="1:53" ht="15" customHeight="1">
      <c r="A2" s="158" t="s">
        <v>42</v>
      </c>
      <c r="B2" s="158" t="s">
        <v>0</v>
      </c>
      <c r="C2" s="158" t="s">
        <v>14</v>
      </c>
      <c r="D2" s="158" t="s">
        <v>161</v>
      </c>
      <c r="E2" s="158" t="s">
        <v>162</v>
      </c>
      <c r="F2" s="158" t="s">
        <v>163</v>
      </c>
      <c r="G2" s="158" t="s">
        <v>164</v>
      </c>
      <c r="H2" s="158" t="s">
        <v>54</v>
      </c>
      <c r="I2" s="158" t="s">
        <v>55</v>
      </c>
      <c r="J2" s="158" t="s">
        <v>56</v>
      </c>
      <c r="K2" s="158" t="s">
        <v>57</v>
      </c>
      <c r="L2" s="158" t="s">
        <v>58</v>
      </c>
      <c r="M2" s="158" t="s">
        <v>59</v>
      </c>
      <c r="N2" s="158" t="s">
        <v>60</v>
      </c>
      <c r="O2" s="158" t="s">
        <v>61</v>
      </c>
      <c r="P2" s="158" t="s">
        <v>62</v>
      </c>
      <c r="Q2" s="158" t="s">
        <v>69</v>
      </c>
      <c r="R2" s="158" t="s">
        <v>70</v>
      </c>
      <c r="S2" s="158" t="s">
        <v>67</v>
      </c>
      <c r="T2" s="158" t="s">
        <v>68</v>
      </c>
      <c r="U2" s="158" t="s">
        <v>66</v>
      </c>
      <c r="V2" s="158" t="s">
        <v>63</v>
      </c>
      <c r="W2" s="158" t="s">
        <v>64</v>
      </c>
      <c r="X2" s="158" t="s">
        <v>65</v>
      </c>
      <c r="Y2" s="158" t="s">
        <v>165</v>
      </c>
      <c r="Z2" s="159" t="s">
        <v>122</v>
      </c>
      <c r="AA2" s="158" t="s">
        <v>45</v>
      </c>
      <c r="AB2" s="158" t="s">
        <v>121</v>
      </c>
      <c r="AC2" s="158" t="s">
        <v>44</v>
      </c>
      <c r="AD2" s="158" t="s">
        <v>362</v>
      </c>
      <c r="AE2" s="158" t="s">
        <v>423</v>
      </c>
      <c r="AF2" s="159" t="s">
        <v>46</v>
      </c>
      <c r="AG2" s="247" t="s">
        <v>957</v>
      </c>
      <c r="AH2" s="247" t="s">
        <v>970</v>
      </c>
      <c r="AI2" s="247" t="s">
        <v>971</v>
      </c>
      <c r="AJ2" s="247" t="s">
        <v>958</v>
      </c>
      <c r="AK2" s="247" t="s">
        <v>973</v>
      </c>
      <c r="AL2" s="247" t="s">
        <v>974</v>
      </c>
      <c r="AM2" s="247" t="s">
        <v>919</v>
      </c>
      <c r="AN2" s="247" t="s">
        <v>127</v>
      </c>
      <c r="AO2" s="247" t="s">
        <v>43</v>
      </c>
      <c r="AP2" s="247" t="s">
        <v>959</v>
      </c>
      <c r="AQ2" s="247" t="s">
        <v>435</v>
      </c>
      <c r="AR2" s="247" t="s">
        <v>123</v>
      </c>
      <c r="AS2" s="247" t="s">
        <v>960</v>
      </c>
      <c r="AT2" s="247" t="s">
        <v>1227</v>
      </c>
      <c r="AU2" s="245"/>
      <c r="AX2" s="160">
        <v>1</v>
      </c>
      <c r="AY2" s="160" t="s">
        <v>109</v>
      </c>
      <c r="AZ2" s="160" t="s">
        <v>110</v>
      </c>
      <c r="BA2" s="160" t="s">
        <v>110</v>
      </c>
    </row>
    <row r="3" spans="1:53" s="177" customFormat="1" ht="15" customHeight="1">
      <c r="A3" s="226">
        <f>ROW()-ROW(tbl_coded[[#Headers],[ISIN]])</f>
        <v>1</v>
      </c>
      <c r="B3" s="227" t="str">
        <f>IF(美元债一级!$C$3:$C$1048576&lt;&gt;"",美元债一级!C3,"")</f>
        <v>XS2667389196</v>
      </c>
      <c r="C3" s="228" t="str">
        <f>IF(tbl_coded[[#This Row],[ISIN]]="","",IF(tbl_coded[[#This Row],[Index]]&gt;$A$1,"",IF(_xll.BDP($B3&amp;" Corp",C$1)="#N/A N/A","",_xll.BDP($B3&amp;" Corp",C$1))))</f>
        <v>15/9/2023</v>
      </c>
      <c r="D3" s="228" t="str">
        <f>IF(tbl_coded[[#This Row],[ISIN]]="","",IF(_xll.BDP($B3&amp;" Corp",D$1)="#N/A N/A","",_xll.BDP($B3&amp;" Corp",D$1)))</f>
        <v>URUMQI GAOXIN INV</v>
      </c>
      <c r="E3" s="228" t="str">
        <f>IF(tbl_coded[[#This Row],[ISIN]]="","",IF(_xll.BDP($B3&amp;" Corp",E$1)="#N/A N/A","--",_xll.BDP($B3&amp;" Corp",E$1)))</f>
        <v>--</v>
      </c>
      <c r="F3" s="228" t="str">
        <f>IF(tbl_coded[[#This Row],[ISIN]]="","",IF(_xll.BDS($B3&amp;" Corp",F$1)="#N/A Field Not Applicable","",_xll.BDS($B3&amp;" Corp",F$1)))</f>
        <v/>
      </c>
      <c r="G3" s="228" t="str">
        <f>IF(tbl_coded[[#This Row],[ISIN]]="","",IF(_xll.BDP($F3&amp;" CompanyID",G$1)="#N/A Invalid Security","",_xll.BDP($F3&amp;" CompanyID",G$1)))</f>
        <v/>
      </c>
      <c r="H3" s="228" t="str">
        <f>IF(tbl_coded[[#This Row],[ISIN]]="","",IF(_xll.BDP($B3&amp;" Corp",H$1)="#N/A N/A","--",_xll.BDP($B3&amp;" Corp",H$1)))</f>
        <v>--</v>
      </c>
      <c r="I3" s="228" t="str">
        <f>IF(tbl_coded[[#This Row],[ISIN]]="","",IF(_xll.BDP($B3&amp;" Corp",I$1)="#N/A N/A","--",_xll.BDP($B3&amp;" Corp",I$1)))</f>
        <v>--</v>
      </c>
      <c r="J3" s="228" t="str">
        <f>IF(tbl_coded[[#This Row],[ISIN]]="","",IF(_xll.BDP($B3&amp;" Corp",J$1)="#N/A N/A","--",_xll.BDP($B3&amp;" Corp",J$1)))</f>
        <v>--</v>
      </c>
      <c r="K3" s="228" t="str">
        <f>IF(tbl_coded[[#This Row],[ISIN]]="","",IF(_xll.BDP($B3&amp;" Corp",K$1)="#N/A N/A","--",_xll.BDP($B3&amp;" Corp",K$1)))</f>
        <v>--</v>
      </c>
      <c r="L3" s="228" t="str">
        <f>IF(tbl_coded[[#This Row],[ISIN]]="","",IF(_xll.BDP($B3&amp;" Corp",L$1)="#N/A N/A","--",_xll.BDP($B3&amp;" Corp",L$1)))</f>
        <v>--</v>
      </c>
      <c r="M3" s="228" t="str">
        <f>IF(tbl_coded[[#This Row],[ISIN]]="","",IF(_xll.BDP($B3&amp;" Corp",M$1)="#N/A N/A","--",_xll.BDP($B3&amp;" Corp",M$1)))</f>
        <v>--</v>
      </c>
      <c r="N3" s="228" t="str">
        <f>IF(tbl_coded[[#This Row],[ISIN]]="","",IF(_xll.BDP($B3&amp;" Corp",N$1)="#N/A N/A","--",_xll.BDP($B3&amp;" Corp",N$1)))</f>
        <v>--</v>
      </c>
      <c r="O3" s="229" t="str">
        <f>IF(tbl_coded[[#This Row],[ISIN]]="","",IF(_xll.BDP($B3&amp;" Corp",O$1)="#N/A N/A","--",_xll.BDP($B3&amp;" Corp",O$1)))</f>
        <v>BB+</v>
      </c>
      <c r="P3" s="229" t="str">
        <f>IF(tbl_coded[[#This Row],[ISIN]]="","",IF(OR(_xll.BDP($B3&amp;" Corp",P$1)="#N/A N/A",_xll.BDP($B3&amp;" Corp",P$1)="#N/A Invalid Security",_xll.BDP($B3&amp;" Corp",P$1)="#N/A Field Not Applicable"),"--",_xll.BDP($B3&amp;" Corp",P$1)))</f>
        <v>--</v>
      </c>
      <c r="Q3" s="229" t="str">
        <f>IF(tbl_coded[[#This Row],[ISIN]]="","",IF(OR(_xll.BDP($P3&amp;" Equity",Q$1)="#N/A N/A",_xll.BDP($P3&amp;" Equity",Q$1)="#N/A Invalid Security"),"--",_xll.BDP($P3&amp;" Equity",Q$1)))</f>
        <v>--</v>
      </c>
      <c r="R3" s="229" t="str">
        <f>IF(tbl_coded[[#This Row],[ISIN]]="","",IF(OR(_xll.BDP($P3&amp;" Equity",R$1)="#N/A N/A",_xll.BDP($P3&amp;" Equity",R$1)="#N/A Invalid Security"),"--",_xll.BDP($P3&amp;" Equity",R$1)))</f>
        <v>--</v>
      </c>
      <c r="S3" s="229" t="str">
        <f>IF(tbl_coded[[#This Row],[ISIN]]="","",IF(OR(_xll.BDP($P3&amp;" Equity",S$1)="#N/A N/A",_xll.BDP($P3&amp;" Equity",S$1)="#N/A Invalid Security"),"--",_xll.BDP($P3&amp;" Equity",S$1)))</f>
        <v>--</v>
      </c>
      <c r="T3" s="229" t="str">
        <f>IF(tbl_coded[[#This Row],[ISIN]]="","",IF(OR(_xll.BDP($P3&amp;" Equity",T$1)="#N/A N/A",_xll.BDP($P3&amp;" Equity",T$1)="#N/A Invalid Security"),"--",_xll.BDP($P3&amp;" Equity",T$1)))</f>
        <v>--</v>
      </c>
      <c r="U3" s="229" t="str">
        <f>IF(tbl_coded[[#This Row],[ISIN]]="","",IF(OR(_xll.BDP($P3&amp;" Equity",U$1)="#N/A N/A",_xll.BDP($P3&amp;" Equity",U$1)="#N/A Invalid Security"),"--",_xll.BDP($P3&amp;" Equity",U$1)))</f>
        <v>--</v>
      </c>
      <c r="V3" s="229" t="str">
        <f>IF(tbl_coded[[#This Row],[ISIN]]="","",IF(ISNUMBER(_xll.BDP(B3&amp;" Corp",V$1)),_xll.BDP(B3&amp;" Corp",V$1),""))</f>
        <v/>
      </c>
      <c r="W3" s="229" t="str">
        <f>IF(tbl_coded[[#This Row],[ISIN]]="","",IF(ISNUMBER(_xll.BDP(B3&amp;" Corp",W$1)),_xll.BDP(B3&amp;" Corp",W$1),""))</f>
        <v/>
      </c>
      <c r="X3" s="229" t="str">
        <f>IF(tbl_coded[[#This Row],[ISIN]]="","",IF(ISNUMBER(_xll.BDP(B3&amp;" Corp",X$1)),_xll.BDP(B3&amp;" Corp",X$1),""))</f>
        <v/>
      </c>
      <c r="Y3" s="229" t="str">
        <f>IF(tbl_coded[[#This Row],[ISIN]]="","",IF((_xll.BDP(B3&amp;" Corp",Y$1))="#N/A Field Not Applicable","",_xll.BDP(B3&amp;" Corp",Y$1)))</f>
        <v>N</v>
      </c>
      <c r="Z3" s="229" t="str">
        <f>IF(tbl_coded[[#This Row],[ISIN]]="","",IF((_xll.BDP(B3&amp;" Corp",Z$1))="#N/A N/A","--",_xll.BDP(B3&amp;" Corp",Z$1)))</f>
        <v>--</v>
      </c>
      <c r="AA3" s="229" t="str">
        <f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f>
        <v>NR</v>
      </c>
      <c r="AB3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--/--/BB+</v>
      </c>
      <c r="AC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3" s="229" t="str">
        <f>IF(tbl_coded[[#This Row],[ISIN]]="","",IF(_xll.BDP($B3&amp;" Corp",AD$1)="#N/A N/A","--",_xll.BDP($B3&amp;" Corp",AD$1)))</f>
        <v>CN</v>
      </c>
      <c r="AE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3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乌鲁木齐高新投资发展</v>
      </c>
      <c r="AH3" s="246" t="str">
        <f>IF(tbl_coded[[#This Row],[ISIN]]="","",IF(_xll.BDS($B3&amp;" Corp",AH$1)="#N/A Field Not Applicable","",_xll.BDS($B3&amp;" Corp",AH$1)))</f>
        <v/>
      </c>
      <c r="AI3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" s="246" t="str">
        <f>IF(tbl_coded[[#This Row],[ISIN]]="","",IF(OR(_xll.BDP(tbl_coded[[#This Row],[ISIN]]&amp;" ISIN",AJ$1)="#N/A N/A"),"--",_xll.BDP(tbl_coded[[#This Row],[ISIN]]&amp;" ISIN",AJ$1)))</f>
        <v>--</v>
      </c>
      <c r="AK3" s="246" t="str">
        <f>IF(tbl_coded[[#This Row],[ISIN]]="","",IF(_xll.BDS($B3&amp;" Corp",AK$1)="#N/A Field Not Applicable","",_xll.BDS($B3&amp;" Corp",AK$1)))</f>
        <v/>
      </c>
      <c r="AL3" s="246" t="str">
        <f>IF(tbl_coded[[#This Row],[SBLC Provider BBID]]="","",_xll.BDP(tbl_coded[[#This Row],[SBLC Provider BBID]]&amp;" CompanyID","NAME"))</f>
        <v/>
      </c>
      <c r="AM3" s="246" t="str">
        <f>IF(tbl_coded[[#This Row],[ISIN]]="","",IF(OR(_xll.BDP(tbl_coded[[#This Row],[ISIN]]&amp;" ISIN",AM$1)="#N/A N/A"),"--",TEXT(_xll.BDP(tbl_coded[[#This Row],[ISIN]]&amp;" ISIN",AM$1),"yyyy/mm/dd")))</f>
        <v>2023/09/22</v>
      </c>
      <c r="AN3" s="246" t="str">
        <f>IF(tbl_coded[[#This Row],[ISIN]]="","",IF(OR(_xll.BDP(tbl_coded[[#This Row],[ISIN]]&amp;" ISIN",AN$1)="#N/A N/A"),"--",TEXT(_xll.BDP(tbl_coded[[#This Row],[ISIN]]&amp;" ISIN",AN$1),"yyyy/mm/dd")))</f>
        <v>2026/09/22</v>
      </c>
      <c r="AO3" s="246" t="str">
        <f>IF(tbl_coded[[#This Row],[ISIN]]="","",IF(OR(_xll.BDP(tbl_coded[[#This Row],[ISIN]]&amp;" ISIN",AO$1)="#N/A N/A"),"--",TEXT(_xll.BDP(tbl_coded[[#This Row],[ISIN]]&amp;" ISIN",AO$1),"yyyy/mm/dd")))</f>
        <v>2023/09/15</v>
      </c>
      <c r="AP3" s="246" t="str">
        <f>IF(tbl_coded[[#This Row],[ISIN]]="","",IF(OR(_xll.BDP(tbl_coded[[#This Row],[ISIN]]&amp;" ISIN",AP$1)="#N/A Field Not Applicable"),"--",TEXT(_xll.BDP(tbl_coded[[#This Row],[ISIN]]&amp;" ISIN",AP$1),"yyyy/mm/dd")))</f>
        <v>--</v>
      </c>
      <c r="AQ3" s="246">
        <f>IF(tbl_coded[[#This Row],[ISIN]]="","",IF(OR(_xll.BDP(tbl_coded[[#This Row],[ISIN]]&amp;" ISIN",AQ$1)="#N/A N/A"),"--",_xll.BDP(tbl_coded[[#This Row],[ISIN]]&amp;" ISIN",AQ$1)))</f>
        <v>7.5</v>
      </c>
      <c r="AR3" s="246" t="str">
        <f>IF(tbl_coded[[#This Row],[ISIN]]="","",IF(OR(_xll.BDP(tbl_coded[[#This Row],[ISIN]]&amp;" ISIN",AR$1)="#N/A N/A"),"--",_xll.BDP(tbl_coded[[#This Row],[ISIN]]&amp;" ISIN",AR$1)))</f>
        <v>USD</v>
      </c>
      <c r="AS3" s="246">
        <f>IF(tbl_coded[[#This Row],[ISIN]]="","",IF(OR(_xll.BDP(tbl_coded[[#This Row],[ISIN]]&amp;" ISIN",AS$1)="#N/A N/A"),"--",_xll.BDP(tbl_coded[[#This Row],[ISIN]]&amp;" ISIN",AS$1)))</f>
        <v>90000000</v>
      </c>
      <c r="AT3" s="246">
        <f>IF(tbl_coded[[#This Row],[ISIN]]="","",IF(OR(_xll.BDP(tbl_coded[[#This Row],[ISIN]]&amp;" ISIN",AT$1)="#N/A Field Not Applicable"),"--",_xll.BDP(tbl_coded[[#This Row],[ISIN]]&amp;" ISIN",AT$1)))</f>
        <v>100</v>
      </c>
      <c r="AU3" s="245"/>
      <c r="AW3" s="157"/>
      <c r="AX3" s="160">
        <v>2</v>
      </c>
      <c r="AY3" s="160" t="s">
        <v>111</v>
      </c>
      <c r="AZ3" s="160" t="s">
        <v>112</v>
      </c>
      <c r="BA3" s="160" t="s">
        <v>112</v>
      </c>
    </row>
    <row r="4" spans="1:53" ht="15" customHeight="1">
      <c r="A4" s="226">
        <f>ROW()-ROW(tbl_coded[[#Headers],[ISIN]])</f>
        <v>2</v>
      </c>
      <c r="B4" s="227" t="str">
        <f>IF(美元债一级!$C$3:$C$1048576&lt;&gt;"",美元债一级!C4,"")</f>
        <v>HK0000954344</v>
      </c>
      <c r="C4" s="228" t="str">
        <f>IF(tbl_coded[[#This Row],[ISIN]]="","",IF(tbl_coded[[#This Row],[Index]]&gt;$A$1,"",IF(_xll.BDP($B4&amp;" Corp",C$1)="#N/A N/A","",_xll.BDP($B4&amp;" Corp",C$1))))</f>
        <v>14/9/2023</v>
      </c>
      <c r="D4" s="228" t="str">
        <f>IF(tbl_coded[[#This Row],[ISIN]]="","",IF(_xll.BDP($B4&amp;" Corp",D$1)="#N/A N/A","",_xll.BDP($B4&amp;" Corp",D$1)))</f>
        <v>DONGSHENG INVESTMENT</v>
      </c>
      <c r="E4" s="228" t="str">
        <f>IF(tbl_coded[[#This Row],[ISIN]]="","",IF(_xll.BDP($B4&amp;" Corp",E$1)="#N/A N/A","--",_xll.BDP($B4&amp;" Corp",E$1)))</f>
        <v>ZZ HITECH INVESTMENT GRO</v>
      </c>
      <c r="F4" s="228" t="str">
        <f>IF(tbl_coded[[#This Row],[ISIN]]="","",IF(_xll.BDS($B4&amp;" Corp",F$1)="#N/A Field Not Applicable","",_xll.BDS($B4&amp;" Corp",F$1)))</f>
        <v/>
      </c>
      <c r="G4" s="228" t="str">
        <f>IF(tbl_coded[[#This Row],[ISIN]]="","",IF(_xll.BDP($F4&amp;" CompanyID",G$1)="#N/A Invalid Security","",_xll.BDP($F4&amp;" CompanyID",G$1)))</f>
        <v/>
      </c>
      <c r="H4" s="228" t="str">
        <f>IF(tbl_coded[[#This Row],[ISIN]]="","",IF(_xll.BDP($B4&amp;" Corp",H$1)="#N/A N/A","--",_xll.BDP($B4&amp;" Corp",H$1)))</f>
        <v>--</v>
      </c>
      <c r="I4" s="228" t="str">
        <f>IF(tbl_coded[[#This Row],[ISIN]]="","",IF(_xll.BDP($B4&amp;" Corp",I$1)="#N/A N/A","--",_xll.BDP($B4&amp;" Corp",I$1)))</f>
        <v>--</v>
      </c>
      <c r="J4" s="228" t="str">
        <f>IF(tbl_coded[[#This Row],[ISIN]]="","",IF(_xll.BDP($B4&amp;" Corp",J$1)="#N/A N/A","--",_xll.BDP($B4&amp;" Corp",J$1)))</f>
        <v>--</v>
      </c>
      <c r="K4" s="228" t="str">
        <f>IF(tbl_coded[[#This Row],[ISIN]]="","",IF(_xll.BDP($B4&amp;" Corp",K$1)="#N/A N/A","--",_xll.BDP($B4&amp;" Corp",K$1)))</f>
        <v>--</v>
      </c>
      <c r="L4" s="228" t="str">
        <f>IF(tbl_coded[[#This Row],[ISIN]]="","",IF(_xll.BDP($B4&amp;" Corp",L$1)="#N/A N/A","--",_xll.BDP($B4&amp;" Corp",L$1)))</f>
        <v>--</v>
      </c>
      <c r="M4" s="228" t="str">
        <f>IF(tbl_coded[[#This Row],[ISIN]]="","",IF(_xll.BDP($B4&amp;" Corp",M$1)="#N/A N/A","--",_xll.BDP($B4&amp;" Corp",M$1)))</f>
        <v>--</v>
      </c>
      <c r="N4" s="228" t="str">
        <f>IF(tbl_coded[[#This Row],[ISIN]]="","",IF(_xll.BDP($B4&amp;" Corp",N$1)="#N/A N/A","--",_xll.BDP($B4&amp;" Corp",N$1)))</f>
        <v>--</v>
      </c>
      <c r="O4" s="229" t="str">
        <f>IF(tbl_coded[[#This Row],[ISIN]]="","",IF(_xll.BDP($B4&amp;" Corp",O$1)="#N/A N/A","--",_xll.BDP($B4&amp;" Corp",O$1)))</f>
        <v>--</v>
      </c>
      <c r="P4" s="229" t="str">
        <f>IF(tbl_coded[[#This Row],[ISIN]]="","",IF(OR(_xll.BDP($B4&amp;" Corp",P$1)="#N/A N/A",_xll.BDP($B4&amp;" Corp",P$1)="#N/A Invalid Security",_xll.BDP($B4&amp;" Corp",P$1)="#N/A Field Not Applicable"),"--",_xll.BDP($B4&amp;" Corp",P$1)))</f>
        <v>2217716D CH</v>
      </c>
      <c r="Q4" s="229" t="str">
        <f>IF(tbl_coded[[#This Row],[ISIN]]="","",IF(OR(_xll.BDP($P4&amp;" Equity",Q$1)="#N/A N/A",_xll.BDP($P4&amp;" Equity",Q$1)="#N/A Invalid Security"),"--",_xll.BDP($P4&amp;" Equity",Q$1)))</f>
        <v>--</v>
      </c>
      <c r="R4" s="229" t="str">
        <f>IF(tbl_coded[[#This Row],[ISIN]]="","",IF(OR(_xll.BDP($P4&amp;" Equity",R$1)="#N/A N/A",_xll.BDP($P4&amp;" Equity",R$1)="#N/A Invalid Security"),"--",_xll.BDP($P4&amp;" Equity",R$1)))</f>
        <v>--</v>
      </c>
      <c r="S4" s="229" t="str">
        <f>IF(tbl_coded[[#This Row],[ISIN]]="","",IF(OR(_xll.BDP($P4&amp;" Equity",S$1)="#N/A N/A",_xll.BDP($P4&amp;" Equity",S$1)="#N/A Invalid Security"),"--",_xll.BDP($P4&amp;" Equity",S$1)))</f>
        <v>--</v>
      </c>
      <c r="T4" s="229" t="str">
        <f>IF(tbl_coded[[#This Row],[ISIN]]="","",IF(OR(_xll.BDP($P4&amp;" Equity",T$1)="#N/A N/A",_xll.BDP($P4&amp;" Equity",T$1)="#N/A Invalid Security"),"--",_xll.BDP($P4&amp;" Equity",T$1)))</f>
        <v>--</v>
      </c>
      <c r="U4" s="229" t="str">
        <f>IF(tbl_coded[[#This Row],[ISIN]]="","",IF(OR(_xll.BDP($P4&amp;" Equity",U$1)="#N/A N/A",_xll.BDP($P4&amp;" Equity",U$1)="#N/A Invalid Security"),"--",_xll.BDP($P4&amp;" Equity",U$1)))</f>
        <v>--</v>
      </c>
      <c r="V4" s="229" t="str">
        <f>IF(tbl_coded[[#This Row],[ISIN]]="","",IF(ISNUMBER(_xll.BDP(B4&amp;" Corp",V$1)),_xll.BDP(B4&amp;" Corp",V$1),""))</f>
        <v/>
      </c>
      <c r="W4" s="229" t="str">
        <f>IF(tbl_coded[[#This Row],[ISIN]]="","",IF(ISNUMBER(_xll.BDP(B4&amp;" Corp",W$1)),_xll.BDP(B4&amp;" Corp",W$1),""))</f>
        <v/>
      </c>
      <c r="X4" s="229" t="str">
        <f>IF(tbl_coded[[#This Row],[ISIN]]="","",IF(ISNUMBER(_xll.BDP(B4&amp;" Corp",X$1)),_xll.BDP(B4&amp;" Corp",X$1),""))</f>
        <v/>
      </c>
      <c r="Y4" s="229" t="str">
        <f>IF(tbl_coded[[#This Row],[ISIN]]="","",IF((_xll.BDP(B4&amp;" Corp",Y$1))="#N/A Field Not Applicable","",_xll.BDP(B4&amp;" Corp",Y$1)))</f>
        <v>N</v>
      </c>
      <c r="Z4" s="229" t="str">
        <f>IF(tbl_coded[[#This Row],[ISIN]]="","",IF((_xll.BDP(B4&amp;" Corp",Z$1))="#N/A N/A","--",_xll.BDP(B4&amp;" Corp",Z$1)))</f>
        <v>--</v>
      </c>
      <c r="AA4" s="229" t="str">
        <f>IF(tbl_coded[[#This Row],[ISIN]]="","",IF(IFERROR(MATCH(H4,rtg_num[Moody''s],0)&gt;10,0),"HY",IF(IFERROR(MATCH(I4,rtg_num[S&amp;P],0)&gt;10,0),"HY",IF(IFERROR(MATCH(J4,rtg_num[Fitch],0)&gt;10,0),"HY",IF(H4&amp;I4&amp;J4="------","NR",IF(IFERROR(FIND("#N/A",Coded!H4),0)&amp;IFERROR(FIND("#N/A",Coded!H4),0)&amp;IFERROR(FIND("#N/A",Coded!H4),0)&lt;&gt;"000",IF(INDEX(美元债一级!$O:$O,MATCH(tbl_coded[[#This Row],[ISIN]],美元债一级!$I:$I,0))="--/--/--","NR","IG"),"IG"))))))</f>
        <v>NR</v>
      </c>
      <c r="AB4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4" s="230" t="str">
        <f>IF(tbl_coded[[#This Row],[ISIN]]="","",IF(_xll.BDP($B4&amp;" Corp",AD$1)="#N/A N/A","--",_xll.BDP($B4&amp;" Corp",AD$1)))</f>
        <v>HK</v>
      </c>
      <c r="AE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4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Dongsheng Investment And Devel</v>
      </c>
      <c r="AH4" s="246" t="str">
        <f>IF(tbl_coded[[#This Row],[ISIN]]="","",IF(_xll.BDS($B4&amp;" Corp",AH$1)="#N/A Field Not Applicable","",_xll.BDS($B4&amp;" Corp",AH$1)))</f>
        <v/>
      </c>
      <c r="AI4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" s="246" t="str">
        <f>IF(tbl_coded[[#This Row],[ISIN]]="","",IF(OR(_xll.BDP(tbl_coded[[#This Row],[ISIN]]&amp;" ISIN",AJ$1)="#N/A N/A"),"--",_xll.BDP(tbl_coded[[#This Row],[ISIN]]&amp;" ISIN",AJ$1)))</f>
        <v>Zaozhuang Hi-Tech Investment Group Co Ltd</v>
      </c>
      <c r="AK4" s="246">
        <f>IF(tbl_coded[[#This Row],[ISIN]]="","",IF(_xll.BDS($B4&amp;" Corp",AK$1)="#N/A Field Not Applicable","",_xll.BDS($B4&amp;" Corp",AK$1)))</f>
        <v>71256017</v>
      </c>
      <c r="AL4" s="246" t="str">
        <f>IF(tbl_coded[[#This Row],[SBLC Provider BBID]]="","",_xll.BDP(tbl_coded[[#This Row],[SBLC Provider BBID]]&amp;" CompanyID","NAME"))</f>
        <v>Evergrowing Bank Co Ltd/Zaozhu</v>
      </c>
      <c r="AM4" s="246" t="str">
        <f>IF(tbl_coded[[#This Row],[ISIN]]="","",IF(OR(_xll.BDP(tbl_coded[[#This Row],[ISIN]]&amp;" ISIN",AM$1)="#N/A N/A"),"--",TEXT(_xll.BDP(tbl_coded[[#This Row],[ISIN]]&amp;" ISIN",AM$1),"yyyy/mm/dd")))</f>
        <v>2023/09/22</v>
      </c>
      <c r="AN4" s="246" t="str">
        <f>IF(tbl_coded[[#This Row],[ISIN]]="","",IF(OR(_xll.BDP(tbl_coded[[#This Row],[ISIN]]&amp;" ISIN",AN$1)="#N/A N/A"),"--",TEXT(_xll.BDP(tbl_coded[[#This Row],[ISIN]]&amp;" ISIN",AN$1),"yyyy/mm/dd")))</f>
        <v>2026/09/22</v>
      </c>
      <c r="AO4" s="246" t="str">
        <f>IF(tbl_coded[[#This Row],[ISIN]]="","",IF(OR(_xll.BDP(tbl_coded[[#This Row],[ISIN]]&amp;" ISIN",AO$1)="#N/A N/A"),"--",TEXT(_xll.BDP(tbl_coded[[#This Row],[ISIN]]&amp;" ISIN",AO$1),"yyyy/mm/dd")))</f>
        <v>2023/09/14</v>
      </c>
      <c r="AP4" s="246" t="str">
        <f>IF(tbl_coded[[#This Row],[ISIN]]="","",IF(OR(_xll.BDP(tbl_coded[[#This Row],[ISIN]]&amp;" ISIN",AP$1)="#N/A Field Not Applicable"),"--",TEXT(_xll.BDP(tbl_coded[[#This Row],[ISIN]]&amp;" ISIN",AP$1),"yyyy/mm/dd")))</f>
        <v>--</v>
      </c>
      <c r="AQ4" s="246">
        <f>IF(tbl_coded[[#This Row],[ISIN]]="","",IF(OR(_xll.BDP(tbl_coded[[#This Row],[ISIN]]&amp;" ISIN",AQ$1)="#N/A N/A"),"--",_xll.BDP(tbl_coded[[#This Row],[ISIN]]&amp;" ISIN",AQ$1)))</f>
        <v>4.8</v>
      </c>
      <c r="AR4" s="246" t="str">
        <f>IF(tbl_coded[[#This Row],[ISIN]]="","",IF(OR(_xll.BDP(tbl_coded[[#This Row],[ISIN]]&amp;" ISIN",AR$1)="#N/A N/A"),"--",_xll.BDP(tbl_coded[[#This Row],[ISIN]]&amp;" ISIN",AR$1)))</f>
        <v>CNY</v>
      </c>
      <c r="AS4" s="246">
        <f>IF(tbl_coded[[#This Row],[ISIN]]="","",IF(OR(_xll.BDP(tbl_coded[[#This Row],[ISIN]]&amp;" ISIN",AS$1)="#N/A N/A"),"--",_xll.BDP(tbl_coded[[#This Row],[ISIN]]&amp;" ISIN",AS$1)))</f>
        <v>260000000</v>
      </c>
      <c r="AT4" s="246">
        <f>IF(tbl_coded[[#This Row],[ISIN]]="","",IF(OR(_xll.BDP(tbl_coded[[#This Row],[ISIN]]&amp;" ISIN",AT$1)="#N/A Field Not Applicable"),"--",_xll.BDP(tbl_coded[[#This Row],[ISIN]]&amp;" ISIN",AT$1)))</f>
        <v>100</v>
      </c>
      <c r="AU4" s="245"/>
      <c r="AX4" s="160">
        <v>3</v>
      </c>
      <c r="AY4" s="160" t="s">
        <v>113</v>
      </c>
      <c r="AZ4" s="160" t="s">
        <v>97</v>
      </c>
      <c r="BA4" s="160" t="s">
        <v>97</v>
      </c>
    </row>
    <row r="5" spans="1:53" ht="15" customHeight="1">
      <c r="A5" s="226">
        <f>ROW()-ROW(tbl_coded[[#Headers],[ISIN]])</f>
        <v>3</v>
      </c>
      <c r="B5" s="227" t="str">
        <f>IF(美元债一级!$C$3:$C$1048576&lt;&gt;"",美元债一级!C5,"")</f>
        <v>XS2692707727</v>
      </c>
      <c r="C5" s="228" t="str">
        <f>IF(tbl_coded[[#This Row],[ISIN]]="","",IF(tbl_coded[[#This Row],[Index]]&gt;$A$1,"",IF(_xll.BDP($B5&amp;" Corp",C$1)="#N/A N/A","",_xll.BDP($B5&amp;" Corp",C$1))))</f>
        <v>13/9/2023</v>
      </c>
      <c r="D5" s="228" t="str">
        <f>IF(tbl_coded[[#This Row],[ISIN]]="","",IF(_xll.BDP($B5&amp;" Corp",D$1)="#N/A N/A","",_xll.BDP($B5&amp;" Corp",D$1)))</f>
        <v>EXPORT-IMPORT BANK CHINA</v>
      </c>
      <c r="E5" s="228" t="str">
        <f>IF(tbl_coded[[#This Row],[ISIN]]="","",IF(_xll.BDP($B5&amp;" Corp",E$1)="#N/A N/A","--",_xll.BDP($B5&amp;" Corp",E$1)))</f>
        <v>--</v>
      </c>
      <c r="F5" s="228" t="str">
        <f>IF(tbl_coded[[#This Row],[ISIN]]="","",IF(_xll.BDS($B5&amp;" Corp",F$1)="#N/A Field Not Applicable","",_xll.BDS($B5&amp;" Corp",F$1)))</f>
        <v/>
      </c>
      <c r="G5" s="228" t="str">
        <f>IF(tbl_coded[[#This Row],[ISIN]]="","",IF(_xll.BDP($F5&amp;" CompanyID",G$1)="#N/A Invalid Security","",_xll.BDP($F5&amp;" CompanyID",G$1)))</f>
        <v/>
      </c>
      <c r="H5" s="228" t="str">
        <f>IF(tbl_coded[[#This Row],[ISIN]]="","",IF(_xll.BDP($B5&amp;" Corp",H$1)="#N/A N/A","--",_xll.BDP($B5&amp;" Corp",H$1)))</f>
        <v>--</v>
      </c>
      <c r="I5" s="228" t="str">
        <f>IF(tbl_coded[[#This Row],[ISIN]]="","",IF(_xll.BDP($B5&amp;" Corp",I$1)="#N/A N/A","--",_xll.BDP($B5&amp;" Corp",I$1)))</f>
        <v>--</v>
      </c>
      <c r="J5" s="228" t="str">
        <f>IF(tbl_coded[[#This Row],[ISIN]]="","",IF(_xll.BDP($B5&amp;" Corp",J$1)="#N/A N/A","--",_xll.BDP($B5&amp;" Corp",J$1)))</f>
        <v>--</v>
      </c>
      <c r="K5" s="228" t="str">
        <f>IF(tbl_coded[[#This Row],[ISIN]]="","",IF(_xll.BDP($B5&amp;" Corp",K$1)="#N/A N/A","--",_xll.BDP($B5&amp;" Corp",K$1)))</f>
        <v>--</v>
      </c>
      <c r="L5" s="228" t="str">
        <f>IF(tbl_coded[[#This Row],[ISIN]]="","",IF(_xll.BDP($B5&amp;" Corp",L$1)="#N/A N/A","--",_xll.BDP($B5&amp;" Corp",L$1)))</f>
        <v>--</v>
      </c>
      <c r="M5" s="228" t="str">
        <f>IF(tbl_coded[[#This Row],[ISIN]]="","",IF(_xll.BDP($B5&amp;" Corp",M$1)="#N/A N/A","--",_xll.BDP($B5&amp;" Corp",M$1)))</f>
        <v>--</v>
      </c>
      <c r="N5" s="228" t="str">
        <f>IF(tbl_coded[[#This Row],[ISIN]]="","",IF(_xll.BDP($B5&amp;" Corp",N$1)="#N/A N/A","--",_xll.BDP($B5&amp;" Corp",N$1)))</f>
        <v>A+</v>
      </c>
      <c r="O5" s="229" t="str">
        <f>IF(tbl_coded[[#This Row],[ISIN]]="","",IF(_xll.BDP($B5&amp;" Corp",O$1)="#N/A N/A","--",_xll.BDP($B5&amp;" Corp",O$1)))</f>
        <v>A+u</v>
      </c>
      <c r="P5" s="229" t="str">
        <f>IF(tbl_coded[[#This Row],[ISIN]]="","",IF(OR(_xll.BDP($B5&amp;" Corp",P$1)="#N/A N/A",_xll.BDP($B5&amp;" Corp",P$1)="#N/A Invalid Security",_xll.BDP($B5&amp;" Corp",P$1)="#N/A Field Not Applicable"),"--",_xll.BDP($B5&amp;" Corp",P$1)))</f>
        <v>--</v>
      </c>
      <c r="Q5" s="229" t="str">
        <f>IF(tbl_coded[[#This Row],[ISIN]]="","",IF(OR(_xll.BDP($P5&amp;" Equity",Q$1)="#N/A N/A",_xll.BDP($P5&amp;" Equity",Q$1)="#N/A Invalid Security"),"--",_xll.BDP($P5&amp;" Equity",Q$1)))</f>
        <v>--</v>
      </c>
      <c r="R5" s="229" t="str">
        <f>IF(tbl_coded[[#This Row],[ISIN]]="","",IF(OR(_xll.BDP($P5&amp;" Equity",R$1)="#N/A N/A",_xll.BDP($P5&amp;" Equity",R$1)="#N/A Invalid Security"),"--",_xll.BDP($P5&amp;" Equity",R$1)))</f>
        <v>--</v>
      </c>
      <c r="S5" s="229" t="str">
        <f>IF(tbl_coded[[#This Row],[ISIN]]="","",IF(OR(_xll.BDP($P5&amp;" Equity",S$1)="#N/A N/A",_xll.BDP($P5&amp;" Equity",S$1)="#N/A Invalid Security"),"--",_xll.BDP($P5&amp;" Equity",S$1)))</f>
        <v>--</v>
      </c>
      <c r="T5" s="229" t="str">
        <f>IF(tbl_coded[[#This Row],[ISIN]]="","",IF(OR(_xll.BDP($P5&amp;" Equity",T$1)="#N/A N/A",_xll.BDP($P5&amp;" Equity",T$1)="#N/A Invalid Security"),"--",_xll.BDP($P5&amp;" Equity",T$1)))</f>
        <v>--</v>
      </c>
      <c r="U5" s="229" t="str">
        <f>IF(tbl_coded[[#This Row],[ISIN]]="","",IF(OR(_xll.BDP($P5&amp;" Equity",U$1)="#N/A N/A",_xll.BDP($P5&amp;" Equity",U$1)="#N/A Invalid Security"),"--",_xll.BDP($P5&amp;" Equity",U$1)))</f>
        <v>--</v>
      </c>
      <c r="V5" s="229" t="str">
        <f>IF(tbl_coded[[#This Row],[ISIN]]="","",IF(ISNUMBER(_xll.BDP(B5&amp;" Corp",V$1)),_xll.BDP(B5&amp;" Corp",V$1),""))</f>
        <v/>
      </c>
      <c r="W5" s="229" t="str">
        <f>IF(tbl_coded[[#This Row],[ISIN]]="","",IF(ISNUMBER(_xll.BDP(B5&amp;" Corp",W$1)),_xll.BDP(B5&amp;" Corp",W$1),""))</f>
        <v/>
      </c>
      <c r="X5" s="229">
        <f>IF(tbl_coded[[#This Row],[ISIN]]="","",IF(ISNUMBER(_xll.BDP(B5&amp;" Corp",X$1)),_xll.BDP(B5&amp;" Corp",X$1),""))</f>
        <v>50</v>
      </c>
      <c r="Y5" s="229" t="str">
        <f>IF(tbl_coded[[#This Row],[ISIN]]="","",IF((_xll.BDP(B5&amp;" Corp",Y$1))="#N/A Field Not Applicable","",_xll.BDP(B5&amp;" Corp",Y$1)))</f>
        <v>Y</v>
      </c>
      <c r="Z5" s="229" t="str">
        <f>IF(tbl_coded[[#This Row],[ISIN]]="","",IF((_xll.BDP(B5&amp;" Corp",Z$1))="#N/A N/A","--",_xll.BDP(B5&amp;" Corp",Z$1)))</f>
        <v>SOFRIX +50.000</v>
      </c>
      <c r="AA5" s="229" t="str">
        <f>IF(tbl_coded[[#This Row],[ISIN]]="","",IF(IFERROR(MATCH(H5,rtg_num[Moody''s],0)&gt;10,0),"HY",IF(IFERROR(MATCH(I5,rtg_num[S&amp;P],0)&gt;10,0),"HY",IF(IFERROR(MATCH(J5,rtg_num[Fitch],0)&gt;10,0),"HY",IF(H5&amp;I5&amp;J5="------","NR",IF(IFERROR(FIND("#N/A",Coded!H5),0)&amp;IFERROR(FIND("#N/A",Coded!H5),0)&amp;IFERROR(FIND("#N/A",Coded!H5),0)&lt;&gt;"000",IF(INDEX(美元债一级!$O:$O,MATCH(tbl_coded[[#This Row],[ISIN]],美元债一级!$I:$I,0))="--/--/--","NR","IG"),"IG"))))))</f>
        <v>NR</v>
      </c>
      <c r="AB5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--/A+/A+u</v>
      </c>
      <c r="AC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5" s="230" t="str">
        <f>IF(tbl_coded[[#This Row],[ISIN]]="","",IF(_xll.BDP($B5&amp;" Corp",AD$1)="#N/A N/A","--",_xll.BDP($B5&amp;" Corp",AD$1)))</f>
        <v>CN</v>
      </c>
      <c r="AE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5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中国进出口银行</v>
      </c>
      <c r="AH5" s="246" t="str">
        <f>IF(tbl_coded[[#This Row],[ISIN]]="","",IF(_xll.BDS($B5&amp;" Corp",AH$1)="#N/A Field Not Applicable","",_xll.BDS($B5&amp;" Corp",AH$1)))</f>
        <v/>
      </c>
      <c r="AI5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5" s="246" t="str">
        <f>IF(tbl_coded[[#This Row],[ISIN]]="","",IF(OR(_xll.BDP(tbl_coded[[#This Row],[ISIN]]&amp;" ISIN",AJ$1)="#N/A N/A"),"--",_xll.BDP(tbl_coded[[#This Row],[ISIN]]&amp;" ISIN",AJ$1)))</f>
        <v>--</v>
      </c>
      <c r="AK5" s="246" t="str">
        <f>IF(tbl_coded[[#This Row],[ISIN]]="","",IF(_xll.BDS($B5&amp;" Corp",AK$1)="#N/A Field Not Applicable","",_xll.BDS($B5&amp;" Corp",AK$1)))</f>
        <v/>
      </c>
      <c r="AL5" s="246" t="str">
        <f>IF(tbl_coded[[#This Row],[SBLC Provider BBID]]="","",_xll.BDP(tbl_coded[[#This Row],[SBLC Provider BBID]]&amp;" CompanyID","NAME"))</f>
        <v/>
      </c>
      <c r="AM5" s="246" t="str">
        <f>IF(tbl_coded[[#This Row],[ISIN]]="","",IF(OR(_xll.BDP(tbl_coded[[#This Row],[ISIN]]&amp;" ISIN",AM$1)="#N/A N/A"),"--",TEXT(_xll.BDP(tbl_coded[[#This Row],[ISIN]]&amp;" ISIN",AM$1),"yyyy/mm/dd")))</f>
        <v>2023/09/20</v>
      </c>
      <c r="AN5" s="246" t="str">
        <f>IF(tbl_coded[[#This Row],[ISIN]]="","",IF(OR(_xll.BDP(tbl_coded[[#This Row],[ISIN]]&amp;" ISIN",AN$1)="#N/A N/A"),"--",TEXT(_xll.BDP(tbl_coded[[#This Row],[ISIN]]&amp;" ISIN",AN$1),"yyyy/mm/dd")))</f>
        <v>2026/09/20</v>
      </c>
      <c r="AO5" s="246" t="str">
        <f>IF(tbl_coded[[#This Row],[ISIN]]="","",IF(OR(_xll.BDP(tbl_coded[[#This Row],[ISIN]]&amp;" ISIN",AO$1)="#N/A N/A"),"--",TEXT(_xll.BDP(tbl_coded[[#This Row],[ISIN]]&amp;" ISIN",AO$1),"yyyy/mm/dd")))</f>
        <v>2023/09/13</v>
      </c>
      <c r="AP5" s="246" t="str">
        <f>IF(tbl_coded[[#This Row],[ISIN]]="","",IF(OR(_xll.BDP(tbl_coded[[#This Row],[ISIN]]&amp;" ISIN",AP$1)="#N/A Field Not Applicable"),"--",TEXT(_xll.BDP(tbl_coded[[#This Row],[ISIN]]&amp;" ISIN",AP$1),"yyyy/mm/dd")))</f>
        <v>--</v>
      </c>
      <c r="AQ5" s="246">
        <f>IF(tbl_coded[[#This Row],[ISIN]]="","",IF(OR(_xll.BDP(tbl_coded[[#This Row],[ISIN]]&amp;" ISIN",AQ$1)="#N/A N/A"),"--",_xll.BDP(tbl_coded[[#This Row],[ISIN]]&amp;" ISIN",AQ$1)))</f>
        <v>5.8348928310159502</v>
      </c>
      <c r="AR5" s="246" t="str">
        <f>IF(tbl_coded[[#This Row],[ISIN]]="","",IF(OR(_xll.BDP(tbl_coded[[#This Row],[ISIN]]&amp;" ISIN",AR$1)="#N/A N/A"),"--",_xll.BDP(tbl_coded[[#This Row],[ISIN]]&amp;" ISIN",AR$1)))</f>
        <v>USD</v>
      </c>
      <c r="AS5" s="246">
        <f>IF(tbl_coded[[#This Row],[ISIN]]="","",IF(OR(_xll.BDP(tbl_coded[[#This Row],[ISIN]]&amp;" ISIN",AS$1)="#N/A N/A"),"--",_xll.BDP(tbl_coded[[#This Row],[ISIN]]&amp;" ISIN",AS$1)))</f>
        <v>50000000</v>
      </c>
      <c r="AT5" s="246" t="str">
        <f>IF(tbl_coded[[#This Row],[ISIN]]="","",IF(OR(_xll.BDP(tbl_coded[[#This Row],[ISIN]]&amp;" ISIN",AT$1)="#N/A Field Not Applicable"),"--",_xll.BDP(tbl_coded[[#This Row],[ISIN]]&amp;" ISIN",AT$1)))</f>
        <v>--</v>
      </c>
      <c r="AU5" s="245"/>
      <c r="AX5" s="160">
        <v>4</v>
      </c>
      <c r="AY5" s="160" t="s">
        <v>98</v>
      </c>
      <c r="AZ5" s="160" t="s">
        <v>114</v>
      </c>
      <c r="BA5" s="160" t="s">
        <v>114</v>
      </c>
    </row>
    <row r="6" spans="1:53" ht="15" customHeight="1">
      <c r="A6" s="226">
        <f>ROW()-ROW(tbl_coded[[#Headers],[ISIN]])</f>
        <v>4</v>
      </c>
      <c r="B6" s="227" t="str">
        <f>IF(美元债一级!$C$3:$C$1048576&lt;&gt;"",美元债一级!C6,"")</f>
        <v>XS2685949492</v>
      </c>
      <c r="C6" s="228" t="str">
        <f>IF(tbl_coded[[#This Row],[ISIN]]="","",IF(tbl_coded[[#This Row],[Index]]&gt;$A$1,"",IF(_xll.BDP($B6&amp;" Corp",C$1)="#N/A N/A","",_xll.BDP($B6&amp;" Corp",C$1))))</f>
        <v>13/9/2023</v>
      </c>
      <c r="D6" s="228" t="str">
        <f>IF(tbl_coded[[#This Row],[ISIN]]="","",IF(_xll.BDP($B6&amp;" Corp",D$1)="#N/A N/A","",_xll.BDP($B6&amp;" Corp",D$1)))</f>
        <v>ZOUPING FINANCE</v>
      </c>
      <c r="E6" s="228" t="str">
        <f>IF(tbl_coded[[#This Row],[ISIN]]="","",IF(_xll.BDP($B6&amp;" Corp",E$1)="#N/A N/A","--",_xll.BDP($B6&amp;" Corp",E$1)))</f>
        <v>--</v>
      </c>
      <c r="F6" s="228" t="str">
        <f>IF(tbl_coded[[#This Row],[ISIN]]="","",IF(_xll.BDS($B6&amp;" Corp",F$1)="#N/A Field Not Applicable","",_xll.BDS($B6&amp;" Corp",F$1)))</f>
        <v/>
      </c>
      <c r="G6" s="228" t="str">
        <f>IF(tbl_coded[[#This Row],[ISIN]]="","",IF(_xll.BDP($F6&amp;" CompanyID",G$1)="#N/A Invalid Security","",_xll.BDP($F6&amp;" CompanyID",G$1)))</f>
        <v/>
      </c>
      <c r="H6" s="228" t="str">
        <f>IF(tbl_coded[[#This Row],[ISIN]]="","",IF(_xll.BDP($B6&amp;" Corp",H$1)="#N/A N/A","--",_xll.BDP($B6&amp;" Corp",H$1)))</f>
        <v>--</v>
      </c>
      <c r="I6" s="228" t="str">
        <f>IF(tbl_coded[[#This Row],[ISIN]]="","",IF(_xll.BDP($B6&amp;" Corp",I$1)="#N/A N/A","--",_xll.BDP($B6&amp;" Corp",I$1)))</f>
        <v>--</v>
      </c>
      <c r="J6" s="228" t="str">
        <f>IF(tbl_coded[[#This Row],[ISIN]]="","",IF(_xll.BDP($B6&amp;" Corp",J$1)="#N/A N/A","--",_xll.BDP($B6&amp;" Corp",J$1)))</f>
        <v>--</v>
      </c>
      <c r="K6" s="228" t="str">
        <f>IF(tbl_coded[[#This Row],[ISIN]]="","",IF(_xll.BDP($B6&amp;" Corp",K$1)="#N/A N/A","--",_xll.BDP($B6&amp;" Corp",K$1)))</f>
        <v>--</v>
      </c>
      <c r="L6" s="228" t="str">
        <f>IF(tbl_coded[[#This Row],[ISIN]]="","",IF(_xll.BDP($B6&amp;" Corp",L$1)="#N/A N/A","--",_xll.BDP($B6&amp;" Corp",L$1)))</f>
        <v>--</v>
      </c>
      <c r="M6" s="228" t="str">
        <f>IF(tbl_coded[[#This Row],[ISIN]]="","",IF(_xll.BDP($B6&amp;" Corp",M$1)="#N/A N/A","--",_xll.BDP($B6&amp;" Corp",M$1)))</f>
        <v>--</v>
      </c>
      <c r="N6" s="228" t="str">
        <f>IF(tbl_coded[[#This Row],[ISIN]]="","",IF(_xll.BDP($B6&amp;" Corp",N$1)="#N/A N/A","--",_xll.BDP($B6&amp;" Corp",N$1)))</f>
        <v>--</v>
      </c>
      <c r="O6" s="229" t="str">
        <f>IF(tbl_coded[[#This Row],[ISIN]]="","",IF(_xll.BDP($B6&amp;" Corp",O$1)="#N/A N/A","--",_xll.BDP($B6&amp;" Corp",O$1)))</f>
        <v>--</v>
      </c>
      <c r="P6" s="229" t="str">
        <f>IF(tbl_coded[[#This Row],[ISIN]]="","",IF(OR(_xll.BDP($B6&amp;" Corp",P$1)="#N/A N/A",_xll.BDP($B6&amp;" Corp",P$1)="#N/A Invalid Security",_xll.BDP($B6&amp;" Corp",P$1)="#N/A Field Not Applicable"),"--",_xll.BDP($B6&amp;" Corp",P$1)))</f>
        <v>--</v>
      </c>
      <c r="Q6" s="229" t="str">
        <f>IF(tbl_coded[[#This Row],[ISIN]]="","",IF(OR(_xll.BDP($P6&amp;" Equity",Q$1)="#N/A N/A",_xll.BDP($P6&amp;" Equity",Q$1)="#N/A Invalid Security"),"--",_xll.BDP($P6&amp;" Equity",Q$1)))</f>
        <v>--</v>
      </c>
      <c r="R6" s="229" t="str">
        <f>IF(tbl_coded[[#This Row],[ISIN]]="","",IF(OR(_xll.BDP($P6&amp;" Equity",R$1)="#N/A N/A",_xll.BDP($P6&amp;" Equity",R$1)="#N/A Invalid Security"),"--",_xll.BDP($P6&amp;" Equity",R$1)))</f>
        <v>--</v>
      </c>
      <c r="S6" s="229" t="str">
        <f>IF(tbl_coded[[#This Row],[ISIN]]="","",IF(OR(_xll.BDP($P6&amp;" Equity",S$1)="#N/A N/A",_xll.BDP($P6&amp;" Equity",S$1)="#N/A Invalid Security"),"--",_xll.BDP($P6&amp;" Equity",S$1)))</f>
        <v>--</v>
      </c>
      <c r="T6" s="229" t="str">
        <f>IF(tbl_coded[[#This Row],[ISIN]]="","",IF(OR(_xll.BDP($P6&amp;" Equity",T$1)="#N/A N/A",_xll.BDP($P6&amp;" Equity",T$1)="#N/A Invalid Security"),"--",_xll.BDP($P6&amp;" Equity",T$1)))</f>
        <v>--</v>
      </c>
      <c r="U6" s="229" t="str">
        <f>IF(tbl_coded[[#This Row],[ISIN]]="","",IF(OR(_xll.BDP($P6&amp;" Equity",U$1)="#N/A N/A",_xll.BDP($P6&amp;" Equity",U$1)="#N/A Invalid Security"),"--",_xll.BDP($P6&amp;" Equity",U$1)))</f>
        <v>--</v>
      </c>
      <c r="V6" s="229" t="str">
        <f>IF(tbl_coded[[#This Row],[ISIN]]="","",IF(ISNUMBER(_xll.BDP(B6&amp;" Corp",V$1)),_xll.BDP(B6&amp;" Corp",V$1),""))</f>
        <v/>
      </c>
      <c r="W6" s="229" t="str">
        <f>IF(tbl_coded[[#This Row],[ISIN]]="","",IF(ISNUMBER(_xll.BDP(B6&amp;" Corp",W$1)),_xll.BDP(B6&amp;" Corp",W$1),""))</f>
        <v/>
      </c>
      <c r="X6" s="229" t="str">
        <f>IF(tbl_coded[[#This Row],[ISIN]]="","",IF(ISNUMBER(_xll.BDP(B6&amp;" Corp",X$1)),_xll.BDP(B6&amp;" Corp",X$1),""))</f>
        <v/>
      </c>
      <c r="Y6" s="229" t="str">
        <f>IF(tbl_coded[[#This Row],[ISIN]]="","",IF((_xll.BDP(B6&amp;" Corp",Y$1))="#N/A Field Not Applicable","",_xll.BDP(B6&amp;" Corp",Y$1)))</f>
        <v>N</v>
      </c>
      <c r="Z6" s="229" t="str">
        <f>IF(tbl_coded[[#This Row],[ISIN]]="","",IF((_xll.BDP(B6&amp;" Corp",Z$1))="#N/A N/A","--",_xll.BDP(B6&amp;" Corp",Z$1)))</f>
        <v>--</v>
      </c>
      <c r="AA6" s="229" t="str">
        <f>IF(tbl_coded[[#This Row],[ISIN]]="","",IF(IFERROR(MATCH(H6,rtg_num[Moody''s],0)&gt;10,0),"HY",IF(IFERROR(MATCH(I6,rtg_num[S&amp;P],0)&gt;10,0),"HY",IF(IFERROR(MATCH(J6,rtg_num[Fitch],0)&gt;10,0),"HY",IF(H6&amp;I6&amp;J6="------","NR",IF(IFERROR(FIND("#N/A",Coded!H6),0)&amp;IFERROR(FIND("#N/A",Coded!H6),0)&amp;IFERROR(FIND("#N/A",Coded!H6),0)&lt;&gt;"000",IF(INDEX(美元债一级!$O:$O,MATCH(tbl_coded[[#This Row],[ISIN]],美元债一级!$I:$I,0))="--/--/--","NR","IG"),"IG"))))))</f>
        <v>NR</v>
      </c>
      <c r="AB6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6" s="230" t="str">
        <f>IF(tbl_coded[[#This Row],[ISIN]]="","",IF(_xll.BDP($B6&amp;" Corp",AD$1)="#N/A N/A","--",_xll.BDP($B6&amp;" Corp",AD$1)))</f>
        <v>VG</v>
      </c>
      <c r="AE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6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Zouping Finance International</v>
      </c>
      <c r="AH6" s="246" t="str">
        <f>IF(tbl_coded[[#This Row],[ISIN]]="","",IF(_xll.BDS($B6&amp;" Corp",AH$1)="#N/A Field Not Applicable","",_xll.BDS($B6&amp;" Corp",AH$1)))</f>
        <v/>
      </c>
      <c r="AI6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6" s="246" t="str">
        <f>IF(tbl_coded[[#This Row],[ISIN]]="","",IF(OR(_xll.BDP(tbl_coded[[#This Row],[ISIN]]&amp;" ISIN",AJ$1)="#N/A N/A"),"--",_xll.BDP(tbl_coded[[#This Row],[ISIN]]&amp;" ISIN",AJ$1)))</f>
        <v>Zouping Financial Development Group Co Ltd</v>
      </c>
      <c r="AK6" s="246">
        <f>IF(tbl_coded[[#This Row],[ISIN]]="","",IF(_xll.BDS($B6&amp;" Corp",AK$1)="#N/A Field Not Applicable","",_xll.BDS($B6&amp;" Corp",AK$1)))</f>
        <v>71254506</v>
      </c>
      <c r="AL6" s="246" t="str">
        <f>IF(tbl_coded[[#This Row],[SBLC Provider BBID]]="","",_xll.BDP(tbl_coded[[#This Row],[SBLC Provider BBID]]&amp;" CompanyID","NAME"))</f>
        <v>Bank of Qingdao Co Ltd/Binzhou</v>
      </c>
      <c r="AM6" s="246" t="str">
        <f>IF(tbl_coded[[#This Row],[ISIN]]="","",IF(OR(_xll.BDP(tbl_coded[[#This Row],[ISIN]]&amp;" ISIN",AM$1)="#N/A N/A"),"--",TEXT(_xll.BDP(tbl_coded[[#This Row],[ISIN]]&amp;" ISIN",AM$1),"yyyy/mm/dd")))</f>
        <v>2023/09/19</v>
      </c>
      <c r="AN6" s="246" t="str">
        <f>IF(tbl_coded[[#This Row],[ISIN]]="","",IF(OR(_xll.BDP(tbl_coded[[#This Row],[ISIN]]&amp;" ISIN",AN$1)="#N/A N/A"),"--",TEXT(_xll.BDP(tbl_coded[[#This Row],[ISIN]]&amp;" ISIN",AN$1),"yyyy/mm/dd")))</f>
        <v>2026/09/19</v>
      </c>
      <c r="AO6" s="246" t="str">
        <f>IF(tbl_coded[[#This Row],[ISIN]]="","",IF(OR(_xll.BDP(tbl_coded[[#This Row],[ISIN]]&amp;" ISIN",AO$1)="#N/A N/A"),"--",TEXT(_xll.BDP(tbl_coded[[#This Row],[ISIN]]&amp;" ISIN",AO$1),"yyyy/mm/dd")))</f>
        <v>2023/09/13</v>
      </c>
      <c r="AP6" s="246" t="str">
        <f>IF(tbl_coded[[#This Row],[ISIN]]="","",IF(OR(_xll.BDP(tbl_coded[[#This Row],[ISIN]]&amp;" ISIN",AP$1)="#N/A Field Not Applicable"),"--",TEXT(_xll.BDP(tbl_coded[[#This Row],[ISIN]]&amp;" ISIN",AP$1),"yyyy/mm/dd")))</f>
        <v>--</v>
      </c>
      <c r="AQ6" s="246">
        <f>IF(tbl_coded[[#This Row],[ISIN]]="","",IF(OR(_xll.BDP(tbl_coded[[#This Row],[ISIN]]&amp;" ISIN",AQ$1)="#N/A N/A"),"--",_xll.BDP(tbl_coded[[#This Row],[ISIN]]&amp;" ISIN",AQ$1)))</f>
        <v>2.2999999999999998</v>
      </c>
      <c r="AR6" s="246" t="str">
        <f>IF(tbl_coded[[#This Row],[ISIN]]="","",IF(OR(_xll.BDP(tbl_coded[[#This Row],[ISIN]]&amp;" ISIN",AR$1)="#N/A N/A"),"--",_xll.BDP(tbl_coded[[#This Row],[ISIN]]&amp;" ISIN",AR$1)))</f>
        <v>JPY</v>
      </c>
      <c r="AS6" s="246">
        <f>IF(tbl_coded[[#This Row],[ISIN]]="","",IF(OR(_xll.BDP(tbl_coded[[#This Row],[ISIN]]&amp;" ISIN",AS$1)="#N/A N/A"),"--",_xll.BDP(tbl_coded[[#This Row],[ISIN]]&amp;" ISIN",AS$1)))</f>
        <v>7600000000</v>
      </c>
      <c r="AT6" s="246">
        <f>IF(tbl_coded[[#This Row],[ISIN]]="","",IF(OR(_xll.BDP(tbl_coded[[#This Row],[ISIN]]&amp;" ISIN",AT$1)="#N/A Field Not Applicable"),"--",_xll.BDP(tbl_coded[[#This Row],[ISIN]]&amp;" ISIN",AT$1)))</f>
        <v>100</v>
      </c>
      <c r="AU6" s="245"/>
      <c r="AX6" s="160">
        <v>5</v>
      </c>
      <c r="AY6" s="160" t="s">
        <v>80</v>
      </c>
      <c r="AZ6" s="160" t="s">
        <v>88</v>
      </c>
      <c r="BA6" s="160" t="s">
        <v>88</v>
      </c>
    </row>
    <row r="7" spans="1:53" ht="15" customHeight="1">
      <c r="A7" s="226">
        <f>ROW()-ROW(tbl_coded[[#Headers],[ISIN]])</f>
        <v>5</v>
      </c>
      <c r="B7" s="227" t="str">
        <f>IF(美元债一级!$C$3:$C$1048576&lt;&gt;"",美元债一级!C7,"")</f>
        <v>HK0000946787</v>
      </c>
      <c r="C7" s="228" t="str">
        <f>IF(tbl_coded[[#This Row],[ISIN]]="","",IF(tbl_coded[[#This Row],[Index]]&gt;$A$1,"",IF(_xll.BDP($B7&amp;" Corp",C$1)="#N/A N/A","",_xll.BDP($B7&amp;" Corp",C$1))))</f>
        <v>13/9/2023</v>
      </c>
      <c r="D7" s="228" t="str">
        <f>IF(tbl_coded[[#This Row],[ISIN]]="","",IF(_xll.BDP($B7&amp;" Corp",D$1)="#N/A N/A","",_xll.BDP($B7&amp;" Corp",D$1)))</f>
        <v>HAINAN PROVINCE GOVT</v>
      </c>
      <c r="E7" s="228" t="str">
        <f>IF(tbl_coded[[#This Row],[ISIN]]="","",IF(_xll.BDP($B7&amp;" Corp",E$1)="#N/A N/A","--",_xll.BDP($B7&amp;" Corp",E$1)))</f>
        <v>--</v>
      </c>
      <c r="F7" s="228" t="str">
        <f>IF(tbl_coded[[#This Row],[ISIN]]="","",IF(_xll.BDS($B7&amp;" Corp",F$1)="#N/A Field Not Applicable","",_xll.BDS($B7&amp;" Corp",F$1)))</f>
        <v/>
      </c>
      <c r="G7" s="228" t="str">
        <f>IF(tbl_coded[[#This Row],[ISIN]]="","",IF(_xll.BDP($F7&amp;" CompanyID",G$1)="#N/A Invalid Security","",_xll.BDP($F7&amp;" CompanyID",G$1)))</f>
        <v/>
      </c>
      <c r="H7" s="228" t="str">
        <f>IF(tbl_coded[[#This Row],[ISIN]]="","",IF(_xll.BDP($B7&amp;" Corp",H$1)="#N/A N/A","--",_xll.BDP($B7&amp;" Corp",H$1)))</f>
        <v>--</v>
      </c>
      <c r="I7" s="228" t="str">
        <f>IF(tbl_coded[[#This Row],[ISIN]]="","",IF(_xll.BDP($B7&amp;" Corp",I$1)="#N/A N/A","--",_xll.BDP($B7&amp;" Corp",I$1)))</f>
        <v>--</v>
      </c>
      <c r="J7" s="228" t="str">
        <f>IF(tbl_coded[[#This Row],[ISIN]]="","",IF(_xll.BDP($B7&amp;" Corp",J$1)="#N/A N/A","--",_xll.BDP($B7&amp;" Corp",J$1)))</f>
        <v>--</v>
      </c>
      <c r="K7" s="228" t="str">
        <f>IF(tbl_coded[[#This Row],[ISIN]]="","",IF(_xll.BDP($B7&amp;" Corp",K$1)="#N/A N/A","--",_xll.BDP($B7&amp;" Corp",K$1)))</f>
        <v>--</v>
      </c>
      <c r="L7" s="228" t="str">
        <f>IF(tbl_coded[[#This Row],[ISIN]]="","",IF(_xll.BDP($B7&amp;" Corp",L$1)="#N/A N/A","--",_xll.BDP($B7&amp;" Corp",L$1)))</f>
        <v>--</v>
      </c>
      <c r="M7" s="228" t="str">
        <f>IF(tbl_coded[[#This Row],[ISIN]]="","",IF(_xll.BDP($B7&amp;" Corp",M$1)="#N/A N/A","--",_xll.BDP($B7&amp;" Corp",M$1)))</f>
        <v>--</v>
      </c>
      <c r="N7" s="228" t="str">
        <f>IF(tbl_coded[[#This Row],[ISIN]]="","",IF(_xll.BDP($B7&amp;" Corp",N$1)="#N/A N/A","--",_xll.BDP($B7&amp;" Corp",N$1)))</f>
        <v>--</v>
      </c>
      <c r="O7" s="229" t="str">
        <f>IF(tbl_coded[[#This Row],[ISIN]]="","",IF(_xll.BDP($B7&amp;" Corp",O$1)="#N/A N/A","--",_xll.BDP($B7&amp;" Corp",O$1)))</f>
        <v>--</v>
      </c>
      <c r="P7" s="229" t="str">
        <f>IF(tbl_coded[[#This Row],[ISIN]]="","",IF(OR(_xll.BDP($B7&amp;" Corp",P$1)="#N/A N/A",_xll.BDP($B7&amp;" Corp",P$1)="#N/A Invalid Security",_xll.BDP($B7&amp;" Corp",P$1)="#N/A Field Not Applicable"),"--",_xll.BDP($B7&amp;" Corp",P$1)))</f>
        <v>--</v>
      </c>
      <c r="Q7" s="229" t="str">
        <f>IF(tbl_coded[[#This Row],[ISIN]]="","",IF(OR(_xll.BDP($P7&amp;" Equity",Q$1)="#N/A N/A",_xll.BDP($P7&amp;" Equity",Q$1)="#N/A Invalid Security"),"--",_xll.BDP($P7&amp;" Equity",Q$1)))</f>
        <v>--</v>
      </c>
      <c r="R7" s="229" t="str">
        <f>IF(tbl_coded[[#This Row],[ISIN]]="","",IF(OR(_xll.BDP($P7&amp;" Equity",R$1)="#N/A N/A",_xll.BDP($P7&amp;" Equity",R$1)="#N/A Invalid Security"),"--",_xll.BDP($P7&amp;" Equity",R$1)))</f>
        <v>--</v>
      </c>
      <c r="S7" s="229" t="str">
        <f>IF(tbl_coded[[#This Row],[ISIN]]="","",IF(OR(_xll.BDP($P7&amp;" Equity",S$1)="#N/A N/A",_xll.BDP($P7&amp;" Equity",S$1)="#N/A Invalid Security"),"--",_xll.BDP($P7&amp;" Equity",S$1)))</f>
        <v>--</v>
      </c>
      <c r="T7" s="229" t="str">
        <f>IF(tbl_coded[[#This Row],[ISIN]]="","",IF(OR(_xll.BDP($P7&amp;" Equity",T$1)="#N/A N/A",_xll.BDP($P7&amp;" Equity",T$1)="#N/A Invalid Security"),"--",_xll.BDP($P7&amp;" Equity",T$1)))</f>
        <v>--</v>
      </c>
      <c r="U7" s="229" t="str">
        <f>IF(tbl_coded[[#This Row],[ISIN]]="","",IF(OR(_xll.BDP($P7&amp;" Equity",U$1)="#N/A N/A",_xll.BDP($P7&amp;" Equity",U$1)="#N/A Invalid Security"),"--",_xll.BDP($P7&amp;" Equity",U$1)))</f>
        <v>--</v>
      </c>
      <c r="V7" s="229" t="str">
        <f>IF(tbl_coded[[#This Row],[ISIN]]="","",IF(ISNUMBER(_xll.BDP(B7&amp;" Corp",V$1)),_xll.BDP(B7&amp;" Corp",V$1),""))</f>
        <v/>
      </c>
      <c r="W7" s="229" t="str">
        <f>IF(tbl_coded[[#This Row],[ISIN]]="","",IF(ISNUMBER(_xll.BDP(B7&amp;" Corp",W$1)),_xll.BDP(B7&amp;" Corp",W$1),""))</f>
        <v/>
      </c>
      <c r="X7" s="229" t="str">
        <f>IF(tbl_coded[[#This Row],[ISIN]]="","",IF(ISNUMBER(_xll.BDP(B7&amp;" Corp",X$1)),_xll.BDP(B7&amp;" Corp",X$1),""))</f>
        <v/>
      </c>
      <c r="Y7" s="229" t="str">
        <f>IF(tbl_coded[[#This Row],[ISIN]]="","",IF((_xll.BDP(B7&amp;" Corp",Y$1))="#N/A Field Not Applicable","",_xll.BDP(B7&amp;" Corp",Y$1)))</f>
        <v>N</v>
      </c>
      <c r="Z7" s="229" t="str">
        <f>IF(tbl_coded[[#This Row],[ISIN]]="","",IF((_xll.BDP(B7&amp;" Corp",Z$1))="#N/A N/A","--",_xll.BDP(B7&amp;" Corp",Z$1)))</f>
        <v>--</v>
      </c>
      <c r="AA7" s="229" t="str">
        <f>IF(tbl_coded[[#This Row],[ISIN]]="","",IF(IFERROR(MATCH(H7,rtg_num[Moody''s],0)&gt;10,0),"HY",IF(IFERROR(MATCH(I7,rtg_num[S&amp;P],0)&gt;10,0),"HY",IF(IFERROR(MATCH(J7,rtg_num[Fitch],0)&gt;10,0),"HY",IF(H7&amp;I7&amp;J7="------","NR",IF(IFERROR(FIND("#N/A",Coded!H7),0)&amp;IFERROR(FIND("#N/A",Coded!H7),0)&amp;IFERROR(FIND("#N/A",Coded!H7),0)&lt;&gt;"000",IF(INDEX(美元债一级!$O:$O,MATCH(tbl_coded[[#This Row],[ISIN]],美元债一级!$I:$I,0))="--/--/--","NR","IG"),"IG"))))))</f>
        <v>NR</v>
      </c>
      <c r="AB7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7" s="230" t="str">
        <f>IF(tbl_coded[[#This Row],[ISIN]]="","",IF(_xll.BDP($B7&amp;" Corp",AD$1)="#N/A N/A","--",_xll.BDP($B7&amp;" Corp",AD$1)))</f>
        <v>CN</v>
      </c>
      <c r="AE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7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海南省政府债券</v>
      </c>
      <c r="AH7" s="246" t="str">
        <f>IF(tbl_coded[[#This Row],[ISIN]]="","",IF(_xll.BDS($B7&amp;" Corp",AH$1)="#N/A Field Not Applicable","",_xll.BDS($B7&amp;" Corp",AH$1)))</f>
        <v/>
      </c>
      <c r="AI7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7" s="246" t="str">
        <f>IF(tbl_coded[[#This Row],[ISIN]]="","",IF(OR(_xll.BDP(tbl_coded[[#This Row],[ISIN]]&amp;" ISIN",AJ$1)="#N/A N/A"),"--",_xll.BDP(tbl_coded[[#This Row],[ISIN]]&amp;" ISIN",AJ$1)))</f>
        <v>--</v>
      </c>
      <c r="AK7" s="246" t="str">
        <f>IF(tbl_coded[[#This Row],[ISIN]]="","",IF(_xll.BDS($B7&amp;" Corp",AK$1)="#N/A Field Not Applicable","",_xll.BDS($B7&amp;" Corp",AK$1)))</f>
        <v/>
      </c>
      <c r="AL7" s="246" t="str">
        <f>IF(tbl_coded[[#This Row],[SBLC Provider BBID]]="","",_xll.BDP(tbl_coded[[#This Row],[SBLC Provider BBID]]&amp;" CompanyID","NAME"))</f>
        <v/>
      </c>
      <c r="AM7" s="246" t="str">
        <f>IF(tbl_coded[[#This Row],[ISIN]]="","",IF(OR(_xll.BDP(tbl_coded[[#This Row],[ISIN]]&amp;" ISIN",AM$1)="#N/A N/A"),"--",TEXT(_xll.BDP(tbl_coded[[#This Row],[ISIN]]&amp;" ISIN",AM$1),"yyyy/mm/dd")))</f>
        <v>2023/09/20</v>
      </c>
      <c r="AN7" s="246" t="str">
        <f>IF(tbl_coded[[#This Row],[ISIN]]="","",IF(OR(_xll.BDP(tbl_coded[[#This Row],[ISIN]]&amp;" ISIN",AN$1)="#N/A N/A"),"--",TEXT(_xll.BDP(tbl_coded[[#This Row],[ISIN]]&amp;" ISIN",AN$1),"yyyy/mm/dd")))</f>
        <v>2025/09/20</v>
      </c>
      <c r="AO7" s="246" t="str">
        <f>IF(tbl_coded[[#This Row],[ISIN]]="","",IF(OR(_xll.BDP(tbl_coded[[#This Row],[ISIN]]&amp;" ISIN",AO$1)="#N/A N/A"),"--",TEXT(_xll.BDP(tbl_coded[[#This Row],[ISIN]]&amp;" ISIN",AO$1),"yyyy/mm/dd")))</f>
        <v>2023/09/13</v>
      </c>
      <c r="AP7" s="246" t="str">
        <f>IF(tbl_coded[[#This Row],[ISIN]]="","",IF(OR(_xll.BDP(tbl_coded[[#This Row],[ISIN]]&amp;" ISIN",AP$1)="#N/A Field Not Applicable"),"--",TEXT(_xll.BDP(tbl_coded[[#This Row],[ISIN]]&amp;" ISIN",AP$1),"yyyy/mm/dd")))</f>
        <v>--</v>
      </c>
      <c r="AQ7" s="246">
        <f>IF(tbl_coded[[#This Row],[ISIN]]="","",IF(OR(_xll.BDP(tbl_coded[[#This Row],[ISIN]]&amp;" ISIN",AQ$1)="#N/A N/A"),"--",_xll.BDP(tbl_coded[[#This Row],[ISIN]]&amp;" ISIN",AQ$1)))</f>
        <v>2.4500000000000002</v>
      </c>
      <c r="AR7" s="246" t="str">
        <f>IF(tbl_coded[[#This Row],[ISIN]]="","",IF(OR(_xll.BDP(tbl_coded[[#This Row],[ISIN]]&amp;" ISIN",AR$1)="#N/A N/A"),"--",_xll.BDP(tbl_coded[[#This Row],[ISIN]]&amp;" ISIN",AR$1)))</f>
        <v>CNY</v>
      </c>
      <c r="AS7" s="246">
        <f>IF(tbl_coded[[#This Row],[ISIN]]="","",IF(OR(_xll.BDP(tbl_coded[[#This Row],[ISIN]]&amp;" ISIN",AS$1)="#N/A N/A"),"--",_xll.BDP(tbl_coded[[#This Row],[ISIN]]&amp;" ISIN",AS$1)))</f>
        <v>3000000000</v>
      </c>
      <c r="AT7" s="246">
        <f>IF(tbl_coded[[#This Row],[ISIN]]="","",IF(OR(_xll.BDP(tbl_coded[[#This Row],[ISIN]]&amp;" ISIN",AT$1)="#N/A Field Not Applicable"),"--",_xll.BDP(tbl_coded[[#This Row],[ISIN]]&amp;" ISIN",AT$1)))</f>
        <v>100</v>
      </c>
      <c r="AU7" s="245"/>
      <c r="AX7" s="160">
        <v>6</v>
      </c>
      <c r="AY7" s="160" t="s">
        <v>76</v>
      </c>
      <c r="AZ7" s="160" t="s">
        <v>72</v>
      </c>
      <c r="BA7" s="160" t="s">
        <v>72</v>
      </c>
    </row>
    <row r="8" spans="1:53" ht="15" customHeight="1">
      <c r="A8" s="226">
        <f>ROW()-ROW(tbl_coded[[#Headers],[ISIN]])</f>
        <v>6</v>
      </c>
      <c r="B8" s="227" t="str">
        <f>IF(美元债一级!$C$3:$C$1048576&lt;&gt;"",美元债一级!C8,"")</f>
        <v>HK0000946803</v>
      </c>
      <c r="C8" s="228" t="str">
        <f>IF(tbl_coded[[#This Row],[ISIN]]="","",IF(tbl_coded[[#This Row],[Index]]&gt;$A$1,"",IF(_xll.BDP($B8&amp;" Corp",C$1)="#N/A N/A","",_xll.BDP($B8&amp;" Corp",C$1))))</f>
        <v>13/9/2023</v>
      </c>
      <c r="D8" s="228" t="str">
        <f>IF(tbl_coded[[#This Row],[ISIN]]="","",IF(_xll.BDP($B8&amp;" Corp",D$1)="#N/A N/A","",_xll.BDP($B8&amp;" Corp",D$1)))</f>
        <v>HAINAN PROVINCE GOVT</v>
      </c>
      <c r="E8" s="228" t="str">
        <f>IF(tbl_coded[[#This Row],[ISIN]]="","",IF(_xll.BDP($B8&amp;" Corp",E$1)="#N/A N/A","--",_xll.BDP($B8&amp;" Corp",E$1)))</f>
        <v>--</v>
      </c>
      <c r="F8" s="228" t="str">
        <f>IF(tbl_coded[[#This Row],[ISIN]]="","",IF(_xll.BDS($B8&amp;" Corp",F$1)="#N/A Field Not Applicable","",_xll.BDS($B8&amp;" Corp",F$1)))</f>
        <v/>
      </c>
      <c r="G8" s="228" t="str">
        <f>IF(tbl_coded[[#This Row],[ISIN]]="","",IF(_xll.BDP($F8&amp;" CompanyID",G$1)="#N/A Invalid Security","",_xll.BDP($F8&amp;" CompanyID",G$1)))</f>
        <v/>
      </c>
      <c r="H8" s="228" t="str">
        <f>IF(tbl_coded[[#This Row],[ISIN]]="","",IF(_xll.BDP($B8&amp;" Corp",H$1)="#N/A N/A","--",_xll.BDP($B8&amp;" Corp",H$1)))</f>
        <v>--</v>
      </c>
      <c r="I8" s="228" t="str">
        <f>IF(tbl_coded[[#This Row],[ISIN]]="","",IF(_xll.BDP($B8&amp;" Corp",I$1)="#N/A N/A","--",_xll.BDP($B8&amp;" Corp",I$1)))</f>
        <v>--</v>
      </c>
      <c r="J8" s="228" t="str">
        <f>IF(tbl_coded[[#This Row],[ISIN]]="","",IF(_xll.BDP($B8&amp;" Corp",J$1)="#N/A N/A","--",_xll.BDP($B8&amp;" Corp",J$1)))</f>
        <v>--</v>
      </c>
      <c r="K8" s="228" t="str">
        <f>IF(tbl_coded[[#This Row],[ISIN]]="","",IF(_xll.BDP($B8&amp;" Corp",K$1)="#N/A N/A","--",_xll.BDP($B8&amp;" Corp",K$1)))</f>
        <v>--</v>
      </c>
      <c r="L8" s="228" t="str">
        <f>IF(tbl_coded[[#This Row],[ISIN]]="","",IF(_xll.BDP($B8&amp;" Corp",L$1)="#N/A N/A","--",_xll.BDP($B8&amp;" Corp",L$1)))</f>
        <v>--</v>
      </c>
      <c r="M8" s="228" t="str">
        <f>IF(tbl_coded[[#This Row],[ISIN]]="","",IF(_xll.BDP($B8&amp;" Corp",M$1)="#N/A N/A","--",_xll.BDP($B8&amp;" Corp",M$1)))</f>
        <v>--</v>
      </c>
      <c r="N8" s="228" t="str">
        <f>IF(tbl_coded[[#This Row],[ISIN]]="","",IF(_xll.BDP($B8&amp;" Corp",N$1)="#N/A N/A","--",_xll.BDP($B8&amp;" Corp",N$1)))</f>
        <v>--</v>
      </c>
      <c r="O8" s="229" t="str">
        <f>IF(tbl_coded[[#This Row],[ISIN]]="","",IF(_xll.BDP($B8&amp;" Corp",O$1)="#N/A N/A","--",_xll.BDP($B8&amp;" Corp",O$1)))</f>
        <v>--</v>
      </c>
      <c r="P8" s="229" t="str">
        <f>IF(tbl_coded[[#This Row],[ISIN]]="","",IF(OR(_xll.BDP($B8&amp;" Corp",P$1)="#N/A N/A",_xll.BDP($B8&amp;" Corp",P$1)="#N/A Invalid Security",_xll.BDP($B8&amp;" Corp",P$1)="#N/A Field Not Applicable"),"--",_xll.BDP($B8&amp;" Corp",P$1)))</f>
        <v>--</v>
      </c>
      <c r="Q8" s="229" t="str">
        <f>IF(tbl_coded[[#This Row],[ISIN]]="","",IF(OR(_xll.BDP($P8&amp;" Equity",Q$1)="#N/A N/A",_xll.BDP($P8&amp;" Equity",Q$1)="#N/A Invalid Security"),"--",_xll.BDP($P8&amp;" Equity",Q$1)))</f>
        <v>--</v>
      </c>
      <c r="R8" s="229" t="str">
        <f>IF(tbl_coded[[#This Row],[ISIN]]="","",IF(OR(_xll.BDP($P8&amp;" Equity",R$1)="#N/A N/A",_xll.BDP($P8&amp;" Equity",R$1)="#N/A Invalid Security"),"--",_xll.BDP($P8&amp;" Equity",R$1)))</f>
        <v>--</v>
      </c>
      <c r="S8" s="229" t="str">
        <f>IF(tbl_coded[[#This Row],[ISIN]]="","",IF(OR(_xll.BDP($P8&amp;" Equity",S$1)="#N/A N/A",_xll.BDP($P8&amp;" Equity",S$1)="#N/A Invalid Security"),"--",_xll.BDP($P8&amp;" Equity",S$1)))</f>
        <v>--</v>
      </c>
      <c r="T8" s="229" t="str">
        <f>IF(tbl_coded[[#This Row],[ISIN]]="","",IF(OR(_xll.BDP($P8&amp;" Equity",T$1)="#N/A N/A",_xll.BDP($P8&amp;" Equity",T$1)="#N/A Invalid Security"),"--",_xll.BDP($P8&amp;" Equity",T$1)))</f>
        <v>--</v>
      </c>
      <c r="U8" s="229" t="str">
        <f>IF(tbl_coded[[#This Row],[ISIN]]="","",IF(OR(_xll.BDP($P8&amp;" Equity",U$1)="#N/A N/A",_xll.BDP($P8&amp;" Equity",U$1)="#N/A Invalid Security"),"--",_xll.BDP($P8&amp;" Equity",U$1)))</f>
        <v>--</v>
      </c>
      <c r="V8" s="229" t="str">
        <f>IF(tbl_coded[[#This Row],[ISIN]]="","",IF(ISNUMBER(_xll.BDP(B8&amp;" Corp",V$1)),_xll.BDP(B8&amp;" Corp",V$1),""))</f>
        <v/>
      </c>
      <c r="W8" s="229" t="str">
        <f>IF(tbl_coded[[#This Row],[ISIN]]="","",IF(ISNUMBER(_xll.BDP(B8&amp;" Corp",W$1)),_xll.BDP(B8&amp;" Corp",W$1),""))</f>
        <v/>
      </c>
      <c r="X8" s="229" t="str">
        <f>IF(tbl_coded[[#This Row],[ISIN]]="","",IF(ISNUMBER(_xll.BDP(B8&amp;" Corp",X$1)),_xll.BDP(B8&amp;" Corp",X$1),""))</f>
        <v/>
      </c>
      <c r="Y8" s="229" t="str">
        <f>IF(tbl_coded[[#This Row],[ISIN]]="","",IF((_xll.BDP(B8&amp;" Corp",Y$1))="#N/A Field Not Applicable","",_xll.BDP(B8&amp;" Corp",Y$1)))</f>
        <v>N</v>
      </c>
      <c r="Z8" s="229" t="str">
        <f>IF(tbl_coded[[#This Row],[ISIN]]="","",IF((_xll.BDP(B8&amp;" Corp",Z$1))="#N/A N/A","--",_xll.BDP(B8&amp;" Corp",Z$1)))</f>
        <v>--</v>
      </c>
      <c r="AA8" s="229" t="str">
        <f>IF(tbl_coded[[#This Row],[ISIN]]="","",IF(IFERROR(MATCH(H8,rtg_num[Moody''s],0)&gt;10,0),"HY",IF(IFERROR(MATCH(I8,rtg_num[S&amp;P],0)&gt;10,0),"HY",IF(IFERROR(MATCH(J8,rtg_num[Fitch],0)&gt;10,0),"HY",IF(H8&amp;I8&amp;J8="------","NR",IF(IFERROR(FIND("#N/A",Coded!H8),0)&amp;IFERROR(FIND("#N/A",Coded!H8),0)&amp;IFERROR(FIND("#N/A",Coded!H8),0)&lt;&gt;"000",IF(INDEX(美元债一级!$O:$O,MATCH(tbl_coded[[#This Row],[ISIN]],美元债一级!$I:$I,0))="--/--/--","NR","IG"),"IG"))))))</f>
        <v>NR</v>
      </c>
      <c r="AB8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8" s="230" t="str">
        <f>IF(tbl_coded[[#This Row],[ISIN]]="","",IF(_xll.BDP($B8&amp;" Corp",AD$1)="#N/A N/A","--",_xll.BDP($B8&amp;" Corp",AD$1)))</f>
        <v>CN</v>
      </c>
      <c r="AE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8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海南省政府债券</v>
      </c>
      <c r="AH8" s="246" t="str">
        <f>IF(tbl_coded[[#This Row],[ISIN]]="","",IF(_xll.BDS($B8&amp;" Corp",AH$1)="#N/A Field Not Applicable","",_xll.BDS($B8&amp;" Corp",AH$1)))</f>
        <v/>
      </c>
      <c r="AI8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8" s="246" t="str">
        <f>IF(tbl_coded[[#This Row],[ISIN]]="","",IF(OR(_xll.BDP(tbl_coded[[#This Row],[ISIN]]&amp;" ISIN",AJ$1)="#N/A N/A"),"--",_xll.BDP(tbl_coded[[#This Row],[ISIN]]&amp;" ISIN",AJ$1)))</f>
        <v>--</v>
      </c>
      <c r="AK8" s="246" t="str">
        <f>IF(tbl_coded[[#This Row],[ISIN]]="","",IF(_xll.BDS($B8&amp;" Corp",AK$1)="#N/A Field Not Applicable","",_xll.BDS($B8&amp;" Corp",AK$1)))</f>
        <v/>
      </c>
      <c r="AL8" s="246" t="str">
        <f>IF(tbl_coded[[#This Row],[SBLC Provider BBID]]="","",_xll.BDP(tbl_coded[[#This Row],[SBLC Provider BBID]]&amp;" CompanyID","NAME"))</f>
        <v/>
      </c>
      <c r="AM8" s="246" t="str">
        <f>IF(tbl_coded[[#This Row],[ISIN]]="","",IF(OR(_xll.BDP(tbl_coded[[#This Row],[ISIN]]&amp;" ISIN",AM$1)="#N/A N/A"),"--",TEXT(_xll.BDP(tbl_coded[[#This Row],[ISIN]]&amp;" ISIN",AM$1),"yyyy/mm/dd")))</f>
        <v>2023/09/20</v>
      </c>
      <c r="AN8" s="246" t="str">
        <f>IF(tbl_coded[[#This Row],[ISIN]]="","",IF(OR(_xll.BDP(tbl_coded[[#This Row],[ISIN]]&amp;" ISIN",AN$1)="#N/A N/A"),"--",TEXT(_xll.BDP(tbl_coded[[#This Row],[ISIN]]&amp;" ISIN",AN$1),"yyyy/mm/dd")))</f>
        <v>2028/09/20</v>
      </c>
      <c r="AO8" s="246" t="str">
        <f>IF(tbl_coded[[#This Row],[ISIN]]="","",IF(OR(_xll.BDP(tbl_coded[[#This Row],[ISIN]]&amp;" ISIN",AO$1)="#N/A N/A"),"--",TEXT(_xll.BDP(tbl_coded[[#This Row],[ISIN]]&amp;" ISIN",AO$1),"yyyy/mm/dd")))</f>
        <v>2023/09/13</v>
      </c>
      <c r="AP8" s="246" t="str">
        <f>IF(tbl_coded[[#This Row],[ISIN]]="","",IF(OR(_xll.BDP(tbl_coded[[#This Row],[ISIN]]&amp;" ISIN",AP$1)="#N/A Field Not Applicable"),"--",TEXT(_xll.BDP(tbl_coded[[#This Row],[ISIN]]&amp;" ISIN",AP$1),"yyyy/mm/dd")))</f>
        <v>--</v>
      </c>
      <c r="AQ8" s="246">
        <f>IF(tbl_coded[[#This Row],[ISIN]]="","",IF(OR(_xll.BDP(tbl_coded[[#This Row],[ISIN]]&amp;" ISIN",AQ$1)="#N/A N/A"),"--",_xll.BDP(tbl_coded[[#This Row],[ISIN]]&amp;" ISIN",AQ$1)))</f>
        <v>2.7</v>
      </c>
      <c r="AR8" s="246" t="str">
        <f>IF(tbl_coded[[#This Row],[ISIN]]="","",IF(OR(_xll.BDP(tbl_coded[[#This Row],[ISIN]]&amp;" ISIN",AR$1)="#N/A N/A"),"--",_xll.BDP(tbl_coded[[#This Row],[ISIN]]&amp;" ISIN",AR$1)))</f>
        <v>CNY</v>
      </c>
      <c r="AS8" s="246">
        <f>IF(tbl_coded[[#This Row],[ISIN]]="","",IF(OR(_xll.BDP(tbl_coded[[#This Row],[ISIN]]&amp;" ISIN",AS$1)="#N/A N/A"),"--",_xll.BDP(tbl_coded[[#This Row],[ISIN]]&amp;" ISIN",AS$1)))</f>
        <v>1000000000</v>
      </c>
      <c r="AT8" s="246" t="str">
        <f>IF(tbl_coded[[#This Row],[ISIN]]="","",IF(OR(_xll.BDP(tbl_coded[[#This Row],[ISIN]]&amp;" ISIN",AT$1)="#N/A Field Not Applicable"),"--",_xll.BDP(tbl_coded[[#This Row],[ISIN]]&amp;" ISIN",AT$1)))</f>
        <v>--</v>
      </c>
      <c r="AU8" s="245"/>
      <c r="AX8" s="160">
        <v>7</v>
      </c>
      <c r="AY8" s="160" t="s">
        <v>83</v>
      </c>
      <c r="AZ8" s="160" t="s">
        <v>84</v>
      </c>
      <c r="BA8" s="160" t="s">
        <v>84</v>
      </c>
    </row>
    <row r="9" spans="1:53" ht="15" customHeight="1">
      <c r="A9" s="226">
        <f>ROW()-ROW(tbl_coded[[#Headers],[ISIN]])</f>
        <v>7</v>
      </c>
      <c r="B9" s="227" t="str">
        <f>IF(美元债一级!$C$3:$C$1048576&lt;&gt;"",美元债一级!C9,"")</f>
        <v>HK0000946795</v>
      </c>
      <c r="C9" s="228" t="str">
        <f>IF(tbl_coded[[#This Row],[ISIN]]="","",IF(tbl_coded[[#This Row],[Index]]&gt;$A$1,"",IF(_xll.BDP($B9&amp;" Corp",C$1)="#N/A N/A","",_xll.BDP($B9&amp;" Corp",C$1))))</f>
        <v>13/9/2023</v>
      </c>
      <c r="D9" s="228" t="str">
        <f>IF(tbl_coded[[#This Row],[ISIN]]="","",IF(_xll.BDP($B9&amp;" Corp",D$1)="#N/A N/A","",_xll.BDP($B9&amp;" Corp",D$1)))</f>
        <v>HAINAN PROVINCE GOVT</v>
      </c>
      <c r="E9" s="228" t="str">
        <f>IF(tbl_coded[[#This Row],[ISIN]]="","",IF(_xll.BDP($B9&amp;" Corp",E$1)="#N/A N/A","--",_xll.BDP($B9&amp;" Corp",E$1)))</f>
        <v>--</v>
      </c>
      <c r="F9" s="228" t="str">
        <f>IF(tbl_coded[[#This Row],[ISIN]]="","",IF(_xll.BDS($B9&amp;" Corp",F$1)="#N/A Field Not Applicable","",_xll.BDS($B9&amp;" Corp",F$1)))</f>
        <v/>
      </c>
      <c r="G9" s="228" t="str">
        <f>IF(tbl_coded[[#This Row],[ISIN]]="","",IF(_xll.BDP($F9&amp;" CompanyID",G$1)="#N/A Invalid Security","",_xll.BDP($F9&amp;" CompanyID",G$1)))</f>
        <v/>
      </c>
      <c r="H9" s="228" t="str">
        <f>IF(tbl_coded[[#This Row],[ISIN]]="","",IF(_xll.BDP($B9&amp;" Corp",H$1)="#N/A N/A","--",_xll.BDP($B9&amp;" Corp",H$1)))</f>
        <v>--</v>
      </c>
      <c r="I9" s="228" t="str">
        <f>IF(tbl_coded[[#This Row],[ISIN]]="","",IF(_xll.BDP($B9&amp;" Corp",I$1)="#N/A N/A","--",_xll.BDP($B9&amp;" Corp",I$1)))</f>
        <v>--</v>
      </c>
      <c r="J9" s="228" t="str">
        <f>IF(tbl_coded[[#This Row],[ISIN]]="","",IF(_xll.BDP($B9&amp;" Corp",J$1)="#N/A N/A","--",_xll.BDP($B9&amp;" Corp",J$1)))</f>
        <v>--</v>
      </c>
      <c r="K9" s="228" t="str">
        <f>IF(tbl_coded[[#This Row],[ISIN]]="","",IF(_xll.BDP($B9&amp;" Corp",K$1)="#N/A N/A","--",_xll.BDP($B9&amp;" Corp",K$1)))</f>
        <v>--</v>
      </c>
      <c r="L9" s="228" t="str">
        <f>IF(tbl_coded[[#This Row],[ISIN]]="","",IF(_xll.BDP($B9&amp;" Corp",L$1)="#N/A N/A","--",_xll.BDP($B9&amp;" Corp",L$1)))</f>
        <v>--</v>
      </c>
      <c r="M9" s="228" t="str">
        <f>IF(tbl_coded[[#This Row],[ISIN]]="","",IF(_xll.BDP($B9&amp;" Corp",M$1)="#N/A N/A","--",_xll.BDP($B9&amp;" Corp",M$1)))</f>
        <v>--</v>
      </c>
      <c r="N9" s="228" t="str">
        <f>IF(tbl_coded[[#This Row],[ISIN]]="","",IF(_xll.BDP($B9&amp;" Corp",N$1)="#N/A N/A","--",_xll.BDP($B9&amp;" Corp",N$1)))</f>
        <v>--</v>
      </c>
      <c r="O9" s="229" t="str">
        <f>IF(tbl_coded[[#This Row],[ISIN]]="","",IF(_xll.BDP($B9&amp;" Corp",O$1)="#N/A N/A","--",_xll.BDP($B9&amp;" Corp",O$1)))</f>
        <v>--</v>
      </c>
      <c r="P9" s="229" t="str">
        <f>IF(tbl_coded[[#This Row],[ISIN]]="","",IF(OR(_xll.BDP($B9&amp;" Corp",P$1)="#N/A N/A",_xll.BDP($B9&amp;" Corp",P$1)="#N/A Invalid Security",_xll.BDP($B9&amp;" Corp",P$1)="#N/A Field Not Applicable"),"--",_xll.BDP($B9&amp;" Corp",P$1)))</f>
        <v>--</v>
      </c>
      <c r="Q9" s="229" t="str">
        <f>IF(tbl_coded[[#This Row],[ISIN]]="","",IF(OR(_xll.BDP($P9&amp;" Equity",Q$1)="#N/A N/A",_xll.BDP($P9&amp;" Equity",Q$1)="#N/A Invalid Security"),"--",_xll.BDP($P9&amp;" Equity",Q$1)))</f>
        <v>--</v>
      </c>
      <c r="R9" s="229" t="str">
        <f>IF(tbl_coded[[#This Row],[ISIN]]="","",IF(OR(_xll.BDP($P9&amp;" Equity",R$1)="#N/A N/A",_xll.BDP($P9&amp;" Equity",R$1)="#N/A Invalid Security"),"--",_xll.BDP($P9&amp;" Equity",R$1)))</f>
        <v>--</v>
      </c>
      <c r="S9" s="229" t="str">
        <f>IF(tbl_coded[[#This Row],[ISIN]]="","",IF(OR(_xll.BDP($P9&amp;" Equity",S$1)="#N/A N/A",_xll.BDP($P9&amp;" Equity",S$1)="#N/A Invalid Security"),"--",_xll.BDP($P9&amp;" Equity",S$1)))</f>
        <v>--</v>
      </c>
      <c r="T9" s="229" t="str">
        <f>IF(tbl_coded[[#This Row],[ISIN]]="","",IF(OR(_xll.BDP($P9&amp;" Equity",T$1)="#N/A N/A",_xll.BDP($P9&amp;" Equity",T$1)="#N/A Invalid Security"),"--",_xll.BDP($P9&amp;" Equity",T$1)))</f>
        <v>--</v>
      </c>
      <c r="U9" s="229" t="str">
        <f>IF(tbl_coded[[#This Row],[ISIN]]="","",IF(OR(_xll.BDP($P9&amp;" Equity",U$1)="#N/A N/A",_xll.BDP($P9&amp;" Equity",U$1)="#N/A Invalid Security"),"--",_xll.BDP($P9&amp;" Equity",U$1)))</f>
        <v>--</v>
      </c>
      <c r="V9" s="229" t="str">
        <f>IF(tbl_coded[[#This Row],[ISIN]]="","",IF(ISNUMBER(_xll.BDP(B9&amp;" Corp",V$1)),_xll.BDP(B9&amp;" Corp",V$1),""))</f>
        <v/>
      </c>
      <c r="W9" s="229" t="str">
        <f>IF(tbl_coded[[#This Row],[ISIN]]="","",IF(ISNUMBER(_xll.BDP(B9&amp;" Corp",W$1)),_xll.BDP(B9&amp;" Corp",W$1),""))</f>
        <v/>
      </c>
      <c r="X9" s="229" t="str">
        <f>IF(tbl_coded[[#This Row],[ISIN]]="","",IF(ISNUMBER(_xll.BDP(B9&amp;" Corp",X$1)),_xll.BDP(B9&amp;" Corp",X$1),""))</f>
        <v/>
      </c>
      <c r="Y9" s="229" t="str">
        <f>IF(tbl_coded[[#This Row],[ISIN]]="","",IF((_xll.BDP(B9&amp;" Corp",Y$1))="#N/A Field Not Applicable","",_xll.BDP(B9&amp;" Corp",Y$1)))</f>
        <v>N</v>
      </c>
      <c r="Z9" s="229" t="str">
        <f>IF(tbl_coded[[#This Row],[ISIN]]="","",IF((_xll.BDP(B9&amp;" Corp",Z$1))="#N/A N/A","--",_xll.BDP(B9&amp;" Corp",Z$1)))</f>
        <v>--</v>
      </c>
      <c r="AA9" s="229" t="str">
        <f>IF(tbl_coded[[#This Row],[ISIN]]="","",IF(IFERROR(MATCH(H9,rtg_num[Moody''s],0)&gt;10,0),"HY",IF(IFERROR(MATCH(I9,rtg_num[S&amp;P],0)&gt;10,0),"HY",IF(IFERROR(MATCH(J9,rtg_num[Fitch],0)&gt;10,0),"HY",IF(H9&amp;I9&amp;J9="------","NR",IF(IFERROR(FIND("#N/A",Coded!H9),0)&amp;IFERROR(FIND("#N/A",Coded!H9),0)&amp;IFERROR(FIND("#N/A",Coded!H9),0)&lt;&gt;"000",IF(INDEX(美元债一级!$O:$O,MATCH(tbl_coded[[#This Row],[ISIN]],美元债一级!$I:$I,0))="--/--/--","NR","IG"),"IG"))))))</f>
        <v>NR</v>
      </c>
      <c r="AB9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9" s="230" t="str">
        <f>IF(tbl_coded[[#This Row],[ISIN]]="","",IF(_xll.BDP($B9&amp;" Corp",AD$1)="#N/A N/A","--",_xll.BDP($B9&amp;" Corp",AD$1)))</f>
        <v>CN</v>
      </c>
      <c r="AE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9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海南省政府债券</v>
      </c>
      <c r="AH9" s="246" t="str">
        <f>IF(tbl_coded[[#This Row],[ISIN]]="","",IF(_xll.BDS($B9&amp;" Corp",AH$1)="#N/A Field Not Applicable","",_xll.BDS($B9&amp;" Corp",AH$1)))</f>
        <v/>
      </c>
      <c r="AI9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9" s="246" t="str">
        <f>IF(tbl_coded[[#This Row],[ISIN]]="","",IF(OR(_xll.BDP(tbl_coded[[#This Row],[ISIN]]&amp;" ISIN",AJ$1)="#N/A N/A"),"--",_xll.BDP(tbl_coded[[#This Row],[ISIN]]&amp;" ISIN",AJ$1)))</f>
        <v>--</v>
      </c>
      <c r="AK9" s="246" t="str">
        <f>IF(tbl_coded[[#This Row],[ISIN]]="","",IF(_xll.BDS($B9&amp;" Corp",AK$1)="#N/A Field Not Applicable","",_xll.BDS($B9&amp;" Corp",AK$1)))</f>
        <v/>
      </c>
      <c r="AL9" s="246" t="str">
        <f>IF(tbl_coded[[#This Row],[SBLC Provider BBID]]="","",_xll.BDP(tbl_coded[[#This Row],[SBLC Provider BBID]]&amp;" CompanyID","NAME"))</f>
        <v/>
      </c>
      <c r="AM9" s="246" t="str">
        <f>IF(tbl_coded[[#This Row],[ISIN]]="","",IF(OR(_xll.BDP(tbl_coded[[#This Row],[ISIN]]&amp;" ISIN",AM$1)="#N/A N/A"),"--",TEXT(_xll.BDP(tbl_coded[[#This Row],[ISIN]]&amp;" ISIN",AM$1),"yyyy/mm/dd")))</f>
        <v>2023/09/20</v>
      </c>
      <c r="AN9" s="246" t="str">
        <f>IF(tbl_coded[[#This Row],[ISIN]]="","",IF(OR(_xll.BDP(tbl_coded[[#This Row],[ISIN]]&amp;" ISIN",AN$1)="#N/A N/A"),"--",TEXT(_xll.BDP(tbl_coded[[#This Row],[ISIN]]&amp;" ISIN",AN$1),"yyyy/mm/dd")))</f>
        <v>2026/09/20</v>
      </c>
      <c r="AO9" s="246" t="str">
        <f>IF(tbl_coded[[#This Row],[ISIN]]="","",IF(OR(_xll.BDP(tbl_coded[[#This Row],[ISIN]]&amp;" ISIN",AO$1)="#N/A N/A"),"--",TEXT(_xll.BDP(tbl_coded[[#This Row],[ISIN]]&amp;" ISIN",AO$1),"yyyy/mm/dd")))</f>
        <v>2023/09/13</v>
      </c>
      <c r="AP9" s="246" t="str">
        <f>IF(tbl_coded[[#This Row],[ISIN]]="","",IF(OR(_xll.BDP(tbl_coded[[#This Row],[ISIN]]&amp;" ISIN",AP$1)="#N/A Field Not Applicable"),"--",TEXT(_xll.BDP(tbl_coded[[#This Row],[ISIN]]&amp;" ISIN",AP$1),"yyyy/mm/dd")))</f>
        <v>--</v>
      </c>
      <c r="AQ9" s="246">
        <f>IF(tbl_coded[[#This Row],[ISIN]]="","",IF(OR(_xll.BDP(tbl_coded[[#This Row],[ISIN]]&amp;" ISIN",AQ$1)="#N/A N/A"),"--",_xll.BDP(tbl_coded[[#This Row],[ISIN]]&amp;" ISIN",AQ$1)))</f>
        <v>2.5299999999999998</v>
      </c>
      <c r="AR9" s="246" t="str">
        <f>IF(tbl_coded[[#This Row],[ISIN]]="","",IF(OR(_xll.BDP(tbl_coded[[#This Row],[ISIN]]&amp;" ISIN",AR$1)="#N/A N/A"),"--",_xll.BDP(tbl_coded[[#This Row],[ISIN]]&amp;" ISIN",AR$1)))</f>
        <v>CNY</v>
      </c>
      <c r="AS9" s="246">
        <f>IF(tbl_coded[[#This Row],[ISIN]]="","",IF(OR(_xll.BDP(tbl_coded[[#This Row],[ISIN]]&amp;" ISIN",AS$1)="#N/A N/A"),"--",_xll.BDP(tbl_coded[[#This Row],[ISIN]]&amp;" ISIN",AS$1)))</f>
        <v>1000000000</v>
      </c>
      <c r="AT9" s="246">
        <f>IF(tbl_coded[[#This Row],[ISIN]]="","",IF(OR(_xll.BDP(tbl_coded[[#This Row],[ISIN]]&amp;" ISIN",AT$1)="#N/A Field Not Applicable"),"--",_xll.BDP(tbl_coded[[#This Row],[ISIN]]&amp;" ISIN",AT$1)))</f>
        <v>100</v>
      </c>
      <c r="AU9" s="245"/>
      <c r="AX9" s="160">
        <v>8</v>
      </c>
      <c r="AY9" s="160" t="s">
        <v>75</v>
      </c>
      <c r="AZ9" s="160" t="s">
        <v>71</v>
      </c>
      <c r="BA9" s="160" t="s">
        <v>71</v>
      </c>
    </row>
    <row r="10" spans="1:53" ht="15" customHeight="1">
      <c r="A10" s="226">
        <f>ROW()-ROW(tbl_coded[[#Headers],[ISIN]])</f>
        <v>8</v>
      </c>
      <c r="B10" s="227" t="str">
        <f>IF(美元债一级!$C$3:$C$1048576&lt;&gt;"",美元债一级!C10,"")</f>
        <v>XS2679063862</v>
      </c>
      <c r="C10" s="228" t="str">
        <f>IF(tbl_coded[[#This Row],[ISIN]]="","",IF(tbl_coded[[#This Row],[Index]]&gt;$A$1,"",IF(_xll.BDP($B10&amp;" Corp",C$1)="#N/A N/A","",_xll.BDP($B10&amp;" Corp",C$1))))</f>
        <v>13/9/2023</v>
      </c>
      <c r="D10" s="228" t="str">
        <f>IF(tbl_coded[[#This Row],[ISIN]]="","",IF(_xll.BDP($B10&amp;" Corp",D$1)="#N/A N/A","",_xll.BDP($B10&amp;" Corp",D$1)))</f>
        <v>CHINA EVB SYDNEY</v>
      </c>
      <c r="E10" s="228" t="str">
        <f>IF(tbl_coded[[#This Row],[ISIN]]="","",IF(_xll.BDP($B10&amp;" Corp",E$1)="#N/A N/A","--",_xll.BDP($B10&amp;" Corp",E$1)))</f>
        <v>--</v>
      </c>
      <c r="F10" s="228" t="str">
        <f>IF(tbl_coded[[#This Row],[ISIN]]="","",IF(_xll.BDS($B10&amp;" Corp",F$1)="#N/A Field Not Applicable","",_xll.BDS($B10&amp;" Corp",F$1)))</f>
        <v/>
      </c>
      <c r="G10" s="228" t="str">
        <f>IF(tbl_coded[[#This Row],[ISIN]]="","",IF(_xll.BDP($F10&amp;" CompanyID",G$1)="#N/A Invalid Security","",_xll.BDP($F10&amp;" CompanyID",G$1)))</f>
        <v/>
      </c>
      <c r="H10" s="228" t="str">
        <f>IF(tbl_coded[[#This Row],[ISIN]]="","",IF(_xll.BDP($B10&amp;" Corp",H$1)="#N/A N/A","--",_xll.BDP($B10&amp;" Corp",H$1)))</f>
        <v>--</v>
      </c>
      <c r="I10" s="228" t="str">
        <f>IF(tbl_coded[[#This Row],[ISIN]]="","",IF(_xll.BDP($B10&amp;" Corp",I$1)="#N/A N/A","--",_xll.BDP($B10&amp;" Corp",I$1)))</f>
        <v>BBB+</v>
      </c>
      <c r="J10" s="228" t="str">
        <f>IF(tbl_coded[[#This Row],[ISIN]]="","",IF(_xll.BDP($B10&amp;" Corp",J$1)="#N/A N/A","--",_xll.BDP($B10&amp;" Corp",J$1)))</f>
        <v>--</v>
      </c>
      <c r="K10" s="228" t="str">
        <f>IF(tbl_coded[[#This Row],[ISIN]]="","",IF(_xll.BDP($B10&amp;" Corp",K$1)="#N/A N/A","--",_xll.BDP($B10&amp;" Corp",K$1)))</f>
        <v>--</v>
      </c>
      <c r="L10" s="228" t="str">
        <f>IF(tbl_coded[[#This Row],[ISIN]]="","",IF(_xll.BDP($B10&amp;" Corp",L$1)="#N/A N/A","--",_xll.BDP($B10&amp;" Corp",L$1)))</f>
        <v>--</v>
      </c>
      <c r="M10" s="228" t="str">
        <f>IF(tbl_coded[[#This Row],[ISIN]]="","",IF(_xll.BDP($B10&amp;" Corp",M$1)="#N/A N/A","--",_xll.BDP($B10&amp;" Corp",M$1)))</f>
        <v>--</v>
      </c>
      <c r="N10" s="228" t="str">
        <f>IF(tbl_coded[[#This Row],[ISIN]]="","",IF(_xll.BDP($B10&amp;" Corp",N$1)="#N/A N/A","--",_xll.BDP($B10&amp;" Corp",N$1)))</f>
        <v>--</v>
      </c>
      <c r="O10" s="229" t="str">
        <f>IF(tbl_coded[[#This Row],[ISIN]]="","",IF(_xll.BDP($B10&amp;" Corp",O$1)="#N/A N/A","--",_xll.BDP($B10&amp;" Corp",O$1)))</f>
        <v>--</v>
      </c>
      <c r="P10" s="229" t="str">
        <f>IF(tbl_coded[[#This Row],[ISIN]]="","",IF(OR(_xll.BDP($B10&amp;" Corp",P$1)="#N/A N/A",_xll.BDP($B10&amp;" Corp",P$1)="#N/A Invalid Security",_xll.BDP($B10&amp;" Corp",P$1)="#N/A Field Not Applicable"),"--",_xll.BDP($B10&amp;" Corp",P$1)))</f>
        <v>--</v>
      </c>
      <c r="Q10" s="229" t="str">
        <f>IF(tbl_coded[[#This Row],[ISIN]]="","",IF(OR(_xll.BDP($P10&amp;" Equity",Q$1)="#N/A N/A",_xll.BDP($P10&amp;" Equity",Q$1)="#N/A Invalid Security"),"--",_xll.BDP($P10&amp;" Equity",Q$1)))</f>
        <v>--</v>
      </c>
      <c r="R10" s="229" t="str">
        <f>IF(tbl_coded[[#This Row],[ISIN]]="","",IF(OR(_xll.BDP($P10&amp;" Equity",R$1)="#N/A N/A",_xll.BDP($P10&amp;" Equity",R$1)="#N/A Invalid Security"),"--",_xll.BDP($P10&amp;" Equity",R$1)))</f>
        <v>--</v>
      </c>
      <c r="S10" s="229" t="str">
        <f>IF(tbl_coded[[#This Row],[ISIN]]="","",IF(OR(_xll.BDP($P10&amp;" Equity",S$1)="#N/A N/A",_xll.BDP($P10&amp;" Equity",S$1)="#N/A Invalid Security"),"--",_xll.BDP($P10&amp;" Equity",S$1)))</f>
        <v>--</v>
      </c>
      <c r="T10" s="229" t="str">
        <f>IF(tbl_coded[[#This Row],[ISIN]]="","",IF(OR(_xll.BDP($P10&amp;" Equity",T$1)="#N/A N/A",_xll.BDP($P10&amp;" Equity",T$1)="#N/A Invalid Security"),"--",_xll.BDP($P10&amp;" Equity",T$1)))</f>
        <v>--</v>
      </c>
      <c r="U10" s="229" t="str">
        <f>IF(tbl_coded[[#This Row],[ISIN]]="","",IF(OR(_xll.BDP($P10&amp;" Equity",U$1)="#N/A N/A",_xll.BDP($P10&amp;" Equity",U$1)="#N/A Invalid Security"),"--",_xll.BDP($P10&amp;" Equity",U$1)))</f>
        <v>--</v>
      </c>
      <c r="V10" s="229">
        <f>IF(tbl_coded[[#This Row],[ISIN]]="","",IF(ISNUMBER(_xll.BDP(B10&amp;" Corp",V$1)),_xll.BDP(B10&amp;" Corp",V$1),""))</f>
        <v>63</v>
      </c>
      <c r="W10" s="229">
        <f>IF(tbl_coded[[#This Row],[ISIN]]="","",IF(ISNUMBER(_xll.BDP(B10&amp;" Corp",W$1)),_xll.BDP(B10&amp;" Corp",W$1),""))</f>
        <v>63</v>
      </c>
      <c r="X10" s="229">
        <f>IF(tbl_coded[[#This Row],[ISIN]]="","",IF(ISNUMBER(_xll.BDP(B10&amp;" Corp",X$1)),_xll.BDP(B10&amp;" Corp",X$1),""))</f>
        <v>63</v>
      </c>
      <c r="Y10" s="229" t="str">
        <f>IF(tbl_coded[[#This Row],[ISIN]]="","",IF((_xll.BDP(B10&amp;" Corp",Y$1))="#N/A Field Not Applicable","",_xll.BDP(B10&amp;" Corp",Y$1)))</f>
        <v>Y</v>
      </c>
      <c r="Z10" s="229" t="str">
        <f>IF(tbl_coded[[#This Row],[ISIN]]="","",IF((_xll.BDP(B10&amp;" Corp",Z$1))="#N/A N/A","--",_xll.BDP(B10&amp;" Corp",Z$1)))</f>
        <v>SOFRIX +63.000</v>
      </c>
      <c r="AA10" s="229" t="str">
        <f>IF(tbl_coded[[#This Row],[ISIN]]="","",IF(IFERROR(MATCH(H10,rtg_num[Moody''s],0)&gt;10,0),"HY",IF(IFERROR(MATCH(I10,rtg_num[S&amp;P],0)&gt;10,0),"HY",IF(IFERROR(MATCH(J10,rtg_num[Fitch],0)&gt;10,0),"HY",IF(H10&amp;I10&amp;J10="------","NR",IF(IFERROR(FIND("#N/A",Coded!H10),0)&amp;IFERROR(FIND("#N/A",Coded!H10),0)&amp;IFERROR(FIND("#N/A",Coded!H10),0)&lt;&gt;"000",IF(INDEX(美元债一级!$O:$O,MATCH(tbl_coded[[#This Row],[ISIN]],美元债一级!$I:$I,0))="--/--/--","NR","IG"),"IG"))))))</f>
        <v>IG</v>
      </c>
      <c r="AB10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1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--/BBB+/--</v>
      </c>
      <c r="AD10" s="230" t="str">
        <f>IF(tbl_coded[[#This Row],[ISIN]]="","",IF(_xll.BDP($B10&amp;" Corp",AD$1)="#N/A N/A","--",_xll.BDP($B10&amp;" Corp",AD$1)))</f>
        <v>AU</v>
      </c>
      <c r="AE1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10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63</v>
      </c>
      <c r="AG10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China Everbright Bank Co Ltd/S</v>
      </c>
      <c r="AH10" s="246" t="str">
        <f>IF(tbl_coded[[#This Row],[ISIN]]="","",IF(_xll.BDS($B10&amp;" Corp",AH$1)="#N/A Field Not Applicable","",_xll.BDS($B10&amp;" Corp",AH$1)))</f>
        <v/>
      </c>
      <c r="AI10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0" s="246" t="str">
        <f>IF(tbl_coded[[#This Row],[ISIN]]="","",IF(OR(_xll.BDP(tbl_coded[[#This Row],[ISIN]]&amp;" ISIN",AJ$1)="#N/A N/A"),"--",_xll.BDP(tbl_coded[[#This Row],[ISIN]]&amp;" ISIN",AJ$1)))</f>
        <v>--</v>
      </c>
      <c r="AK10" s="246" t="str">
        <f>IF(tbl_coded[[#This Row],[ISIN]]="","",IF(_xll.BDS($B10&amp;" Corp",AK$1)="#N/A Field Not Applicable","",_xll.BDS($B10&amp;" Corp",AK$1)))</f>
        <v/>
      </c>
      <c r="AL10" s="246" t="str">
        <f>IF(tbl_coded[[#This Row],[SBLC Provider BBID]]="","",_xll.BDP(tbl_coded[[#This Row],[SBLC Provider BBID]]&amp;" CompanyID","NAME"))</f>
        <v/>
      </c>
      <c r="AM10" s="246" t="str">
        <f>IF(tbl_coded[[#This Row],[ISIN]]="","",IF(OR(_xll.BDP(tbl_coded[[#This Row],[ISIN]]&amp;" ISIN",AM$1)="#N/A N/A"),"--",TEXT(_xll.BDP(tbl_coded[[#This Row],[ISIN]]&amp;" ISIN",AM$1),"yyyy/mm/dd")))</f>
        <v>2023/09/20</v>
      </c>
      <c r="AN10" s="246" t="str">
        <f>IF(tbl_coded[[#This Row],[ISIN]]="","",IF(OR(_xll.BDP(tbl_coded[[#This Row],[ISIN]]&amp;" ISIN",AN$1)="#N/A N/A"),"--",TEXT(_xll.BDP(tbl_coded[[#This Row],[ISIN]]&amp;" ISIN",AN$1),"yyyy/mm/dd")))</f>
        <v>2026/09/20</v>
      </c>
      <c r="AO10" s="246" t="str">
        <f>IF(tbl_coded[[#This Row],[ISIN]]="","",IF(OR(_xll.BDP(tbl_coded[[#This Row],[ISIN]]&amp;" ISIN",AO$1)="#N/A N/A"),"--",TEXT(_xll.BDP(tbl_coded[[#This Row],[ISIN]]&amp;" ISIN",AO$1),"yyyy/mm/dd")))</f>
        <v>2023/09/13</v>
      </c>
      <c r="AP10" s="246" t="str">
        <f>IF(tbl_coded[[#This Row],[ISIN]]="","",IF(OR(_xll.BDP(tbl_coded[[#This Row],[ISIN]]&amp;" ISIN",AP$1)="#N/A Field Not Applicable"),"--",TEXT(_xll.BDP(tbl_coded[[#This Row],[ISIN]]&amp;" ISIN",AP$1),"yyyy/mm/dd")))</f>
        <v>--</v>
      </c>
      <c r="AQ10" s="246">
        <f>IF(tbl_coded[[#This Row],[ISIN]]="","",IF(OR(_xll.BDP(tbl_coded[[#This Row],[ISIN]]&amp;" ISIN",AQ$1)="#N/A N/A"),"--",_xll.BDP(tbl_coded[[#This Row],[ISIN]]&amp;" ISIN",AQ$1)))</f>
        <v>5.9648928310159501</v>
      </c>
      <c r="AR10" s="246" t="str">
        <f>IF(tbl_coded[[#This Row],[ISIN]]="","",IF(OR(_xll.BDP(tbl_coded[[#This Row],[ISIN]]&amp;" ISIN",AR$1)="#N/A N/A"),"--",_xll.BDP(tbl_coded[[#This Row],[ISIN]]&amp;" ISIN",AR$1)))</f>
        <v>USD</v>
      </c>
      <c r="AS10" s="246">
        <f>IF(tbl_coded[[#This Row],[ISIN]]="","",IF(OR(_xll.BDP(tbl_coded[[#This Row],[ISIN]]&amp;" ISIN",AS$1)="#N/A N/A"),"--",_xll.BDP(tbl_coded[[#This Row],[ISIN]]&amp;" ISIN",AS$1)))</f>
        <v>550000000</v>
      </c>
      <c r="AT10" s="246">
        <f>IF(tbl_coded[[#This Row],[ISIN]]="","",IF(OR(_xll.BDP(tbl_coded[[#This Row],[ISIN]]&amp;" ISIN",AT$1)="#N/A Field Not Applicable"),"--",_xll.BDP(tbl_coded[[#This Row],[ISIN]]&amp;" ISIN",AT$1)))</f>
        <v>100</v>
      </c>
      <c r="AU10" s="245"/>
      <c r="AX10" s="160">
        <v>9</v>
      </c>
      <c r="AY10" s="160" t="s">
        <v>87</v>
      </c>
      <c r="AZ10" s="160" t="s">
        <v>74</v>
      </c>
      <c r="BA10" s="160" t="s">
        <v>74</v>
      </c>
    </row>
    <row r="11" spans="1:53" ht="15" customHeight="1">
      <c r="A11" s="226">
        <f>ROW()-ROW(tbl_coded[[#Headers],[ISIN]])</f>
        <v>9</v>
      </c>
      <c r="B11" s="227" t="str">
        <f>IF(美元债一级!$C$3:$C$1048576&lt;&gt;"",美元债一级!C11,"")</f>
        <v>HK0000954104</v>
      </c>
      <c r="C11" s="228" t="str">
        <f>IF(tbl_coded[[#This Row],[ISIN]]="","",IF(tbl_coded[[#This Row],[Index]]&gt;$A$1,"",IF(_xll.BDP($B11&amp;" Corp",C$1)="#N/A N/A","",_xll.BDP($B11&amp;" Corp",C$1))))</f>
        <v>13/9/2023</v>
      </c>
      <c r="D11" s="228" t="str">
        <f>IF(tbl_coded[[#This Row],[ISIN]]="","",IF(_xll.BDP($B11&amp;" Corp",D$1)="#N/A N/A","",_xll.BDP($B11&amp;" Corp",D$1)))</f>
        <v>ZIBO CAIJIN HLD CO</v>
      </c>
      <c r="E11" s="228" t="str">
        <f>IF(tbl_coded[[#This Row],[ISIN]]="","",IF(_xll.BDP($B11&amp;" Corp",E$1)="#N/A N/A","--",_xll.BDP($B11&amp;" Corp",E$1)))</f>
        <v>--</v>
      </c>
      <c r="F11" s="228" t="str">
        <f>IF(tbl_coded[[#This Row],[ISIN]]="","",IF(_xll.BDS($B11&amp;" Corp",F$1)="#N/A Field Not Applicable","",_xll.BDS($B11&amp;" Corp",F$1)))</f>
        <v/>
      </c>
      <c r="G11" s="228" t="str">
        <f>IF(tbl_coded[[#This Row],[ISIN]]="","",IF(_xll.BDP($F11&amp;" CompanyID",G$1)="#N/A Invalid Security","",_xll.BDP($F11&amp;" CompanyID",G$1)))</f>
        <v/>
      </c>
      <c r="H11" s="228" t="str">
        <f>IF(tbl_coded[[#This Row],[ISIN]]="","",IF(_xll.BDP($B11&amp;" Corp",H$1)="#N/A N/A","--",_xll.BDP($B11&amp;" Corp",H$1)))</f>
        <v>--</v>
      </c>
      <c r="I11" s="228" t="str">
        <f>IF(tbl_coded[[#This Row],[ISIN]]="","",IF(_xll.BDP($B11&amp;" Corp",I$1)="#N/A N/A","--",_xll.BDP($B11&amp;" Corp",I$1)))</f>
        <v>--</v>
      </c>
      <c r="J11" s="228" t="str">
        <f>IF(tbl_coded[[#This Row],[ISIN]]="","",IF(_xll.BDP($B11&amp;" Corp",J$1)="#N/A N/A","--",_xll.BDP($B11&amp;" Corp",J$1)))</f>
        <v>--</v>
      </c>
      <c r="K11" s="228" t="str">
        <f>IF(tbl_coded[[#This Row],[ISIN]]="","",IF(_xll.BDP($B11&amp;" Corp",K$1)="#N/A N/A","--",_xll.BDP($B11&amp;" Corp",K$1)))</f>
        <v>--</v>
      </c>
      <c r="L11" s="228" t="str">
        <f>IF(tbl_coded[[#This Row],[ISIN]]="","",IF(_xll.BDP($B11&amp;" Corp",L$1)="#N/A N/A","--",_xll.BDP($B11&amp;" Corp",L$1)))</f>
        <v>--</v>
      </c>
      <c r="M11" s="228" t="str">
        <f>IF(tbl_coded[[#This Row],[ISIN]]="","",IF(_xll.BDP($B11&amp;" Corp",M$1)="#N/A N/A","--",_xll.BDP($B11&amp;" Corp",M$1)))</f>
        <v>--</v>
      </c>
      <c r="N11" s="228" t="str">
        <f>IF(tbl_coded[[#This Row],[ISIN]]="","",IF(_xll.BDP($B11&amp;" Corp",N$1)="#N/A N/A","--",_xll.BDP($B11&amp;" Corp",N$1)))</f>
        <v>--</v>
      </c>
      <c r="O11" s="229" t="str">
        <f>IF(tbl_coded[[#This Row],[ISIN]]="","",IF(_xll.BDP($B11&amp;" Corp",O$1)="#N/A N/A","--",_xll.BDP($B11&amp;" Corp",O$1)))</f>
        <v>--</v>
      </c>
      <c r="P11" s="229" t="str">
        <f>IF(tbl_coded[[#This Row],[ISIN]]="","",IF(OR(_xll.BDP($B11&amp;" Corp",P$1)="#N/A N/A",_xll.BDP($B11&amp;" Corp",P$1)="#N/A Invalid Security",_xll.BDP($B11&amp;" Corp",P$1)="#N/A Field Not Applicable"),"--",_xll.BDP($B11&amp;" Corp",P$1)))</f>
        <v>--</v>
      </c>
      <c r="Q11" s="229" t="str">
        <f>IF(tbl_coded[[#This Row],[ISIN]]="","",IF(OR(_xll.BDP($P11&amp;" Equity",Q$1)="#N/A N/A",_xll.BDP($P11&amp;" Equity",Q$1)="#N/A Invalid Security"),"--",_xll.BDP($P11&amp;" Equity",Q$1)))</f>
        <v>--</v>
      </c>
      <c r="R11" s="229" t="str">
        <f>IF(tbl_coded[[#This Row],[ISIN]]="","",IF(OR(_xll.BDP($P11&amp;" Equity",R$1)="#N/A N/A",_xll.BDP($P11&amp;" Equity",R$1)="#N/A Invalid Security"),"--",_xll.BDP($P11&amp;" Equity",R$1)))</f>
        <v>--</v>
      </c>
      <c r="S11" s="229" t="str">
        <f>IF(tbl_coded[[#This Row],[ISIN]]="","",IF(OR(_xll.BDP($P11&amp;" Equity",S$1)="#N/A N/A",_xll.BDP($P11&amp;" Equity",S$1)="#N/A Invalid Security"),"--",_xll.BDP($P11&amp;" Equity",S$1)))</f>
        <v>--</v>
      </c>
      <c r="T11" s="229" t="str">
        <f>IF(tbl_coded[[#This Row],[ISIN]]="","",IF(OR(_xll.BDP($P11&amp;" Equity",T$1)="#N/A N/A",_xll.BDP($P11&amp;" Equity",T$1)="#N/A Invalid Security"),"--",_xll.BDP($P11&amp;" Equity",T$1)))</f>
        <v>--</v>
      </c>
      <c r="U11" s="229" t="str">
        <f>IF(tbl_coded[[#This Row],[ISIN]]="","",IF(OR(_xll.BDP($P11&amp;" Equity",U$1)="#N/A N/A",_xll.BDP($P11&amp;" Equity",U$1)="#N/A Invalid Security"),"--",_xll.BDP($P11&amp;" Equity",U$1)))</f>
        <v>--</v>
      </c>
      <c r="V11" s="229" t="str">
        <f>IF(tbl_coded[[#This Row],[ISIN]]="","",IF(ISNUMBER(_xll.BDP(B11&amp;" Corp",V$1)),_xll.BDP(B11&amp;" Corp",V$1),""))</f>
        <v/>
      </c>
      <c r="W11" s="229" t="str">
        <f>IF(tbl_coded[[#This Row],[ISIN]]="","",IF(ISNUMBER(_xll.BDP(B11&amp;" Corp",W$1)),_xll.BDP(B11&amp;" Corp",W$1),""))</f>
        <v/>
      </c>
      <c r="X11" s="229" t="str">
        <f>IF(tbl_coded[[#This Row],[ISIN]]="","",IF(ISNUMBER(_xll.BDP(B11&amp;" Corp",X$1)),_xll.BDP(B11&amp;" Corp",X$1),""))</f>
        <v/>
      </c>
      <c r="Y11" s="229" t="str">
        <f>IF(tbl_coded[[#This Row],[ISIN]]="","",IF((_xll.BDP(B11&amp;" Corp",Y$1))="#N/A Field Not Applicable","",_xll.BDP(B11&amp;" Corp",Y$1)))</f>
        <v>N</v>
      </c>
      <c r="Z11" s="229" t="str">
        <f>IF(tbl_coded[[#This Row],[ISIN]]="","",IF((_xll.BDP(B11&amp;" Corp",Z$1))="#N/A N/A","--",_xll.BDP(B11&amp;" Corp",Z$1)))</f>
        <v>--</v>
      </c>
      <c r="AA11" s="229" t="str">
        <f>IF(tbl_coded[[#This Row],[ISIN]]="","",IF(IFERROR(MATCH(H11,rtg_num[Moody''s],0)&gt;10,0),"HY",IF(IFERROR(MATCH(I11,rtg_num[S&amp;P],0)&gt;10,0),"HY",IF(IFERROR(MATCH(J11,rtg_num[Fitch],0)&gt;10,0),"HY",IF(H11&amp;I11&amp;J11="------","NR",IF(IFERROR(FIND("#N/A",Coded!H11),0)&amp;IFERROR(FIND("#N/A",Coded!H11),0)&amp;IFERROR(FIND("#N/A",Coded!H11),0)&lt;&gt;"000",IF(INDEX(美元债一级!$O:$O,MATCH(tbl_coded[[#This Row],[ISIN]],美元债一级!$I:$I,0))="--/--/--","NR","IG"),"IG"))))))</f>
        <v>NR</v>
      </c>
      <c r="AB11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1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11" s="230" t="str">
        <f>IF(tbl_coded[[#This Row],[ISIN]]="","",IF(_xll.BDP($B11&amp;" Corp",AD$1)="#N/A N/A","--",_xll.BDP($B11&amp;" Corp",AD$1)))</f>
        <v>CN</v>
      </c>
      <c r="AE1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1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1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淄博市财金控股集团有</v>
      </c>
      <c r="AH11" s="246" t="str">
        <f>IF(tbl_coded[[#This Row],[ISIN]]="","",IF(_xll.BDS($B11&amp;" Corp",AH$1)="#N/A Field Not Applicable","",_xll.BDS($B11&amp;" Corp",AH$1)))</f>
        <v/>
      </c>
      <c r="AI11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1" s="246" t="str">
        <f>IF(tbl_coded[[#This Row],[ISIN]]="","",IF(OR(_xll.BDP(tbl_coded[[#This Row],[ISIN]]&amp;" ISIN",AJ$1)="#N/A N/A"),"--",_xll.BDP(tbl_coded[[#This Row],[ISIN]]&amp;" ISIN",AJ$1)))</f>
        <v>--</v>
      </c>
      <c r="AK11" s="246">
        <f>IF(tbl_coded[[#This Row],[ISIN]]="","",IF(_xll.BDS($B11&amp;" Corp",AK$1)="#N/A Field Not Applicable","",_xll.BDS($B11&amp;" Corp",AK$1)))</f>
        <v>71254449</v>
      </c>
      <c r="AL11" s="246" t="str">
        <f>IF(tbl_coded[[#This Row],[SBLC Provider BBID]]="","",_xll.BDP(tbl_coded[[#This Row],[SBLC Provider BBID]]&amp;" CompanyID","NAME"))</f>
        <v>Postal Savings Bank of China C</v>
      </c>
      <c r="AM11" s="246" t="str">
        <f>IF(tbl_coded[[#This Row],[ISIN]]="","",IF(OR(_xll.BDP(tbl_coded[[#This Row],[ISIN]]&amp;" ISIN",AM$1)="#N/A N/A"),"--",TEXT(_xll.BDP(tbl_coded[[#This Row],[ISIN]]&amp;" ISIN",AM$1),"yyyy/mm/dd")))</f>
        <v>2023/09/20</v>
      </c>
      <c r="AN11" s="246" t="str">
        <f>IF(tbl_coded[[#This Row],[ISIN]]="","",IF(OR(_xll.BDP(tbl_coded[[#This Row],[ISIN]]&amp;" ISIN",AN$1)="#N/A N/A"),"--",TEXT(_xll.BDP(tbl_coded[[#This Row],[ISIN]]&amp;" ISIN",AN$1),"yyyy/mm/dd")))</f>
        <v>2026/09/20</v>
      </c>
      <c r="AO11" s="246" t="str">
        <f>IF(tbl_coded[[#This Row],[ISIN]]="","",IF(OR(_xll.BDP(tbl_coded[[#This Row],[ISIN]]&amp;" ISIN",AO$1)="#N/A N/A"),"--",TEXT(_xll.BDP(tbl_coded[[#This Row],[ISIN]]&amp;" ISIN",AO$1),"yyyy/mm/dd")))</f>
        <v>2023/09/13</v>
      </c>
      <c r="AP11" s="246" t="str">
        <f>IF(tbl_coded[[#This Row],[ISIN]]="","",IF(OR(_xll.BDP(tbl_coded[[#This Row],[ISIN]]&amp;" ISIN",AP$1)="#N/A Field Not Applicable"),"--",TEXT(_xll.BDP(tbl_coded[[#This Row],[ISIN]]&amp;" ISIN",AP$1),"yyyy/mm/dd")))</f>
        <v>--</v>
      </c>
      <c r="AQ11" s="246">
        <f>IF(tbl_coded[[#This Row],[ISIN]]="","",IF(OR(_xll.BDP(tbl_coded[[#This Row],[ISIN]]&amp;" ISIN",AQ$1)="#N/A N/A"),"--",_xll.BDP(tbl_coded[[#This Row],[ISIN]]&amp;" ISIN",AQ$1)))</f>
        <v>3.7</v>
      </c>
      <c r="AR11" s="246" t="str">
        <f>IF(tbl_coded[[#This Row],[ISIN]]="","",IF(OR(_xll.BDP(tbl_coded[[#This Row],[ISIN]]&amp;" ISIN",AR$1)="#N/A N/A"),"--",_xll.BDP(tbl_coded[[#This Row],[ISIN]]&amp;" ISIN",AR$1)))</f>
        <v>CNY</v>
      </c>
      <c r="AS11" s="246">
        <f>IF(tbl_coded[[#This Row],[ISIN]]="","",IF(OR(_xll.BDP(tbl_coded[[#This Row],[ISIN]]&amp;" ISIN",AS$1)="#N/A N/A"),"--",_xll.BDP(tbl_coded[[#This Row],[ISIN]]&amp;" ISIN",AS$1)))</f>
        <v>580000000</v>
      </c>
      <c r="AT11" s="246">
        <f>IF(tbl_coded[[#This Row],[ISIN]]="","",IF(OR(_xll.BDP(tbl_coded[[#This Row],[ISIN]]&amp;" ISIN",AT$1)="#N/A Field Not Applicable"),"--",_xll.BDP(tbl_coded[[#This Row],[ISIN]]&amp;" ISIN",AT$1)))</f>
        <v>100</v>
      </c>
      <c r="AU11" s="245"/>
      <c r="AX11" s="160">
        <v>10</v>
      </c>
      <c r="AY11" s="160" t="s">
        <v>86</v>
      </c>
      <c r="AZ11" s="160" t="s">
        <v>78</v>
      </c>
      <c r="BA11" s="160" t="s">
        <v>78</v>
      </c>
    </row>
    <row r="12" spans="1:53" ht="15" customHeight="1">
      <c r="A12" s="226">
        <f>ROW()-ROW(tbl_coded[[#Headers],[ISIN]])</f>
        <v>10</v>
      </c>
      <c r="B12" s="227" t="str">
        <f>IF(美元债一级!$C$3:$C$1048576&lt;&gt;"",美元债一级!C12,"")</f>
        <v>XS2680393258</v>
      </c>
      <c r="C12" s="228" t="str">
        <f>IF(tbl_coded[[#This Row],[ISIN]]="","",IF(tbl_coded[[#This Row],[Index]]&gt;$A$1,"",IF(_xll.BDP($B12&amp;" Corp",C$1)="#N/A N/A","",_xll.BDP($B12&amp;" Corp",C$1))))</f>
        <v>12/9/2023</v>
      </c>
      <c r="D12" s="228" t="str">
        <f>IF(tbl_coded[[#This Row],[ISIN]]="","",IF(_xll.BDP($B12&amp;" Corp",D$1)="#N/A N/A","",_xll.BDP($B12&amp;" Corp",D$1)))</f>
        <v>SCIENCE CITY GUANGZHOU</v>
      </c>
      <c r="E12" s="228" t="str">
        <f>IF(tbl_coded[[#This Row],[ISIN]]="","",IF(_xll.BDP($B12&amp;" Corp",E$1)="#N/A N/A","--",_xll.BDP($B12&amp;" Corp",E$1)))</f>
        <v>SCIENCE CITY GZ INV GRP</v>
      </c>
      <c r="F12" s="228" t="str">
        <f>IF(tbl_coded[[#This Row],[ISIN]]="","",IF(_xll.BDS($B12&amp;" Corp",F$1)="#N/A Field Not Applicable","",_xll.BDS($B12&amp;" Corp",F$1)))</f>
        <v/>
      </c>
      <c r="G12" s="228" t="str">
        <f>IF(tbl_coded[[#This Row],[ISIN]]="","",IF(_xll.BDP($F12&amp;" CompanyID",G$1)="#N/A Invalid Security","",_xll.BDP($F12&amp;" CompanyID",G$1)))</f>
        <v/>
      </c>
      <c r="H12" s="228" t="str">
        <f>IF(tbl_coded[[#This Row],[ISIN]]="","",IF(_xll.BDP($B12&amp;" Corp",H$1)="#N/A N/A","--",_xll.BDP($B12&amp;" Corp",H$1)))</f>
        <v>--</v>
      </c>
      <c r="I12" s="228" t="str">
        <f>IF(tbl_coded[[#This Row],[ISIN]]="","",IF(_xll.BDP($B12&amp;" Corp",I$1)="#N/A N/A","--",_xll.BDP($B12&amp;" Corp",I$1)))</f>
        <v>--</v>
      </c>
      <c r="J12" s="228" t="str">
        <f>IF(tbl_coded[[#This Row],[ISIN]]="","",IF(_xll.BDP($B12&amp;" Corp",J$1)="#N/A N/A","--",_xll.BDP($B12&amp;" Corp",J$1)))</f>
        <v>--</v>
      </c>
      <c r="K12" s="228" t="str">
        <f>IF(tbl_coded[[#This Row],[ISIN]]="","",IF(_xll.BDP($B12&amp;" Corp",K$1)="#N/A N/A","--",_xll.BDP($B12&amp;" Corp",K$1)))</f>
        <v>--</v>
      </c>
      <c r="L12" s="228" t="str">
        <f>IF(tbl_coded[[#This Row],[ISIN]]="","",IF(_xll.BDP($B12&amp;" Corp",L$1)="#N/A N/A","--",_xll.BDP($B12&amp;" Corp",L$1)))</f>
        <v>--</v>
      </c>
      <c r="M12" s="228" t="str">
        <f>IF(tbl_coded[[#This Row],[ISIN]]="","",IF(_xll.BDP($B12&amp;" Corp",M$1)="#N/A N/A","--",_xll.BDP($B12&amp;" Corp",M$1)))</f>
        <v>--</v>
      </c>
      <c r="N12" s="228" t="str">
        <f>IF(tbl_coded[[#This Row],[ISIN]]="","",IF(_xll.BDP($B12&amp;" Corp",N$1)="#N/A N/A","--",_xll.BDP($B12&amp;" Corp",N$1)))</f>
        <v>--</v>
      </c>
      <c r="O12" s="229" t="str">
        <f>IF(tbl_coded[[#This Row],[ISIN]]="","",IF(_xll.BDP($B12&amp;" Corp",O$1)="#N/A N/A","--",_xll.BDP($B12&amp;" Corp",O$1)))</f>
        <v>--</v>
      </c>
      <c r="P12" s="229" t="str">
        <f>IF(tbl_coded[[#This Row],[ISIN]]="","",IF(OR(_xll.BDP($B12&amp;" Corp",P$1)="#N/A N/A",_xll.BDP($B12&amp;" Corp",P$1)="#N/A Invalid Security",_xll.BDP($B12&amp;" Corp",P$1)="#N/A Field Not Applicable"),"--",_xll.BDP($B12&amp;" Corp",P$1)))</f>
        <v>1611299D CH</v>
      </c>
      <c r="Q12" s="229" t="str">
        <f>IF(tbl_coded[[#This Row],[ISIN]]="","",IF(OR(_xll.BDP($P12&amp;" Equity",Q$1)="#N/A N/A",_xll.BDP($P12&amp;" Equity",Q$1)="#N/A Invalid Security"),"--",_xll.BDP($P12&amp;" Equity",Q$1)))</f>
        <v>--</v>
      </c>
      <c r="R12" s="229" t="str">
        <f>IF(tbl_coded[[#This Row],[ISIN]]="","",IF(OR(_xll.BDP($P12&amp;" Equity",R$1)="#N/A N/A",_xll.BDP($P12&amp;" Equity",R$1)="#N/A Invalid Security"),"--",_xll.BDP($P12&amp;" Equity",R$1)))</f>
        <v>--</v>
      </c>
      <c r="S12" s="229" t="str">
        <f>IF(tbl_coded[[#This Row],[ISIN]]="","",IF(OR(_xll.BDP($P12&amp;" Equity",S$1)="#N/A N/A",_xll.BDP($P12&amp;" Equity",S$1)="#N/A Invalid Security"),"--",_xll.BDP($P12&amp;" Equity",S$1)))</f>
        <v>--</v>
      </c>
      <c r="T12" s="229" t="str">
        <f>IF(tbl_coded[[#This Row],[ISIN]]="","",IF(OR(_xll.BDP($P12&amp;" Equity",T$1)="#N/A N/A",_xll.BDP($P12&amp;" Equity",T$1)="#N/A Invalid Security"),"--",_xll.BDP($P12&amp;" Equity",T$1)))</f>
        <v>--</v>
      </c>
      <c r="U12" s="229" t="str">
        <f>IF(tbl_coded[[#This Row],[ISIN]]="","",IF(OR(_xll.BDP($P12&amp;" Equity",U$1)="#N/A N/A",_xll.BDP($P12&amp;" Equity",U$1)="#N/A Invalid Security"),"--",_xll.BDP($P12&amp;" Equity",U$1)))</f>
        <v>BBB</v>
      </c>
      <c r="V12" s="229" t="str">
        <f>IF(tbl_coded[[#This Row],[ISIN]]="","",IF(ISNUMBER(_xll.BDP(B12&amp;" Corp",V$1)),_xll.BDP(B12&amp;" Corp",V$1),""))</f>
        <v/>
      </c>
      <c r="W12" s="229" t="str">
        <f>IF(tbl_coded[[#This Row],[ISIN]]="","",IF(ISNUMBER(_xll.BDP(B12&amp;" Corp",W$1)),_xll.BDP(B12&amp;" Corp",W$1),""))</f>
        <v/>
      </c>
      <c r="X12" s="229" t="str">
        <f>IF(tbl_coded[[#This Row],[ISIN]]="","",IF(ISNUMBER(_xll.BDP(B12&amp;" Corp",X$1)),_xll.BDP(B12&amp;" Corp",X$1),""))</f>
        <v/>
      </c>
      <c r="Y12" s="229" t="str">
        <f>IF(tbl_coded[[#This Row],[ISIN]]="","",IF((_xll.BDP(B12&amp;" Corp",Y$1))="#N/A Field Not Applicable","",_xll.BDP(B12&amp;" Corp",Y$1)))</f>
        <v>N</v>
      </c>
      <c r="Z12" s="229" t="str">
        <f>IF(tbl_coded[[#This Row],[ISIN]]="","",IF((_xll.BDP(B12&amp;" Corp",Z$1))="#N/A N/A","--",_xll.BDP(B12&amp;" Corp",Z$1)))</f>
        <v>--</v>
      </c>
      <c r="AA12" s="229" t="str">
        <f>IF(tbl_coded[[#This Row],[ISIN]]="","",IF(IFERROR(MATCH(H12,rtg_num[Moody''s],0)&gt;10,0),"HY",IF(IFERROR(MATCH(I12,rtg_num[S&amp;P],0)&gt;10,0),"HY",IF(IFERROR(MATCH(J12,rtg_num[Fitch],0)&gt;10,0),"HY",IF(H12&amp;I12&amp;J12="------","NR",IF(IFERROR(FIND("#N/A",Coded!H12),0)&amp;IFERROR(FIND("#N/A",Coded!H12),0)&amp;IFERROR(FIND("#N/A",Coded!H12),0)&lt;&gt;"000",IF(INDEX(美元债一级!$O:$O,MATCH(tbl_coded[[#This Row],[ISIN]],美元债一级!$I:$I,0))="--/--/--","NR","IG"),"IG"))))))</f>
        <v>NR</v>
      </c>
      <c r="AB12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</v>
      </c>
      <c r="AC1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12" s="230" t="str">
        <f>IF(tbl_coded[[#This Row],[ISIN]]="","",IF(_xll.BDP($B12&amp;" Corp",AD$1)="#N/A N/A","--",_xll.BDP($B12&amp;" Corp",AD$1)))</f>
        <v>CN</v>
      </c>
      <c r="AE1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1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2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科学城(广州)融资租赁</v>
      </c>
      <c r="AH12" s="246" t="str">
        <f>IF(tbl_coded[[#This Row],[ISIN]]="","",IF(_xll.BDS($B12&amp;" Corp",AH$1)="#N/A Field Not Applicable","",_xll.BDS($B12&amp;" Corp",AH$1)))</f>
        <v/>
      </c>
      <c r="AI12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2" s="246" t="str">
        <f>IF(tbl_coded[[#This Row],[ISIN]]="","",IF(OR(_xll.BDP(tbl_coded[[#This Row],[ISIN]]&amp;" ISIN",AJ$1)="#N/A N/A"),"--",_xll.BDP(tbl_coded[[#This Row],[ISIN]]&amp;" ISIN",AJ$1)))</f>
        <v>Science City Guangzhou Investment Group Co Ltd</v>
      </c>
      <c r="AK12" s="246" t="str">
        <f>IF(tbl_coded[[#This Row],[ISIN]]="","",IF(_xll.BDS($B12&amp;" Corp",AK$1)="#N/A Field Not Applicable","",_xll.BDS($B12&amp;" Corp",AK$1)))</f>
        <v/>
      </c>
      <c r="AL12" s="246" t="str">
        <f>IF(tbl_coded[[#This Row],[SBLC Provider BBID]]="","",_xll.BDP(tbl_coded[[#This Row],[SBLC Provider BBID]]&amp;" CompanyID","NAME"))</f>
        <v/>
      </c>
      <c r="AM12" s="246" t="str">
        <f>IF(tbl_coded[[#This Row],[ISIN]]="","",IF(OR(_xll.BDP(tbl_coded[[#This Row],[ISIN]]&amp;" ISIN",AM$1)="#N/A N/A"),"--",TEXT(_xll.BDP(tbl_coded[[#This Row],[ISIN]]&amp;" ISIN",AM$1),"yyyy/mm/dd")))</f>
        <v>2023/09/15</v>
      </c>
      <c r="AN12" s="246" t="str">
        <f>IF(tbl_coded[[#This Row],[ISIN]]="","",IF(OR(_xll.BDP(tbl_coded[[#This Row],[ISIN]]&amp;" ISIN",AN$1)="#N/A N/A"),"--",TEXT(_xll.BDP(tbl_coded[[#This Row],[ISIN]]&amp;" ISIN",AN$1),"yyyy/mm/dd")))</f>
        <v>2026/09/15</v>
      </c>
      <c r="AO12" s="246" t="str">
        <f>IF(tbl_coded[[#This Row],[ISIN]]="","",IF(OR(_xll.BDP(tbl_coded[[#This Row],[ISIN]]&amp;" ISIN",AO$1)="#N/A N/A"),"--",TEXT(_xll.BDP(tbl_coded[[#This Row],[ISIN]]&amp;" ISIN",AO$1),"yyyy/mm/dd")))</f>
        <v>2023/09/12</v>
      </c>
      <c r="AP12" s="246" t="str">
        <f>IF(tbl_coded[[#This Row],[ISIN]]="","",IF(OR(_xll.BDP(tbl_coded[[#This Row],[ISIN]]&amp;" ISIN",AP$1)="#N/A Field Not Applicable"),"--",TEXT(_xll.BDP(tbl_coded[[#This Row],[ISIN]]&amp;" ISIN",AP$1),"yyyy/mm/dd")))</f>
        <v>--</v>
      </c>
      <c r="AQ12" s="246">
        <f>IF(tbl_coded[[#This Row],[ISIN]]="","",IF(OR(_xll.BDP(tbl_coded[[#This Row],[ISIN]]&amp;" ISIN",AQ$1)="#N/A N/A"),"--",_xll.BDP(tbl_coded[[#This Row],[ISIN]]&amp;" ISIN",AQ$1)))</f>
        <v>5.8</v>
      </c>
      <c r="AR12" s="246" t="str">
        <f>IF(tbl_coded[[#This Row],[ISIN]]="","",IF(OR(_xll.BDP(tbl_coded[[#This Row],[ISIN]]&amp;" ISIN",AR$1)="#N/A N/A"),"--",_xll.BDP(tbl_coded[[#This Row],[ISIN]]&amp;" ISIN",AR$1)))</f>
        <v>CNY</v>
      </c>
      <c r="AS12" s="246">
        <f>IF(tbl_coded[[#This Row],[ISIN]]="","",IF(OR(_xll.BDP(tbl_coded[[#This Row],[ISIN]]&amp;" ISIN",AS$1)="#N/A N/A"),"--",_xll.BDP(tbl_coded[[#This Row],[ISIN]]&amp;" ISIN",AS$1)))</f>
        <v>215000000</v>
      </c>
      <c r="AT12" s="246">
        <f>IF(tbl_coded[[#This Row],[ISIN]]="","",IF(OR(_xll.BDP(tbl_coded[[#This Row],[ISIN]]&amp;" ISIN",AT$1)="#N/A Field Not Applicable"),"--",_xll.BDP(tbl_coded[[#This Row],[ISIN]]&amp;" ISIN",AT$1)))</f>
        <v>100</v>
      </c>
      <c r="AU12" s="245"/>
      <c r="AX12" s="160">
        <v>11</v>
      </c>
      <c r="AY12" s="160" t="s">
        <v>92</v>
      </c>
      <c r="AZ12" s="160" t="s">
        <v>85</v>
      </c>
      <c r="BA12" s="160" t="s">
        <v>85</v>
      </c>
    </row>
    <row r="13" spans="1:53" ht="15" customHeight="1">
      <c r="A13" s="226">
        <f>ROW()-ROW(tbl_coded[[#Headers],[ISIN]])</f>
        <v>11</v>
      </c>
      <c r="B13" s="227" t="str">
        <f>IF(美元债一级!$C$3:$C$1048576&lt;&gt;"",美元债一级!C13,"")</f>
        <v>XS2688515266</v>
      </c>
      <c r="C13" s="228" t="str">
        <f>IF(tbl_coded[[#This Row],[ISIN]]="","",IF(tbl_coded[[#This Row],[Index]]&gt;$A$1,"",IF(_xll.BDP($B13&amp;" Corp",C$1)="#N/A N/A","",_xll.BDP($B13&amp;" Corp",C$1))))</f>
        <v>11/9/2023</v>
      </c>
      <c r="D13" s="228" t="str">
        <f>IF(tbl_coded[[#This Row],[ISIN]]="","",IF(_xll.BDP($B13&amp;" Corp",D$1)="#N/A N/A","",_xll.BDP($B13&amp;" Corp",D$1)))</f>
        <v>ICBCIL FINANCE CO LTD</v>
      </c>
      <c r="E13" s="228" t="str">
        <f>IF(tbl_coded[[#This Row],[ISIN]]="","",IF(_xll.BDP($B13&amp;" Corp",E$1)="#N/A N/A","--",_xll.BDP($B13&amp;" Corp",E$1)))</f>
        <v>--</v>
      </c>
      <c r="F13" s="228">
        <f>IF(tbl_coded[[#This Row],[ISIN]]="","",IF(_xll.BDS($B13&amp;" Corp",F$1)="#N/A Field Not Applicable","",_xll.BDS($B13&amp;" Corp",F$1)))</f>
        <v>28303645</v>
      </c>
      <c r="G13" s="228" t="str">
        <f>IF(tbl_coded[[#This Row],[ISIN]]="","",IF(_xll.BDP($F13&amp;" CompanyID",G$1)="#N/A Invalid Security","",_xll.BDP($F13&amp;" CompanyID",G$1)))</f>
        <v>ICBC Financial Leasing Co Ltd</v>
      </c>
      <c r="H13" s="228" t="str">
        <f>IF(tbl_coded[[#This Row],[ISIN]]="","",IF(_xll.BDP($B13&amp;" Corp",H$1)="#N/A N/A","--",_xll.BDP($B13&amp;" Corp",H$1)))</f>
        <v>--</v>
      </c>
      <c r="I13" s="228" t="str">
        <f>IF(tbl_coded[[#This Row],[ISIN]]="","",IF(_xll.BDP($B13&amp;" Corp",I$1)="#N/A N/A","--",_xll.BDP($B13&amp;" Corp",I$1)))</f>
        <v>--</v>
      </c>
      <c r="J13" s="228" t="str">
        <f>IF(tbl_coded[[#This Row],[ISIN]]="","",IF(_xll.BDP($B13&amp;" Corp",J$1)="#N/A N/A","--",_xll.BDP($B13&amp;" Corp",J$1)))</f>
        <v>--</v>
      </c>
      <c r="K13" s="228" t="str">
        <f>IF(tbl_coded[[#This Row],[ISIN]]="","",IF(_xll.BDP($B13&amp;" Corp",K$1)="#N/A N/A","--",_xll.BDP($B13&amp;" Corp",K$1)))</f>
        <v>--</v>
      </c>
      <c r="L13" s="228" t="str">
        <f>IF(tbl_coded[[#This Row],[ISIN]]="","",IF(_xll.BDP($B13&amp;" Corp",L$1)="#N/A N/A","--",_xll.BDP($B13&amp;" Corp",L$1)))</f>
        <v>A2</v>
      </c>
      <c r="M13" s="228" t="str">
        <f>IF(tbl_coded[[#This Row],[ISIN]]="","",IF(_xll.BDP($B13&amp;" Corp",M$1)="#N/A N/A","--",_xll.BDP($B13&amp;" Corp",M$1)))</f>
        <v>--</v>
      </c>
      <c r="N13" s="228" t="str">
        <f>IF(tbl_coded[[#This Row],[ISIN]]="","",IF(_xll.BDP($B13&amp;" Corp",N$1)="#N/A N/A","--",_xll.BDP($B13&amp;" Corp",N$1)))</f>
        <v>A</v>
      </c>
      <c r="O13" s="229" t="str">
        <f>IF(tbl_coded[[#This Row],[ISIN]]="","",IF(_xll.BDP($B13&amp;" Corp",O$1)="#N/A N/A","--",_xll.BDP($B13&amp;" Corp",O$1)))</f>
        <v>A</v>
      </c>
      <c r="P13" s="229" t="str">
        <f>IF(tbl_coded[[#This Row],[ISIN]]="","",IF(OR(_xll.BDP($B13&amp;" Corp",P$1)="#N/A N/A",_xll.BDP($B13&amp;" Corp",P$1)="#N/A Invalid Security",_xll.BDP($B13&amp;" Corp",P$1)="#N/A Field Not Applicable"),"--",_xll.BDP($B13&amp;" Corp",P$1)))</f>
        <v>--</v>
      </c>
      <c r="Q13" s="229" t="str">
        <f>IF(tbl_coded[[#This Row],[ISIN]]="","",IF(OR(_xll.BDP($P13&amp;" Equity",Q$1)="#N/A N/A",_xll.BDP($P13&amp;" Equity",Q$1)="#N/A Invalid Security"),"--",_xll.BDP($P13&amp;" Equity",Q$1)))</f>
        <v>--</v>
      </c>
      <c r="R13" s="229" t="str">
        <f>IF(tbl_coded[[#This Row],[ISIN]]="","",IF(OR(_xll.BDP($P13&amp;" Equity",R$1)="#N/A N/A",_xll.BDP($P13&amp;" Equity",R$1)="#N/A Invalid Security"),"--",_xll.BDP($P13&amp;" Equity",R$1)))</f>
        <v>--</v>
      </c>
      <c r="S13" s="229" t="str">
        <f>IF(tbl_coded[[#This Row],[ISIN]]="","",IF(OR(_xll.BDP($P13&amp;" Equity",S$1)="#N/A N/A",_xll.BDP($P13&amp;" Equity",S$1)="#N/A Invalid Security"),"--",_xll.BDP($P13&amp;" Equity",S$1)))</f>
        <v>--</v>
      </c>
      <c r="T13" s="229" t="str">
        <f>IF(tbl_coded[[#This Row],[ISIN]]="","",IF(OR(_xll.BDP($P13&amp;" Equity",T$1)="#N/A N/A",_xll.BDP($P13&amp;" Equity",T$1)="#N/A Invalid Security"),"--",_xll.BDP($P13&amp;" Equity",T$1)))</f>
        <v>--</v>
      </c>
      <c r="U13" s="229" t="str">
        <f>IF(tbl_coded[[#This Row],[ISIN]]="","",IF(OR(_xll.BDP($P13&amp;" Equity",U$1)="#N/A N/A",_xll.BDP($P13&amp;" Equity",U$1)="#N/A Invalid Security"),"--",_xll.BDP($P13&amp;" Equity",U$1)))</f>
        <v>--</v>
      </c>
      <c r="V13" s="229" t="str">
        <f>IF(tbl_coded[[#This Row],[ISIN]]="","",IF(ISNUMBER(_xll.BDP(B13&amp;" Corp",V$1)),_xll.BDP(B13&amp;" Corp",V$1),""))</f>
        <v/>
      </c>
      <c r="W13" s="229" t="str">
        <f>IF(tbl_coded[[#This Row],[ISIN]]="","",IF(ISNUMBER(_xll.BDP(B13&amp;" Corp",W$1)),_xll.BDP(B13&amp;" Corp",W$1),""))</f>
        <v/>
      </c>
      <c r="X13" s="229">
        <f>IF(tbl_coded[[#This Row],[ISIN]]="","",IF(ISNUMBER(_xll.BDP(B13&amp;" Corp",X$1)),_xll.BDP(B13&amp;" Corp",X$1),""))</f>
        <v>70</v>
      </c>
      <c r="Y13" s="229" t="str">
        <f>IF(tbl_coded[[#This Row],[ISIN]]="","",IF((_xll.BDP(B13&amp;" Corp",Y$1))="#N/A Field Not Applicable","",_xll.BDP(B13&amp;" Corp",Y$1)))</f>
        <v>Y</v>
      </c>
      <c r="Z13" s="229" t="str">
        <f>IF(tbl_coded[[#This Row],[ISIN]]="","",IF((_xll.BDP(B13&amp;" Corp",Z$1))="#N/A N/A","--",_xll.BDP(B13&amp;" Corp",Z$1)))</f>
        <v>O/N SOFR +70.000</v>
      </c>
      <c r="AA13" s="229" t="str">
        <f>IF(tbl_coded[[#This Row],[ISIN]]="","",IF(IFERROR(MATCH(H13,rtg_num[Moody''s],0)&gt;10,0),"HY",IF(IFERROR(MATCH(I13,rtg_num[S&amp;P],0)&gt;10,0),"HY",IF(IFERROR(MATCH(J13,rtg_num[Fitch],0)&gt;10,0),"HY",IF(H13&amp;I13&amp;J13="------","NR",IF(IFERROR(FIND("#N/A",Coded!H13),0)&amp;IFERROR(FIND("#N/A",Coded!H13),0)&amp;IFERROR(FIND("#N/A",Coded!H13),0)&lt;&gt;"000",IF(INDEX(美元债一级!$O:$O,MATCH(tbl_coded[[#This Row],[ISIN]],美元债一级!$I:$I,0))="--/--/--","NR","IG"),"IG"))))))</f>
        <v>NR</v>
      </c>
      <c r="AB13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A2/A/A</v>
      </c>
      <c r="AC1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13" s="230" t="str">
        <f>IF(tbl_coded[[#This Row],[ISIN]]="","",IF(_xll.BDP($B13&amp;" Corp",AD$1)="#N/A N/A","--",_xll.BDP($B13&amp;" Corp",AD$1)))</f>
        <v>HK</v>
      </c>
      <c r="AE1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1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3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工银国际租赁财务有限</v>
      </c>
      <c r="AH13" s="246">
        <f>IF(tbl_coded[[#This Row],[ISIN]]="","",IF(_xll.BDS($B13&amp;" Corp",AH$1)="#N/A Field Not Applicable","",_xll.BDS($B13&amp;" Corp",AH$1)))</f>
        <v>28303645</v>
      </c>
      <c r="AI13" s="246" t="str">
        <f>IF(tbl_coded[[#This Row],[ISIN]]="","",IF(_xll.BDP(tbl_coded[[#This Row],[KPW Provider BBID]]&amp;" CompanyID","NAME")="#N/A Invalid Security","",_xll.BDP(tbl_coded[[#This Row],[KPW Provider BBID]]&amp;" CompanyID","NAME")))</f>
        <v>ICBC Financial Leasing Co Ltd</v>
      </c>
      <c r="AJ13" s="246" t="str">
        <f>IF(tbl_coded[[#This Row],[ISIN]]="","",IF(OR(_xll.BDP(tbl_coded[[#This Row],[ISIN]]&amp;" ISIN",AJ$1)="#N/A N/A"),"--",_xll.BDP(tbl_coded[[#This Row],[ISIN]]&amp;" ISIN",AJ$1)))</f>
        <v>--</v>
      </c>
      <c r="AK13" s="246" t="str">
        <f>IF(tbl_coded[[#This Row],[ISIN]]="","",IF(_xll.BDS($B13&amp;" Corp",AK$1)="#N/A Field Not Applicable","",_xll.BDS($B13&amp;" Corp",AK$1)))</f>
        <v/>
      </c>
      <c r="AL13" s="246" t="str">
        <f>IF(tbl_coded[[#This Row],[SBLC Provider BBID]]="","",_xll.BDP(tbl_coded[[#This Row],[SBLC Provider BBID]]&amp;" CompanyID","NAME"))</f>
        <v/>
      </c>
      <c r="AM13" s="246" t="str">
        <f>IF(tbl_coded[[#This Row],[ISIN]]="","",IF(OR(_xll.BDP(tbl_coded[[#This Row],[ISIN]]&amp;" ISIN",AM$1)="#N/A N/A"),"--",TEXT(_xll.BDP(tbl_coded[[#This Row],[ISIN]]&amp;" ISIN",AM$1),"yyyy/mm/dd")))</f>
        <v>2023/09/18</v>
      </c>
      <c r="AN13" s="246" t="str">
        <f>IF(tbl_coded[[#This Row],[ISIN]]="","",IF(OR(_xll.BDP(tbl_coded[[#This Row],[ISIN]]&amp;" ISIN",AN$1)="#N/A N/A"),"--",TEXT(_xll.BDP(tbl_coded[[#This Row],[ISIN]]&amp;" ISIN",AN$1),"yyyy/mm/dd")))</f>
        <v>2024/09/11</v>
      </c>
      <c r="AO13" s="246" t="str">
        <f>IF(tbl_coded[[#This Row],[ISIN]]="","",IF(OR(_xll.BDP(tbl_coded[[#This Row],[ISIN]]&amp;" ISIN",AO$1)="#N/A N/A"),"--",TEXT(_xll.BDP(tbl_coded[[#This Row],[ISIN]]&amp;" ISIN",AO$1),"yyyy/mm/dd")))</f>
        <v>2023/09/11</v>
      </c>
      <c r="AP13" s="246" t="str">
        <f>IF(tbl_coded[[#This Row],[ISIN]]="","",IF(OR(_xll.BDP(tbl_coded[[#This Row],[ISIN]]&amp;" ISIN",AP$1)="#N/A Field Not Applicable"),"--",TEXT(_xll.BDP(tbl_coded[[#This Row],[ISIN]]&amp;" ISIN",AP$1),"yyyy/mm/dd")))</f>
        <v>--</v>
      </c>
      <c r="AQ13" s="246">
        <f>IF(tbl_coded[[#This Row],[ISIN]]="","",IF(OR(_xll.BDP(tbl_coded[[#This Row],[ISIN]]&amp;" ISIN",AQ$1)="#N/A N/A"),"--",_xll.BDP(tbl_coded[[#This Row],[ISIN]]&amp;" ISIN",AQ$1)))</f>
        <v>6.0348928310161272</v>
      </c>
      <c r="AR13" s="246" t="str">
        <f>IF(tbl_coded[[#This Row],[ISIN]]="","",IF(OR(_xll.BDP(tbl_coded[[#This Row],[ISIN]]&amp;" ISIN",AR$1)="#N/A N/A"),"--",_xll.BDP(tbl_coded[[#This Row],[ISIN]]&amp;" ISIN",AR$1)))</f>
        <v>USD</v>
      </c>
      <c r="AS13" s="246">
        <f>IF(tbl_coded[[#This Row],[ISIN]]="","",IF(OR(_xll.BDP(tbl_coded[[#This Row],[ISIN]]&amp;" ISIN",AS$1)="#N/A N/A"),"--",_xll.BDP(tbl_coded[[#This Row],[ISIN]]&amp;" ISIN",AS$1)))</f>
        <v>25000000</v>
      </c>
      <c r="AT13" s="246">
        <f>IF(tbl_coded[[#This Row],[ISIN]]="","",IF(OR(_xll.BDP(tbl_coded[[#This Row],[ISIN]]&amp;" ISIN",AT$1)="#N/A Field Not Applicable"),"--",_xll.BDP(tbl_coded[[#This Row],[ISIN]]&amp;" ISIN",AT$1)))</f>
        <v>100</v>
      </c>
      <c r="AU13" s="245"/>
      <c r="AX13" s="160">
        <v>12</v>
      </c>
      <c r="AY13" s="160" t="s">
        <v>73</v>
      </c>
      <c r="AZ13" s="160" t="s">
        <v>77</v>
      </c>
      <c r="BA13" s="160" t="s">
        <v>77</v>
      </c>
    </row>
    <row r="14" spans="1:53" ht="15" customHeight="1">
      <c r="A14" s="226">
        <f>ROW()-ROW(tbl_coded[[#Headers],[ISIN]])</f>
        <v>12</v>
      </c>
      <c r="B14" s="227" t="str">
        <f>IF(美元债一级!$C$3:$C$1048576&lt;&gt;"",美元债一级!C14,"")</f>
        <v>XS2689084809</v>
      </c>
      <c r="C14" s="228" t="str">
        <f>IF(tbl_coded[[#This Row],[ISIN]]="","",IF(tbl_coded[[#This Row],[Index]]&gt;$A$1,"",IF(_xll.BDP($B14&amp;" Corp",C$1)="#N/A N/A","",_xll.BDP($B14&amp;" Corp",C$1))))</f>
        <v>11/9/2023</v>
      </c>
      <c r="D14" s="228" t="str">
        <f>IF(tbl_coded[[#This Row],[ISIN]]="","",IF(_xll.BDP($B14&amp;" Corp",D$1)="#N/A N/A","",_xll.BDP($B14&amp;" Corp",D$1)))</f>
        <v>MTR CORP LTD</v>
      </c>
      <c r="E14" s="228" t="str">
        <f>IF(tbl_coded[[#This Row],[ISIN]]="","",IF(_xll.BDP($B14&amp;" Corp",E$1)="#N/A N/A","--",_xll.BDP($B14&amp;" Corp",E$1)))</f>
        <v>--</v>
      </c>
      <c r="F14" s="228" t="str">
        <f>IF(tbl_coded[[#This Row],[ISIN]]="","",IF(_xll.BDS($B14&amp;" Corp",F$1)="#N/A Field Not Applicable","",_xll.BDS($B14&amp;" Corp",F$1)))</f>
        <v/>
      </c>
      <c r="G14" s="228" t="str">
        <f>IF(tbl_coded[[#This Row],[ISIN]]="","",IF(_xll.BDP($F14&amp;" CompanyID",G$1)="#N/A Invalid Security","",_xll.BDP($F14&amp;" CompanyID",G$1)))</f>
        <v/>
      </c>
      <c r="H14" s="228" t="str">
        <f>IF(tbl_coded[[#This Row],[ISIN]]="","",IF(_xll.BDP($B14&amp;" Corp",H$1)="#N/A N/A","--",_xll.BDP($B14&amp;" Corp",H$1)))</f>
        <v>--</v>
      </c>
      <c r="I14" s="228" t="str">
        <f>IF(tbl_coded[[#This Row],[ISIN]]="","",IF(_xll.BDP($B14&amp;" Corp",I$1)="#N/A N/A","--",_xll.BDP($B14&amp;" Corp",I$1)))</f>
        <v>--</v>
      </c>
      <c r="J14" s="228" t="str">
        <f>IF(tbl_coded[[#This Row],[ISIN]]="","",IF(_xll.BDP($B14&amp;" Corp",J$1)="#N/A N/A","--",_xll.BDP($B14&amp;" Corp",J$1)))</f>
        <v>--</v>
      </c>
      <c r="K14" s="228" t="str">
        <f>IF(tbl_coded[[#This Row],[ISIN]]="","",IF(_xll.BDP($B14&amp;" Corp",K$1)="#N/A N/A","--",_xll.BDP($B14&amp;" Corp",K$1)))</f>
        <v>Aa3</v>
      </c>
      <c r="L14" s="228" t="str">
        <f>IF(tbl_coded[[#This Row],[ISIN]]="","",IF(_xll.BDP($B14&amp;" Corp",L$1)="#N/A N/A","--",_xll.BDP($B14&amp;" Corp",L$1)))</f>
        <v>Aa3</v>
      </c>
      <c r="M14" s="228" t="str">
        <f>IF(tbl_coded[[#This Row],[ISIN]]="","",IF(_xll.BDP($B14&amp;" Corp",M$1)="#N/A N/A","--",_xll.BDP($B14&amp;" Corp",M$1)))</f>
        <v>--</v>
      </c>
      <c r="N14" s="228" t="str">
        <f>IF(tbl_coded[[#This Row],[ISIN]]="","",IF(_xll.BDP($B14&amp;" Corp",N$1)="#N/A N/A","--",_xll.BDP($B14&amp;" Corp",N$1)))</f>
        <v>AA+</v>
      </c>
      <c r="O14" s="229" t="str">
        <f>IF(tbl_coded[[#This Row],[ISIN]]="","",IF(_xll.BDP($B14&amp;" Corp",O$1)="#N/A N/A","--",_xll.BDP($B14&amp;" Corp",O$1)))</f>
        <v>AA-u</v>
      </c>
      <c r="P14" s="229" t="str">
        <f>IF(tbl_coded[[#This Row],[ISIN]]="","",IF(OR(_xll.BDP($B14&amp;" Corp",P$1)="#N/A N/A",_xll.BDP($B14&amp;" Corp",P$1)="#N/A Invalid Security",_xll.BDP($B14&amp;" Corp",P$1)="#N/A Field Not Applicable"),"--",_xll.BDP($B14&amp;" Corp",P$1)))</f>
        <v>--</v>
      </c>
      <c r="Q14" s="229" t="str">
        <f>IF(tbl_coded[[#This Row],[ISIN]]="","",IF(OR(_xll.BDP($P14&amp;" Equity",Q$1)="#N/A N/A",_xll.BDP($P14&amp;" Equity",Q$1)="#N/A Invalid Security"),"--",_xll.BDP($P14&amp;" Equity",Q$1)))</f>
        <v>--</v>
      </c>
      <c r="R14" s="229" t="str">
        <f>IF(tbl_coded[[#This Row],[ISIN]]="","",IF(OR(_xll.BDP($P14&amp;" Equity",R$1)="#N/A N/A",_xll.BDP($P14&amp;" Equity",R$1)="#N/A Invalid Security"),"--",_xll.BDP($P14&amp;" Equity",R$1)))</f>
        <v>--</v>
      </c>
      <c r="S14" s="229" t="str">
        <f>IF(tbl_coded[[#This Row],[ISIN]]="","",IF(OR(_xll.BDP($P14&amp;" Equity",S$1)="#N/A N/A",_xll.BDP($P14&amp;" Equity",S$1)="#N/A Invalid Security"),"--",_xll.BDP($P14&amp;" Equity",S$1)))</f>
        <v>--</v>
      </c>
      <c r="T14" s="229" t="str">
        <f>IF(tbl_coded[[#This Row],[ISIN]]="","",IF(OR(_xll.BDP($P14&amp;" Equity",T$1)="#N/A N/A",_xll.BDP($P14&amp;" Equity",T$1)="#N/A Invalid Security"),"--",_xll.BDP($P14&amp;" Equity",T$1)))</f>
        <v>--</v>
      </c>
      <c r="U14" s="229" t="str">
        <f>IF(tbl_coded[[#This Row],[ISIN]]="","",IF(OR(_xll.BDP($P14&amp;" Equity",U$1)="#N/A N/A",_xll.BDP($P14&amp;" Equity",U$1)="#N/A Invalid Security"),"--",_xll.BDP($P14&amp;" Equity",U$1)))</f>
        <v>--</v>
      </c>
      <c r="V14" s="229" t="str">
        <f>IF(tbl_coded[[#This Row],[ISIN]]="","",IF(ISNUMBER(_xll.BDP(B14&amp;" Corp",V$1)),_xll.BDP(B14&amp;" Corp",V$1),""))</f>
        <v/>
      </c>
      <c r="W14" s="229" t="str">
        <f>IF(tbl_coded[[#This Row],[ISIN]]="","",IF(ISNUMBER(_xll.BDP(B14&amp;" Corp",W$1)),_xll.BDP(B14&amp;" Corp",W$1),""))</f>
        <v/>
      </c>
      <c r="X14" s="229" t="str">
        <f>IF(tbl_coded[[#This Row],[ISIN]]="","",IF(ISNUMBER(_xll.BDP(B14&amp;" Corp",X$1)),_xll.BDP(B14&amp;" Corp",X$1),""))</f>
        <v/>
      </c>
      <c r="Y14" s="229" t="str">
        <f>IF(tbl_coded[[#This Row],[ISIN]]="","",IF((_xll.BDP(B14&amp;" Corp",Y$1))="#N/A Field Not Applicable","",_xll.BDP(B14&amp;" Corp",Y$1)))</f>
        <v>N</v>
      </c>
      <c r="Z14" s="229" t="str">
        <f>IF(tbl_coded[[#This Row],[ISIN]]="","",IF((_xll.BDP(B14&amp;" Corp",Z$1))="#N/A N/A","--",_xll.BDP(B14&amp;" Corp",Z$1)))</f>
        <v>--</v>
      </c>
      <c r="AA14" s="229" t="str">
        <f>IF(tbl_coded[[#This Row],[ISIN]]="","",IF(IFERROR(MATCH(H14,rtg_num[Moody''s],0)&gt;10,0),"HY",IF(IFERROR(MATCH(I14,rtg_num[S&amp;P],0)&gt;10,0),"HY",IF(IFERROR(MATCH(J14,rtg_num[Fitch],0)&gt;10,0),"HY",IF(H14&amp;I14&amp;J14="------","NR",IF(IFERROR(FIND("#N/A",Coded!H14),0)&amp;IFERROR(FIND("#N/A",Coded!H14),0)&amp;IFERROR(FIND("#N/A",Coded!H14),0)&lt;&gt;"000",IF(INDEX(美元债一级!$O:$O,MATCH(tbl_coded[[#This Row],[ISIN]],美元债一级!$I:$I,0))="--/--/--","NR","IG"),"IG"))))))</f>
        <v>NR</v>
      </c>
      <c r="AB14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Aa3/AA+/AA-u</v>
      </c>
      <c r="AC1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14" s="230" t="str">
        <f>IF(tbl_coded[[#This Row],[ISIN]]="","",IF(_xll.BDP($B14&amp;" Corp",AD$1)="#N/A N/A","--",_xll.BDP($B14&amp;" Corp",AD$1)))</f>
        <v>HK</v>
      </c>
      <c r="AE1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HK</v>
      </c>
      <c r="AF1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4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港铁公司</v>
      </c>
      <c r="AH14" s="246" t="str">
        <f>IF(tbl_coded[[#This Row],[ISIN]]="","",IF(_xll.BDS($B14&amp;" Corp",AH$1)="#N/A Field Not Applicable","",_xll.BDS($B14&amp;" Corp",AH$1)))</f>
        <v/>
      </c>
      <c r="AI14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4" s="246" t="str">
        <f>IF(tbl_coded[[#This Row],[ISIN]]="","",IF(OR(_xll.BDP(tbl_coded[[#This Row],[ISIN]]&amp;" ISIN",AJ$1)="#N/A N/A"),"--",_xll.BDP(tbl_coded[[#This Row],[ISIN]]&amp;" ISIN",AJ$1)))</f>
        <v>--</v>
      </c>
      <c r="AK14" s="246" t="str">
        <f>IF(tbl_coded[[#This Row],[ISIN]]="","",IF(_xll.BDS($B14&amp;" Corp",AK$1)="#N/A Field Not Applicable","",_xll.BDS($B14&amp;" Corp",AK$1)))</f>
        <v/>
      </c>
      <c r="AL14" s="246" t="str">
        <f>IF(tbl_coded[[#This Row],[SBLC Provider BBID]]="","",_xll.BDP(tbl_coded[[#This Row],[SBLC Provider BBID]]&amp;" CompanyID","NAME"))</f>
        <v/>
      </c>
      <c r="AM14" s="246" t="str">
        <f>IF(tbl_coded[[#This Row],[ISIN]]="","",IF(OR(_xll.BDP(tbl_coded[[#This Row],[ISIN]]&amp;" ISIN",AM$1)="#N/A N/A"),"--",TEXT(_xll.BDP(tbl_coded[[#This Row],[ISIN]]&amp;" ISIN",AM$1),"yyyy/mm/dd")))</f>
        <v>2023/09/19</v>
      </c>
      <c r="AN14" s="246" t="str">
        <f>IF(tbl_coded[[#This Row],[ISIN]]="","",IF(OR(_xll.BDP(tbl_coded[[#This Row],[ISIN]]&amp;" ISIN",AN$1)="#N/A N/A"),"--",TEXT(_xll.BDP(tbl_coded[[#This Row],[ISIN]]&amp;" ISIN",AN$1),"yyyy/mm/dd")))</f>
        <v>2025/09/19</v>
      </c>
      <c r="AO14" s="246" t="str">
        <f>IF(tbl_coded[[#This Row],[ISIN]]="","",IF(OR(_xll.BDP(tbl_coded[[#This Row],[ISIN]]&amp;" ISIN",AO$1)="#N/A N/A"),"--",TEXT(_xll.BDP(tbl_coded[[#This Row],[ISIN]]&amp;" ISIN",AO$1),"yyyy/mm/dd")))</f>
        <v>2023/09/11</v>
      </c>
      <c r="AP14" s="246" t="str">
        <f>IF(tbl_coded[[#This Row],[ISIN]]="","",IF(OR(_xll.BDP(tbl_coded[[#This Row],[ISIN]]&amp;" ISIN",AP$1)="#N/A Field Not Applicable"),"--",TEXT(_xll.BDP(tbl_coded[[#This Row],[ISIN]]&amp;" ISIN",AP$1),"yyyy/mm/dd")))</f>
        <v>--</v>
      </c>
      <c r="AQ14" s="246">
        <f>IF(tbl_coded[[#This Row],[ISIN]]="","",IF(OR(_xll.BDP(tbl_coded[[#This Row],[ISIN]]&amp;" ISIN",AQ$1)="#N/A N/A"),"--",_xll.BDP(tbl_coded[[#This Row],[ISIN]]&amp;" ISIN",AQ$1)))</f>
        <v>4.72</v>
      </c>
      <c r="AR14" s="246" t="str">
        <f>IF(tbl_coded[[#This Row],[ISIN]]="","",IF(OR(_xll.BDP(tbl_coded[[#This Row],[ISIN]]&amp;" ISIN",AR$1)="#N/A N/A"),"--",_xll.BDP(tbl_coded[[#This Row],[ISIN]]&amp;" ISIN",AR$1)))</f>
        <v>HKD</v>
      </c>
      <c r="AS14" s="246">
        <f>IF(tbl_coded[[#This Row],[ISIN]]="","",IF(OR(_xll.BDP(tbl_coded[[#This Row],[ISIN]]&amp;" ISIN",AS$1)="#N/A N/A"),"--",_xll.BDP(tbl_coded[[#This Row],[ISIN]]&amp;" ISIN",AS$1)))</f>
        <v>150000000</v>
      </c>
      <c r="AT14" s="246" t="str">
        <f>IF(tbl_coded[[#This Row],[ISIN]]="","",IF(OR(_xll.BDP(tbl_coded[[#This Row],[ISIN]]&amp;" ISIN",AT$1)="#N/A Field Not Applicable"),"--",_xll.BDP(tbl_coded[[#This Row],[ISIN]]&amp;" ISIN",AT$1)))</f>
        <v>--</v>
      </c>
      <c r="AU14" s="245"/>
      <c r="AX14" s="160">
        <v>13</v>
      </c>
      <c r="AY14" s="160" t="s">
        <v>79</v>
      </c>
      <c r="AZ14" s="160" t="s">
        <v>93</v>
      </c>
      <c r="BA14" s="160" t="s">
        <v>93</v>
      </c>
    </row>
    <row r="15" spans="1:53" ht="15" customHeight="1">
      <c r="A15" s="226">
        <f>ROW()-ROW(tbl_coded[[#Headers],[ISIN]])</f>
        <v>13</v>
      </c>
      <c r="B15" s="227" t="str">
        <f>IF(美元债一级!$C$3:$C$1048576&lt;&gt;"",美元债一级!C15,"")</f>
        <v>XS2674525477</v>
      </c>
      <c r="C15" s="228" t="str">
        <f>IF(tbl_coded[[#This Row],[ISIN]]="","",IF(tbl_coded[[#This Row],[Index]]&gt;$A$1,"",IF(_xll.BDP($B15&amp;" Corp",C$1)="#N/A N/A","",_xll.BDP($B15&amp;" Corp",C$1))))</f>
        <v>11/9/2023</v>
      </c>
      <c r="D15" s="228" t="str">
        <f>IF(tbl_coded[[#This Row],[ISIN]]="","",IF(_xll.BDP($B15&amp;" Corp",D$1)="#N/A N/A","",_xll.BDP($B15&amp;" Corp",D$1)))</f>
        <v>ZENSUN ENTERPRISES LTD</v>
      </c>
      <c r="E15" s="228" t="str">
        <f>IF(tbl_coded[[#This Row],[ISIN]]="","",IF(_xll.BDP($B15&amp;" Corp",E$1)="#N/A N/A","--",_xll.BDP($B15&amp;" Corp",E$1)))</f>
        <v>MULTIPLE GUARANTORS</v>
      </c>
      <c r="F15" s="228" t="str">
        <f>IF(tbl_coded[[#This Row],[ISIN]]="","",IF(_xll.BDS($B15&amp;" Corp",F$1)="#N/A Field Not Applicable","",_xll.BDS($B15&amp;" Corp",F$1)))</f>
        <v/>
      </c>
      <c r="G15" s="228" t="str">
        <f>IF(tbl_coded[[#This Row],[ISIN]]="","",IF(_xll.BDP($F15&amp;" CompanyID",G$1)="#N/A Invalid Security","",_xll.BDP($F15&amp;" CompanyID",G$1)))</f>
        <v/>
      </c>
      <c r="H15" s="228" t="str">
        <f>IF(tbl_coded[[#This Row],[ISIN]]="","",IF(_xll.BDP($B15&amp;" Corp",H$1)="#N/A N/A","--",_xll.BDP($B15&amp;" Corp",H$1)))</f>
        <v>--</v>
      </c>
      <c r="I15" s="228" t="str">
        <f>IF(tbl_coded[[#This Row],[ISIN]]="","",IF(_xll.BDP($B15&amp;" Corp",I$1)="#N/A N/A","--",_xll.BDP($B15&amp;" Corp",I$1)))</f>
        <v>--</v>
      </c>
      <c r="J15" s="228" t="str">
        <f>IF(tbl_coded[[#This Row],[ISIN]]="","",IF(_xll.BDP($B15&amp;" Corp",J$1)="#N/A N/A","--",_xll.BDP($B15&amp;" Corp",J$1)))</f>
        <v>--</v>
      </c>
      <c r="K15" s="228" t="str">
        <f>IF(tbl_coded[[#This Row],[ISIN]]="","",IF(_xll.BDP($B15&amp;" Corp",K$1)="#N/A N/A","--",_xll.BDP($B15&amp;" Corp",K$1)))</f>
        <v>--</v>
      </c>
      <c r="L15" s="228" t="str">
        <f>IF(tbl_coded[[#This Row],[ISIN]]="","",IF(_xll.BDP($B15&amp;" Corp",L$1)="#N/A N/A","--",_xll.BDP($B15&amp;" Corp",L$1)))</f>
        <v>--</v>
      </c>
      <c r="M15" s="228" t="str">
        <f>IF(tbl_coded[[#This Row],[ISIN]]="","",IF(_xll.BDP($B15&amp;" Corp",M$1)="#N/A N/A","--",_xll.BDP($B15&amp;" Corp",M$1)))</f>
        <v>--</v>
      </c>
      <c r="N15" s="228" t="str">
        <f>IF(tbl_coded[[#This Row],[ISIN]]="","",IF(_xll.BDP($B15&amp;" Corp",N$1)="#N/A N/A","--",_xll.BDP($B15&amp;" Corp",N$1)))</f>
        <v>--</v>
      </c>
      <c r="O15" s="229" t="str">
        <f>IF(tbl_coded[[#This Row],[ISIN]]="","",IF(_xll.BDP($B15&amp;" Corp",O$1)="#N/A N/A","--",_xll.BDP($B15&amp;" Corp",O$1)))</f>
        <v>--</v>
      </c>
      <c r="P15" s="229" t="str">
        <f>IF(tbl_coded[[#This Row],[ISIN]]="","",IF(OR(_xll.BDP($B15&amp;" Corp",P$1)="#N/A N/A",_xll.BDP($B15&amp;" Corp",P$1)="#N/A Invalid Security",_xll.BDP($B15&amp;" Corp",P$1)="#N/A Field Not Applicable"),"--",_xll.BDP($B15&amp;" Corp",P$1)))</f>
        <v>--</v>
      </c>
      <c r="Q15" s="229" t="str">
        <f>IF(tbl_coded[[#This Row],[ISIN]]="","",IF(OR(_xll.BDP($P15&amp;" Equity",Q$1)="#N/A N/A",_xll.BDP($P15&amp;" Equity",Q$1)="#N/A Invalid Security"),"--",_xll.BDP($P15&amp;" Equity",Q$1)))</f>
        <v>--</v>
      </c>
      <c r="R15" s="229" t="str">
        <f>IF(tbl_coded[[#This Row],[ISIN]]="","",IF(OR(_xll.BDP($P15&amp;" Equity",R$1)="#N/A N/A",_xll.BDP($P15&amp;" Equity",R$1)="#N/A Invalid Security"),"--",_xll.BDP($P15&amp;" Equity",R$1)))</f>
        <v>--</v>
      </c>
      <c r="S15" s="229" t="str">
        <f>IF(tbl_coded[[#This Row],[ISIN]]="","",IF(OR(_xll.BDP($P15&amp;" Equity",S$1)="#N/A N/A",_xll.BDP($P15&amp;" Equity",S$1)="#N/A Invalid Security"),"--",_xll.BDP($P15&amp;" Equity",S$1)))</f>
        <v>--</v>
      </c>
      <c r="T15" s="229" t="str">
        <f>IF(tbl_coded[[#This Row],[ISIN]]="","",IF(OR(_xll.BDP($P15&amp;" Equity",T$1)="#N/A N/A",_xll.BDP($P15&amp;" Equity",T$1)="#N/A Invalid Security"),"--",_xll.BDP($P15&amp;" Equity",T$1)))</f>
        <v>--</v>
      </c>
      <c r="U15" s="229" t="str">
        <f>IF(tbl_coded[[#This Row],[ISIN]]="","",IF(OR(_xll.BDP($P15&amp;" Equity",U$1)="#N/A N/A",_xll.BDP($P15&amp;" Equity",U$1)="#N/A Invalid Security"),"--",_xll.BDP($P15&amp;" Equity",U$1)))</f>
        <v>--</v>
      </c>
      <c r="V15" s="229" t="str">
        <f>IF(tbl_coded[[#This Row],[ISIN]]="","",IF(ISNUMBER(_xll.BDP(B15&amp;" Corp",V$1)),_xll.BDP(B15&amp;" Corp",V$1),""))</f>
        <v/>
      </c>
      <c r="W15" s="229" t="str">
        <f>IF(tbl_coded[[#This Row],[ISIN]]="","",IF(ISNUMBER(_xll.BDP(B15&amp;" Corp",W$1)),_xll.BDP(B15&amp;" Corp",W$1),""))</f>
        <v/>
      </c>
      <c r="X15" s="229" t="str">
        <f>IF(tbl_coded[[#This Row],[ISIN]]="","",IF(ISNUMBER(_xll.BDP(B15&amp;" Corp",X$1)),_xll.BDP(B15&amp;" Corp",X$1),""))</f>
        <v/>
      </c>
      <c r="Y15" s="229" t="str">
        <f>IF(tbl_coded[[#This Row],[ISIN]]="","",IF((_xll.BDP(B15&amp;" Corp",Y$1))="#N/A Field Not Applicable","",_xll.BDP(B15&amp;" Corp",Y$1)))</f>
        <v>N</v>
      </c>
      <c r="Z15" s="229" t="str">
        <f>IF(tbl_coded[[#This Row],[ISIN]]="","",IF((_xll.BDP(B15&amp;" Corp",Z$1))="#N/A N/A","--",_xll.BDP(B15&amp;" Corp",Z$1)))</f>
        <v>--</v>
      </c>
      <c r="AA15" s="229" t="str">
        <f>IF(tbl_coded[[#This Row],[ISIN]]="","",IF(IFERROR(MATCH(H15,rtg_num[Moody''s],0)&gt;10,0),"HY",IF(IFERROR(MATCH(I15,rtg_num[S&amp;P],0)&gt;10,0),"HY",IF(IFERROR(MATCH(J15,rtg_num[Fitch],0)&gt;10,0),"HY",IF(H15&amp;I15&amp;J15="------","NR",IF(IFERROR(FIND("#N/A",Coded!H15),0)&amp;IFERROR(FIND("#N/A",Coded!H15),0)&amp;IFERROR(FIND("#N/A",Coded!H15),0)&lt;&gt;"000",IF(INDEX(美元债一级!$O:$O,MATCH(tbl_coded[[#This Row],[ISIN]],美元债一级!$I:$I,0))="--/--/--","NR","IG"),"IG"))))))</f>
        <v>NR</v>
      </c>
      <c r="AB15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1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15" s="230" t="str">
        <f>IF(tbl_coded[[#This Row],[ISIN]]="","",IF(_xll.BDP($B15&amp;" Corp",AD$1)="#N/A N/A","--",_xll.BDP($B15&amp;" Corp",AD$1)))</f>
        <v>HK</v>
      </c>
      <c r="AE1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HK</v>
      </c>
      <c r="AF1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5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正商实业</v>
      </c>
      <c r="AH15" s="246" t="str">
        <f>IF(tbl_coded[[#This Row],[ISIN]]="","",IF(_xll.BDS($B15&amp;" Corp",AH$1)="#N/A Field Not Applicable","",_xll.BDS($B15&amp;" Corp",AH$1)))</f>
        <v/>
      </c>
      <c r="AI15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5" s="246" t="str">
        <f>IF(tbl_coded[[#This Row],[ISIN]]="","",IF(OR(_xll.BDP(tbl_coded[[#This Row],[ISIN]]&amp;" ISIN",AJ$1)="#N/A N/A"),"--",_xll.BDP(tbl_coded[[#This Row],[ISIN]]&amp;" ISIN",AJ$1)))</f>
        <v>Multiple Guarantors</v>
      </c>
      <c r="AK15" s="246" t="str">
        <f>IF(tbl_coded[[#This Row],[ISIN]]="","",IF(_xll.BDS($B15&amp;" Corp",AK$1)="#N/A Field Not Applicable","",_xll.BDS($B15&amp;" Corp",AK$1)))</f>
        <v/>
      </c>
      <c r="AL15" s="246" t="str">
        <f>IF(tbl_coded[[#This Row],[SBLC Provider BBID]]="","",_xll.BDP(tbl_coded[[#This Row],[SBLC Provider BBID]]&amp;" CompanyID","NAME"))</f>
        <v/>
      </c>
      <c r="AM15" s="246" t="str">
        <f>IF(tbl_coded[[#This Row],[ISIN]]="","",IF(OR(_xll.BDP(tbl_coded[[#This Row],[ISIN]]&amp;" ISIN",AM$1)="#N/A N/A"),"--",TEXT(_xll.BDP(tbl_coded[[#This Row],[ISIN]]&amp;" ISIN",AM$1),"yyyy/mm/dd")))</f>
        <v>2023/09/12</v>
      </c>
      <c r="AN15" s="246" t="str">
        <f>IF(tbl_coded[[#This Row],[ISIN]]="","",IF(OR(_xll.BDP(tbl_coded[[#This Row],[ISIN]]&amp;" ISIN",AN$1)="#N/A N/A"),"--",TEXT(_xll.BDP(tbl_coded[[#This Row],[ISIN]]&amp;" ISIN",AN$1),"yyyy/mm/dd")))</f>
        <v>2025/09/12</v>
      </c>
      <c r="AO15" s="246" t="str">
        <f>IF(tbl_coded[[#This Row],[ISIN]]="","",IF(OR(_xll.BDP(tbl_coded[[#This Row],[ISIN]]&amp;" ISIN",AO$1)="#N/A N/A"),"--",TEXT(_xll.BDP(tbl_coded[[#This Row],[ISIN]]&amp;" ISIN",AO$1),"yyyy/mm/dd")))</f>
        <v>2023/09/11</v>
      </c>
      <c r="AP15" s="246" t="str">
        <f>IF(tbl_coded[[#This Row],[ISIN]]="","",IF(OR(_xll.BDP(tbl_coded[[#This Row],[ISIN]]&amp;" ISIN",AP$1)="#N/A Field Not Applicable"),"--",TEXT(_xll.BDP(tbl_coded[[#This Row],[ISIN]]&amp;" ISIN",AP$1),"yyyy/mm/dd")))</f>
        <v>2023/10/18</v>
      </c>
      <c r="AQ15" s="246">
        <f>IF(tbl_coded[[#This Row],[ISIN]]="","",IF(OR(_xll.BDP(tbl_coded[[#This Row],[ISIN]]&amp;" ISIN",AQ$1)="#N/A N/A"),"--",_xll.BDP(tbl_coded[[#This Row],[ISIN]]&amp;" ISIN",AQ$1)))</f>
        <v>7</v>
      </c>
      <c r="AR15" s="246" t="str">
        <f>IF(tbl_coded[[#This Row],[ISIN]]="","",IF(OR(_xll.BDP(tbl_coded[[#This Row],[ISIN]]&amp;" ISIN",AR$1)="#N/A N/A"),"--",_xll.BDP(tbl_coded[[#This Row],[ISIN]]&amp;" ISIN",AR$1)))</f>
        <v>USD</v>
      </c>
      <c r="AS15" s="246">
        <f>IF(tbl_coded[[#This Row],[ISIN]]="","",IF(OR(_xll.BDP(tbl_coded[[#This Row],[ISIN]]&amp;" ISIN",AS$1)="#N/A N/A"),"--",_xll.BDP(tbl_coded[[#This Row],[ISIN]]&amp;" ISIN",AS$1)))</f>
        <v>103478000</v>
      </c>
      <c r="AT15" s="246">
        <f>IF(tbl_coded[[#This Row],[ISIN]]="","",IF(OR(_xll.BDP(tbl_coded[[#This Row],[ISIN]]&amp;" ISIN",AT$1)="#N/A Field Not Applicable"),"--",_xll.BDP(tbl_coded[[#This Row],[ISIN]]&amp;" ISIN",AT$1)))</f>
        <v>100</v>
      </c>
      <c r="AU15" s="245"/>
      <c r="AX15" s="160">
        <v>14</v>
      </c>
      <c r="AY15" s="160" t="s">
        <v>96</v>
      </c>
      <c r="AZ15" s="160" t="s">
        <v>103</v>
      </c>
      <c r="BA15" s="160" t="s">
        <v>103</v>
      </c>
    </row>
    <row r="16" spans="1:53" ht="15" customHeight="1">
      <c r="A16" s="226">
        <f>ROW()-ROW(tbl_coded[[#Headers],[ISIN]])</f>
        <v>14</v>
      </c>
      <c r="B16" s="227" t="str">
        <f>IF(美元债一级!$C$3:$C$1048576&lt;&gt;"",美元债一级!C16,"")</f>
        <v>HK0000950995</v>
      </c>
      <c r="C16" s="228" t="str">
        <f>IF(tbl_coded[[#This Row],[ISIN]]="","",IF(tbl_coded[[#This Row],[Index]]&gt;$A$1,"",IF(_xll.BDP($B16&amp;" Corp",C$1)="#N/A N/A","",_xll.BDP($B16&amp;" Corp",C$1))))</f>
        <v>11/9/2023</v>
      </c>
      <c r="D16" s="228" t="str">
        <f>IF(tbl_coded[[#This Row],[ISIN]]="","",IF(_xll.BDP($B16&amp;" Corp",D$1)="#N/A N/A","",_xll.BDP($B16&amp;" Corp",D$1)))</f>
        <v>CMS INTNTNL GEMSTONE</v>
      </c>
      <c r="E16" s="228" t="str">
        <f>IF(tbl_coded[[#This Row],[ISIN]]="","",IF(_xll.BDP($B16&amp;" Corp",E$1)="#N/A N/A","--",_xll.BDP($B16&amp;" Corp",E$1)))</f>
        <v>CN MERCHANTS SEC INTL</v>
      </c>
      <c r="F16" s="228" t="str">
        <f>IF(tbl_coded[[#This Row],[ISIN]]="","",IF(_xll.BDS($B16&amp;" Corp",F$1)="#N/A Field Not Applicable","",_xll.BDS($B16&amp;" Corp",F$1)))</f>
        <v/>
      </c>
      <c r="G16" s="228" t="str">
        <f>IF(tbl_coded[[#This Row],[ISIN]]="","",IF(_xll.BDP($F16&amp;" CompanyID",G$1)="#N/A Invalid Security","",_xll.BDP($F16&amp;" CompanyID",G$1)))</f>
        <v/>
      </c>
      <c r="H16" s="228" t="str">
        <f>IF(tbl_coded[[#This Row],[ISIN]]="","",IF(_xll.BDP($B16&amp;" Corp",H$1)="#N/A N/A","--",_xll.BDP($B16&amp;" Corp",H$1)))</f>
        <v>Baa2</v>
      </c>
      <c r="I16" s="228" t="str">
        <f>IF(tbl_coded[[#This Row],[ISIN]]="","",IF(_xll.BDP($B16&amp;" Corp",I$1)="#N/A N/A","--",_xll.BDP($B16&amp;" Corp",I$1)))</f>
        <v>--</v>
      </c>
      <c r="J16" s="228" t="str">
        <f>IF(tbl_coded[[#This Row],[ISIN]]="","",IF(_xll.BDP($B16&amp;" Corp",J$1)="#N/A N/A","--",_xll.BDP($B16&amp;" Corp",J$1)))</f>
        <v>--</v>
      </c>
      <c r="K16" s="228" t="str">
        <f>IF(tbl_coded[[#This Row],[ISIN]]="","",IF(_xll.BDP($B16&amp;" Corp",K$1)="#N/A N/A","--",_xll.BDP($B16&amp;" Corp",K$1)))</f>
        <v>--</v>
      </c>
      <c r="L16" s="228" t="str">
        <f>IF(tbl_coded[[#This Row],[ISIN]]="","",IF(_xll.BDP($B16&amp;" Corp",L$1)="#N/A N/A","--",_xll.BDP($B16&amp;" Corp",L$1)))</f>
        <v>Baa2</v>
      </c>
      <c r="M16" s="228" t="str">
        <f>IF(tbl_coded[[#This Row],[ISIN]]="","",IF(_xll.BDP($B16&amp;" Corp",M$1)="#N/A N/A","--",_xll.BDP($B16&amp;" Corp",M$1)))</f>
        <v>--</v>
      </c>
      <c r="N16" s="228" t="str">
        <f>IF(tbl_coded[[#This Row],[ISIN]]="","",IF(_xll.BDP($B16&amp;" Corp",N$1)="#N/A N/A","--",_xll.BDP($B16&amp;" Corp",N$1)))</f>
        <v>--</v>
      </c>
      <c r="O16" s="229" t="str">
        <f>IF(tbl_coded[[#This Row],[ISIN]]="","",IF(_xll.BDP($B16&amp;" Corp",O$1)="#N/A N/A","--",_xll.BDP($B16&amp;" Corp",O$1)))</f>
        <v>--</v>
      </c>
      <c r="P16" s="229" t="str">
        <f>IF(tbl_coded[[#This Row],[ISIN]]="","",IF(OR(_xll.BDP($B16&amp;" Corp",P$1)="#N/A N/A",_xll.BDP($B16&amp;" Corp",P$1)="#N/A Invalid Security",_xll.BDP($B16&amp;" Corp",P$1)="#N/A Field Not Applicable"),"--",_xll.BDP($B16&amp;" Corp",P$1)))</f>
        <v>CMSHKZ HK</v>
      </c>
      <c r="Q16" s="229" t="str">
        <f>IF(tbl_coded[[#This Row],[ISIN]]="","",IF(OR(_xll.BDP($P16&amp;" Equity",Q$1)="#N/A N/A",_xll.BDP($P16&amp;" Equity",Q$1)="#N/A Invalid Security"),"--",_xll.BDP($P16&amp;" Equity",Q$1)))</f>
        <v>--</v>
      </c>
      <c r="R16" s="229" t="str">
        <f>IF(tbl_coded[[#This Row],[ISIN]]="","",IF(OR(_xll.BDP($P16&amp;" Equity",R$1)="#N/A N/A",_xll.BDP($P16&amp;" Equity",R$1)="#N/A Invalid Security"),"--",_xll.BDP($P16&amp;" Equity",R$1)))</f>
        <v>Baa2</v>
      </c>
      <c r="S16" s="229" t="str">
        <f>IF(tbl_coded[[#This Row],[ISIN]]="","",IF(OR(_xll.BDP($P16&amp;" Equity",S$1)="#N/A N/A",_xll.BDP($P16&amp;" Equity",S$1)="#N/A Invalid Security"),"--",_xll.BDP($P16&amp;" Equity",S$1)))</f>
        <v>--</v>
      </c>
      <c r="T16" s="229" t="str">
        <f>IF(tbl_coded[[#This Row],[ISIN]]="","",IF(OR(_xll.BDP($P16&amp;" Equity",T$1)="#N/A N/A",_xll.BDP($P16&amp;" Equity",T$1)="#N/A Invalid Security"),"--",_xll.BDP($P16&amp;" Equity",T$1)))</f>
        <v>--</v>
      </c>
      <c r="U16" s="229" t="str">
        <f>IF(tbl_coded[[#This Row],[ISIN]]="","",IF(OR(_xll.BDP($P16&amp;" Equity",U$1)="#N/A N/A",_xll.BDP($P16&amp;" Equity",U$1)="#N/A Invalid Security"),"--",_xll.BDP($P16&amp;" Equity",U$1)))</f>
        <v>--</v>
      </c>
      <c r="V16" s="229" t="str">
        <f>IF(tbl_coded[[#This Row],[ISIN]]="","",IF(ISNUMBER(_xll.BDP(B16&amp;" Corp",V$1)),_xll.BDP(B16&amp;" Corp",V$1),""))</f>
        <v/>
      </c>
      <c r="W16" s="229" t="str">
        <f>IF(tbl_coded[[#This Row],[ISIN]]="","",IF(ISNUMBER(_xll.BDP(B16&amp;" Corp",W$1)),_xll.BDP(B16&amp;" Corp",W$1),""))</f>
        <v/>
      </c>
      <c r="X16" s="229" t="str">
        <f>IF(tbl_coded[[#This Row],[ISIN]]="","",IF(ISNUMBER(_xll.BDP(B16&amp;" Corp",X$1)),_xll.BDP(B16&amp;" Corp",X$1),""))</f>
        <v/>
      </c>
      <c r="Y16" s="229" t="str">
        <f>IF(tbl_coded[[#This Row],[ISIN]]="","",IF((_xll.BDP(B16&amp;" Corp",Y$1))="#N/A Field Not Applicable","",_xll.BDP(B16&amp;" Corp",Y$1)))</f>
        <v>N</v>
      </c>
      <c r="Z16" s="229" t="str">
        <f>IF(tbl_coded[[#This Row],[ISIN]]="","",IF((_xll.BDP(B16&amp;" Corp",Z$1))="#N/A N/A","--",_xll.BDP(B16&amp;" Corp",Z$1)))</f>
        <v>--</v>
      </c>
      <c r="AA16" s="229" t="str">
        <f>IF(tbl_coded[[#This Row],[ISIN]]="","",IF(IFERROR(MATCH(H16,rtg_num[Moody''s],0)&gt;10,0),"HY",IF(IFERROR(MATCH(I16,rtg_num[S&amp;P],0)&gt;10,0),"HY",IF(IFERROR(MATCH(J16,rtg_num[Fitch],0)&gt;10,0),"HY",IF(H16&amp;I16&amp;J16="------","NR",IF(IFERROR(FIND("#N/A",Coded!H16),0)&amp;IFERROR(FIND("#N/A",Coded!H16),0)&amp;IFERROR(FIND("#N/A",Coded!H16),0)&lt;&gt;"000",IF(INDEX(美元债一级!$O:$O,MATCH(tbl_coded[[#This Row],[ISIN]],美元债一级!$I:$I,0))="--/--/--","NR","IG"),"IG"))))))</f>
        <v>IG</v>
      </c>
      <c r="AB16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Baa2/--/--</v>
      </c>
      <c r="AC1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Baa2/--/--</v>
      </c>
      <c r="AD16" s="230" t="str">
        <f>IF(tbl_coded[[#This Row],[ISIN]]="","",IF(_xll.BDP($B16&amp;" Corp",AD$1)="#N/A N/A","--",_xll.BDP($B16&amp;" Corp",AD$1)))</f>
        <v>VG</v>
      </c>
      <c r="AE1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1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6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CMS International Gemstone Ltd</v>
      </c>
      <c r="AH16" s="246" t="str">
        <f>IF(tbl_coded[[#This Row],[ISIN]]="","",IF(_xll.BDS($B16&amp;" Corp",AH$1)="#N/A Field Not Applicable","",_xll.BDS($B16&amp;" Corp",AH$1)))</f>
        <v/>
      </c>
      <c r="AI16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6" s="246" t="str">
        <f>IF(tbl_coded[[#This Row],[ISIN]]="","",IF(OR(_xll.BDP(tbl_coded[[#This Row],[ISIN]]&amp;" ISIN",AJ$1)="#N/A N/A"),"--",_xll.BDP(tbl_coded[[#This Row],[ISIN]]&amp;" ISIN",AJ$1)))</f>
        <v>China Merchants Securities International Co Ltd</v>
      </c>
      <c r="AK16" s="246" t="str">
        <f>IF(tbl_coded[[#This Row],[ISIN]]="","",IF(_xll.BDS($B16&amp;" Corp",AK$1)="#N/A Field Not Applicable","",_xll.BDS($B16&amp;" Corp",AK$1)))</f>
        <v/>
      </c>
      <c r="AL16" s="246" t="str">
        <f>IF(tbl_coded[[#This Row],[SBLC Provider BBID]]="","",_xll.BDP(tbl_coded[[#This Row],[SBLC Provider BBID]]&amp;" CompanyID","NAME"))</f>
        <v/>
      </c>
      <c r="AM16" s="246" t="str">
        <f>IF(tbl_coded[[#This Row],[ISIN]]="","",IF(OR(_xll.BDP(tbl_coded[[#This Row],[ISIN]]&amp;" ISIN",AM$1)="#N/A N/A"),"--",TEXT(_xll.BDP(tbl_coded[[#This Row],[ISIN]]&amp;" ISIN",AM$1),"yyyy/mm/dd")))</f>
        <v>2023/09/18</v>
      </c>
      <c r="AN16" s="246" t="str">
        <f>IF(tbl_coded[[#This Row],[ISIN]]="","",IF(OR(_xll.BDP(tbl_coded[[#This Row],[ISIN]]&amp;" ISIN",AN$1)="#N/A N/A"),"--",TEXT(_xll.BDP(tbl_coded[[#This Row],[ISIN]]&amp;" ISIN",AN$1),"yyyy/mm/dd")))</f>
        <v>2026/09/18</v>
      </c>
      <c r="AO16" s="246" t="str">
        <f>IF(tbl_coded[[#This Row],[ISIN]]="","",IF(OR(_xll.BDP(tbl_coded[[#This Row],[ISIN]]&amp;" ISIN",AO$1)="#N/A N/A"),"--",TEXT(_xll.BDP(tbl_coded[[#This Row],[ISIN]]&amp;" ISIN",AO$1),"yyyy/mm/dd")))</f>
        <v>2023/09/11</v>
      </c>
      <c r="AP16" s="246" t="str">
        <f>IF(tbl_coded[[#This Row],[ISIN]]="","",IF(OR(_xll.BDP(tbl_coded[[#This Row],[ISIN]]&amp;" ISIN",AP$1)="#N/A Field Not Applicable"),"--",TEXT(_xll.BDP(tbl_coded[[#This Row],[ISIN]]&amp;" ISIN",AP$1),"yyyy/mm/dd")))</f>
        <v>--</v>
      </c>
      <c r="AQ16" s="246">
        <f>IF(tbl_coded[[#This Row],[ISIN]]="","",IF(OR(_xll.BDP(tbl_coded[[#This Row],[ISIN]]&amp;" ISIN",AQ$1)="#N/A N/A"),"--",_xll.BDP(tbl_coded[[#This Row],[ISIN]]&amp;" ISIN",AQ$1)))</f>
        <v>3.3</v>
      </c>
      <c r="AR16" s="246" t="str">
        <f>IF(tbl_coded[[#This Row],[ISIN]]="","",IF(OR(_xll.BDP(tbl_coded[[#This Row],[ISIN]]&amp;" ISIN",AR$1)="#N/A N/A"),"--",_xll.BDP(tbl_coded[[#This Row],[ISIN]]&amp;" ISIN",AR$1)))</f>
        <v>CNY</v>
      </c>
      <c r="AS16" s="246">
        <f>IF(tbl_coded[[#This Row],[ISIN]]="","",IF(OR(_xll.BDP(tbl_coded[[#This Row],[ISIN]]&amp;" ISIN",AS$1)="#N/A N/A"),"--",_xll.BDP(tbl_coded[[#This Row],[ISIN]]&amp;" ISIN",AS$1)))</f>
        <v>1000000000</v>
      </c>
      <c r="AT16" s="246">
        <f>IF(tbl_coded[[#This Row],[ISIN]]="","",IF(OR(_xll.BDP(tbl_coded[[#This Row],[ISIN]]&amp;" ISIN",AT$1)="#N/A Field Not Applicable"),"--",_xll.BDP(tbl_coded[[#This Row],[ISIN]]&amp;" ISIN",AT$1)))</f>
        <v>100</v>
      </c>
      <c r="AU16" s="245"/>
      <c r="AX16" s="160">
        <v>15</v>
      </c>
      <c r="AY16" s="160" t="s">
        <v>104</v>
      </c>
      <c r="AZ16" s="160" t="s">
        <v>94</v>
      </c>
      <c r="BA16" s="160" t="s">
        <v>94</v>
      </c>
    </row>
    <row r="17" spans="1:53" ht="15" customHeight="1">
      <c r="A17" s="226">
        <f>ROW()-ROW(tbl_coded[[#Headers],[ISIN]])</f>
        <v>15</v>
      </c>
      <c r="B17" s="227" t="str">
        <f>IF(美元债一级!$C$3:$C$1048576&lt;&gt;"",美元债一级!C17,"")</f>
        <v>XS2677539541</v>
      </c>
      <c r="C17" s="228" t="str">
        <f>IF(tbl_coded[[#This Row],[ISIN]]="","",IF(tbl_coded[[#This Row],[Index]]&gt;$A$1,"",IF(_xll.BDP($B17&amp;" Corp",C$1)="#N/A N/A","",_xll.BDP($B17&amp;" Corp",C$1))))</f>
        <v>11/9/2023</v>
      </c>
      <c r="D17" s="228" t="str">
        <f>IF(tbl_coded[[#This Row],[ISIN]]="","",IF(_xll.BDP($B17&amp;" Corp",D$1)="#N/A N/A","",_xll.BDP($B17&amp;" Corp",D$1)))</f>
        <v>BANK OF CHINA LTD/DUBAI</v>
      </c>
      <c r="E17" s="228" t="str">
        <f>IF(tbl_coded[[#This Row],[ISIN]]="","",IF(_xll.BDP($B17&amp;" Corp",E$1)="#N/A N/A","--",_xll.BDP($B17&amp;" Corp",E$1)))</f>
        <v>--</v>
      </c>
      <c r="F17" s="228" t="str">
        <f>IF(tbl_coded[[#This Row],[ISIN]]="","",IF(_xll.BDS($B17&amp;" Corp",F$1)="#N/A Field Not Applicable","",_xll.BDS($B17&amp;" Corp",F$1)))</f>
        <v/>
      </c>
      <c r="G17" s="228" t="str">
        <f>IF(tbl_coded[[#This Row],[ISIN]]="","",IF(_xll.BDP($F17&amp;" CompanyID",G$1)="#N/A Invalid Security","",_xll.BDP($F17&amp;" CompanyID",G$1)))</f>
        <v/>
      </c>
      <c r="H17" s="228" t="str">
        <f>IF(tbl_coded[[#This Row],[ISIN]]="","",IF(_xll.BDP($B17&amp;" Corp",H$1)="#N/A N/A","--",_xll.BDP($B17&amp;" Corp",H$1)))</f>
        <v>A1</v>
      </c>
      <c r="I17" s="228" t="str">
        <f>IF(tbl_coded[[#This Row],[ISIN]]="","",IF(_xll.BDP($B17&amp;" Corp",I$1)="#N/A N/A","--",_xll.BDP($B17&amp;" Corp",I$1)))</f>
        <v>A</v>
      </c>
      <c r="J17" s="228" t="str">
        <f>IF(tbl_coded[[#This Row],[ISIN]]="","",IF(_xll.BDP($B17&amp;" Corp",J$1)="#N/A N/A","--",_xll.BDP($B17&amp;" Corp",J$1)))</f>
        <v>A</v>
      </c>
      <c r="K17" s="228" t="str">
        <f>IF(tbl_coded[[#This Row],[ISIN]]="","",IF(_xll.BDP($B17&amp;" Corp",K$1)="#N/A N/A","--",_xll.BDP($B17&amp;" Corp",K$1)))</f>
        <v>--</v>
      </c>
      <c r="L17" s="228" t="str">
        <f>IF(tbl_coded[[#This Row],[ISIN]]="","",IF(_xll.BDP($B17&amp;" Corp",L$1)="#N/A N/A","--",_xll.BDP($B17&amp;" Corp",L$1)))</f>
        <v>--</v>
      </c>
      <c r="M17" s="228" t="str">
        <f>IF(tbl_coded[[#This Row],[ISIN]]="","",IF(_xll.BDP($B17&amp;" Corp",M$1)="#N/A N/A","--",_xll.BDP($B17&amp;" Corp",M$1)))</f>
        <v>--</v>
      </c>
      <c r="N17" s="228" t="str">
        <f>IF(tbl_coded[[#This Row],[ISIN]]="","",IF(_xll.BDP($B17&amp;" Corp",N$1)="#N/A N/A","--",_xll.BDP($B17&amp;" Corp",N$1)))</f>
        <v>--</v>
      </c>
      <c r="O17" s="229" t="str">
        <f>IF(tbl_coded[[#This Row],[ISIN]]="","",IF(_xll.BDP($B17&amp;" Corp",O$1)="#N/A N/A","--",_xll.BDP($B17&amp;" Corp",O$1)))</f>
        <v>--</v>
      </c>
      <c r="P17" s="229" t="str">
        <f>IF(tbl_coded[[#This Row],[ISIN]]="","",IF(OR(_xll.BDP($B17&amp;" Corp",P$1)="#N/A N/A",_xll.BDP($B17&amp;" Corp",P$1)="#N/A Invalid Security",_xll.BDP($B17&amp;" Corp",P$1)="#N/A Field Not Applicable"),"--",_xll.BDP($B17&amp;" Corp",P$1)))</f>
        <v>--</v>
      </c>
      <c r="Q17" s="229" t="str">
        <f>IF(tbl_coded[[#This Row],[ISIN]]="","",IF(OR(_xll.BDP($P17&amp;" Equity",Q$1)="#N/A N/A",_xll.BDP($P17&amp;" Equity",Q$1)="#N/A Invalid Security"),"--",_xll.BDP($P17&amp;" Equity",Q$1)))</f>
        <v>--</v>
      </c>
      <c r="R17" s="229" t="str">
        <f>IF(tbl_coded[[#This Row],[ISIN]]="","",IF(OR(_xll.BDP($P17&amp;" Equity",R$1)="#N/A N/A",_xll.BDP($P17&amp;" Equity",R$1)="#N/A Invalid Security"),"--",_xll.BDP($P17&amp;" Equity",R$1)))</f>
        <v>--</v>
      </c>
      <c r="S17" s="229" t="str">
        <f>IF(tbl_coded[[#This Row],[ISIN]]="","",IF(OR(_xll.BDP($P17&amp;" Equity",S$1)="#N/A N/A",_xll.BDP($P17&amp;" Equity",S$1)="#N/A Invalid Security"),"--",_xll.BDP($P17&amp;" Equity",S$1)))</f>
        <v>--</v>
      </c>
      <c r="T17" s="229" t="str">
        <f>IF(tbl_coded[[#This Row],[ISIN]]="","",IF(OR(_xll.BDP($P17&amp;" Equity",T$1)="#N/A N/A",_xll.BDP($P17&amp;" Equity",T$1)="#N/A Invalid Security"),"--",_xll.BDP($P17&amp;" Equity",T$1)))</f>
        <v>--</v>
      </c>
      <c r="U17" s="229" t="str">
        <f>IF(tbl_coded[[#This Row],[ISIN]]="","",IF(OR(_xll.BDP($P17&amp;" Equity",U$1)="#N/A N/A",_xll.BDP($P17&amp;" Equity",U$1)="#N/A Invalid Security"),"--",_xll.BDP($P17&amp;" Equity",U$1)))</f>
        <v>--</v>
      </c>
      <c r="V17" s="229">
        <f>IF(tbl_coded[[#This Row],[ISIN]]="","",IF(ISNUMBER(_xll.BDP(B17&amp;" Corp",V$1)),_xll.BDP(B17&amp;" Corp",V$1),""))</f>
        <v>60</v>
      </c>
      <c r="W17" s="229">
        <f>IF(tbl_coded[[#This Row],[ISIN]]="","",IF(ISNUMBER(_xll.BDP(B17&amp;" Corp",W$1)),_xll.BDP(B17&amp;" Corp",W$1),""))</f>
        <v>60</v>
      </c>
      <c r="X17" s="229">
        <f>IF(tbl_coded[[#This Row],[ISIN]]="","",IF(ISNUMBER(_xll.BDP(B17&amp;" Corp",X$1)),_xll.BDP(B17&amp;" Corp",X$1),""))</f>
        <v>60</v>
      </c>
      <c r="Y17" s="229" t="str">
        <f>IF(tbl_coded[[#This Row],[ISIN]]="","",IF((_xll.BDP(B17&amp;" Corp",Y$1))="#N/A Field Not Applicable","",_xll.BDP(B17&amp;" Corp",Y$1)))</f>
        <v>Y</v>
      </c>
      <c r="Z17" s="229" t="str">
        <f>IF(tbl_coded[[#This Row],[ISIN]]="","",IF((_xll.BDP(B17&amp;" Corp",Z$1))="#N/A N/A","--",_xll.BDP(B17&amp;" Corp",Z$1)))</f>
        <v>SOFRIX +60.000</v>
      </c>
      <c r="AA17" s="229" t="str">
        <f>IF(tbl_coded[[#This Row],[ISIN]]="","",IF(IFERROR(MATCH(H17,rtg_num[Moody''s],0)&gt;10,0),"HY",IF(IFERROR(MATCH(I17,rtg_num[S&amp;P],0)&gt;10,0),"HY",IF(IFERROR(MATCH(J17,rtg_num[Fitch],0)&gt;10,0),"HY",IF(H17&amp;I17&amp;J17="------","NR",IF(IFERROR(FIND("#N/A",Coded!H17),0)&amp;IFERROR(FIND("#N/A",Coded!H17),0)&amp;IFERROR(FIND("#N/A",Coded!H17),0)&lt;&gt;"000",IF(INDEX(美元债一级!$O:$O,MATCH(tbl_coded[[#This Row],[ISIN]],美元债一级!$I:$I,0))="--/--/--","NR","IG"),"IG"))))))</f>
        <v>IG</v>
      </c>
      <c r="AB17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1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A1/A/A</v>
      </c>
      <c r="AD17" s="230" t="str">
        <f>IF(tbl_coded[[#This Row],[ISIN]]="","",IF(_xll.BDP($B17&amp;" Corp",AD$1)="#N/A N/A","--",_xll.BDP($B17&amp;" Corp",AD$1)))</f>
        <v>CN</v>
      </c>
      <c r="AE1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17" s="230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60</v>
      </c>
      <c r="AG17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中国银行迪拜分行</v>
      </c>
      <c r="AH17" s="246" t="str">
        <f>IF(tbl_coded[[#This Row],[ISIN]]="","",IF(_xll.BDS($B17&amp;" Corp",AH$1)="#N/A Field Not Applicable","",_xll.BDS($B17&amp;" Corp",AH$1)))</f>
        <v/>
      </c>
      <c r="AI17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7" s="246" t="str">
        <f>IF(tbl_coded[[#This Row],[ISIN]]="","",IF(OR(_xll.BDP(tbl_coded[[#This Row],[ISIN]]&amp;" ISIN",AJ$1)="#N/A N/A"),"--",_xll.BDP(tbl_coded[[#This Row],[ISIN]]&amp;" ISIN",AJ$1)))</f>
        <v>--</v>
      </c>
      <c r="AK17" s="246" t="str">
        <f>IF(tbl_coded[[#This Row],[ISIN]]="","",IF(_xll.BDS($B17&amp;" Corp",AK$1)="#N/A Field Not Applicable","",_xll.BDS($B17&amp;" Corp",AK$1)))</f>
        <v/>
      </c>
      <c r="AL17" s="246" t="str">
        <f>IF(tbl_coded[[#This Row],[SBLC Provider BBID]]="","",_xll.BDP(tbl_coded[[#This Row],[SBLC Provider BBID]]&amp;" CompanyID","NAME"))</f>
        <v/>
      </c>
      <c r="AM17" s="246" t="str">
        <f>IF(tbl_coded[[#This Row],[ISIN]]="","",IF(OR(_xll.BDP(tbl_coded[[#This Row],[ISIN]]&amp;" ISIN",AM$1)="#N/A N/A"),"--",TEXT(_xll.BDP(tbl_coded[[#This Row],[ISIN]]&amp;" ISIN",AM$1),"yyyy/mm/dd")))</f>
        <v>2023/09/18</v>
      </c>
      <c r="AN17" s="246" t="str">
        <f>IF(tbl_coded[[#This Row],[ISIN]]="","",IF(OR(_xll.BDP(tbl_coded[[#This Row],[ISIN]]&amp;" ISIN",AN$1)="#N/A N/A"),"--",TEXT(_xll.BDP(tbl_coded[[#This Row],[ISIN]]&amp;" ISIN",AN$1),"yyyy/mm/dd")))</f>
        <v>2026/09/18</v>
      </c>
      <c r="AO17" s="246" t="str">
        <f>IF(tbl_coded[[#This Row],[ISIN]]="","",IF(OR(_xll.BDP(tbl_coded[[#This Row],[ISIN]]&amp;" ISIN",AO$1)="#N/A N/A"),"--",TEXT(_xll.BDP(tbl_coded[[#This Row],[ISIN]]&amp;" ISIN",AO$1),"yyyy/mm/dd")))</f>
        <v>2023/09/11</v>
      </c>
      <c r="AP17" s="246" t="str">
        <f>IF(tbl_coded[[#This Row],[ISIN]]="","",IF(OR(_xll.BDP(tbl_coded[[#This Row],[ISIN]]&amp;" ISIN",AP$1)="#N/A Field Not Applicable"),"--",TEXT(_xll.BDP(tbl_coded[[#This Row],[ISIN]]&amp;" ISIN",AP$1),"yyyy/mm/dd")))</f>
        <v>--</v>
      </c>
      <c r="AQ17" s="246">
        <f>IF(tbl_coded[[#This Row],[ISIN]]="","",IF(OR(_xll.BDP(tbl_coded[[#This Row],[ISIN]]&amp;" ISIN",AQ$1)="#N/A N/A"),"--",_xll.BDP(tbl_coded[[#This Row],[ISIN]]&amp;" ISIN",AQ$1)))</f>
        <v>5.9348951477058236</v>
      </c>
      <c r="AR17" s="246" t="str">
        <f>IF(tbl_coded[[#This Row],[ISIN]]="","",IF(OR(_xll.BDP(tbl_coded[[#This Row],[ISIN]]&amp;" ISIN",AR$1)="#N/A N/A"),"--",_xll.BDP(tbl_coded[[#This Row],[ISIN]]&amp;" ISIN",AR$1)))</f>
        <v>USD</v>
      </c>
      <c r="AS17" s="246">
        <f>IF(tbl_coded[[#This Row],[ISIN]]="","",IF(OR(_xll.BDP(tbl_coded[[#This Row],[ISIN]]&amp;" ISIN",AS$1)="#N/A N/A"),"--",_xll.BDP(tbl_coded[[#This Row],[ISIN]]&amp;" ISIN",AS$1)))</f>
        <v>500000000</v>
      </c>
      <c r="AT17" s="246">
        <f>IF(tbl_coded[[#This Row],[ISIN]]="","",IF(OR(_xll.BDP(tbl_coded[[#This Row],[ISIN]]&amp;" ISIN",AT$1)="#N/A Field Not Applicable"),"--",_xll.BDP(tbl_coded[[#This Row],[ISIN]]&amp;" ISIN",AT$1)))</f>
        <v>100</v>
      </c>
      <c r="AU17" s="245"/>
      <c r="AX17" s="160">
        <v>16</v>
      </c>
      <c r="AY17" s="160" t="s">
        <v>100</v>
      </c>
      <c r="AZ17" s="160" t="s">
        <v>95</v>
      </c>
      <c r="BA17" s="160" t="s">
        <v>95</v>
      </c>
    </row>
    <row r="18" spans="1:53" ht="15" customHeight="1">
      <c r="A18" s="226">
        <f>ROW()-ROW(tbl_coded[[#Headers],[ISIN]])</f>
        <v>16</v>
      </c>
      <c r="B18" s="227" t="str">
        <f>IF(美元债一级!$C$3:$C$1048576&lt;&gt;"",美元债一级!C18,"")</f>
        <v>HK0000951035</v>
      </c>
      <c r="C18" s="228" t="str">
        <f>IF(tbl_coded[[#This Row],[ISIN]]="","",IF(tbl_coded[[#This Row],[Index]]&gt;$A$1,"",IF(_xll.BDP($B18&amp;" Corp",C$1)="#N/A N/A","",_xll.BDP($B18&amp;" Corp",C$1))))</f>
        <v>11/9/2023</v>
      </c>
      <c r="D18" s="228" t="str">
        <f>IF(tbl_coded[[#This Row],[ISIN]]="","",IF(_xll.BDP($B18&amp;" Corp",D$1)="#N/A N/A","",_xll.BDP($B18&amp;" Corp",D$1)))</f>
        <v>BANK OF CHINA/LUXEMBOURG</v>
      </c>
      <c r="E18" s="228" t="str">
        <f>IF(tbl_coded[[#This Row],[ISIN]]="","",IF(_xll.BDP($B18&amp;" Corp",E$1)="#N/A N/A","--",_xll.BDP($B18&amp;" Corp",E$1)))</f>
        <v>--</v>
      </c>
      <c r="F18" s="228" t="str">
        <f>IF(tbl_coded[[#This Row],[ISIN]]="","",IF(_xll.BDS($B18&amp;" Corp",F$1)="#N/A Field Not Applicable","",_xll.BDS($B18&amp;" Corp",F$1)))</f>
        <v/>
      </c>
      <c r="G18" s="228" t="str">
        <f>IF(tbl_coded[[#This Row],[ISIN]]="","",IF(_xll.BDP($F18&amp;" CompanyID",G$1)="#N/A Invalid Security","",_xll.BDP($F18&amp;" CompanyID",G$1)))</f>
        <v/>
      </c>
      <c r="H18" s="228" t="str">
        <f>IF(tbl_coded[[#This Row],[ISIN]]="","",IF(_xll.BDP($B18&amp;" Corp",H$1)="#N/A N/A","--",_xll.BDP($B18&amp;" Corp",H$1)))</f>
        <v>A1</v>
      </c>
      <c r="I18" s="228" t="str">
        <f>IF(tbl_coded[[#This Row],[ISIN]]="","",IF(_xll.BDP($B18&amp;" Corp",I$1)="#N/A N/A","--",_xll.BDP($B18&amp;" Corp",I$1)))</f>
        <v>A</v>
      </c>
      <c r="J18" s="228" t="str">
        <f>IF(tbl_coded[[#This Row],[ISIN]]="","",IF(_xll.BDP($B18&amp;" Corp",J$1)="#N/A N/A","--",_xll.BDP($B18&amp;" Corp",J$1)))</f>
        <v>A</v>
      </c>
      <c r="K18" s="228" t="str">
        <f>IF(tbl_coded[[#This Row],[ISIN]]="","",IF(_xll.BDP($B18&amp;" Corp",K$1)="#N/A N/A","--",_xll.BDP($B18&amp;" Corp",K$1)))</f>
        <v>--</v>
      </c>
      <c r="L18" s="228" t="str">
        <f>IF(tbl_coded[[#This Row],[ISIN]]="","",IF(_xll.BDP($B18&amp;" Corp",L$1)="#N/A N/A","--",_xll.BDP($B18&amp;" Corp",L$1)))</f>
        <v>--</v>
      </c>
      <c r="M18" s="228" t="str">
        <f>IF(tbl_coded[[#This Row],[ISIN]]="","",IF(_xll.BDP($B18&amp;" Corp",M$1)="#N/A N/A","--",_xll.BDP($B18&amp;" Corp",M$1)))</f>
        <v>--</v>
      </c>
      <c r="N18" s="228" t="str">
        <f>IF(tbl_coded[[#This Row],[ISIN]]="","",IF(_xll.BDP($B18&amp;" Corp",N$1)="#N/A N/A","--",_xll.BDP($B18&amp;" Corp",N$1)))</f>
        <v>--</v>
      </c>
      <c r="O18" s="229" t="str">
        <f>IF(tbl_coded[[#This Row],[ISIN]]="","",IF(_xll.BDP($B18&amp;" Corp",O$1)="#N/A N/A","--",_xll.BDP($B18&amp;" Corp",O$1)))</f>
        <v>--</v>
      </c>
      <c r="P18" s="229" t="str">
        <f>IF(tbl_coded[[#This Row],[ISIN]]="","",IF(OR(_xll.BDP($B18&amp;" Corp",P$1)="#N/A N/A",_xll.BDP($B18&amp;" Corp",P$1)="#N/A Invalid Security",_xll.BDP($B18&amp;" Corp",P$1)="#N/A Field Not Applicable"),"--",_xll.BDP($B18&amp;" Corp",P$1)))</f>
        <v>--</v>
      </c>
      <c r="Q18" s="229" t="str">
        <f>IF(tbl_coded[[#This Row],[ISIN]]="","",IF(OR(_xll.BDP($P18&amp;" Equity",Q$1)="#N/A N/A",_xll.BDP($P18&amp;" Equity",Q$1)="#N/A Invalid Security"),"--",_xll.BDP($P18&amp;" Equity",Q$1)))</f>
        <v>--</v>
      </c>
      <c r="R18" s="229" t="str">
        <f>IF(tbl_coded[[#This Row],[ISIN]]="","",IF(OR(_xll.BDP($P18&amp;" Equity",R$1)="#N/A N/A",_xll.BDP($P18&amp;" Equity",R$1)="#N/A Invalid Security"),"--",_xll.BDP($P18&amp;" Equity",R$1)))</f>
        <v>--</v>
      </c>
      <c r="S18" s="229" t="str">
        <f>IF(tbl_coded[[#This Row],[ISIN]]="","",IF(OR(_xll.BDP($P18&amp;" Equity",S$1)="#N/A N/A",_xll.BDP($P18&amp;" Equity",S$1)="#N/A Invalid Security"),"--",_xll.BDP($P18&amp;" Equity",S$1)))</f>
        <v>--</v>
      </c>
      <c r="T18" s="229" t="str">
        <f>IF(tbl_coded[[#This Row],[ISIN]]="","",IF(OR(_xll.BDP($P18&amp;" Equity",T$1)="#N/A N/A",_xll.BDP($P18&amp;" Equity",T$1)="#N/A Invalid Security"),"--",_xll.BDP($P18&amp;" Equity",T$1)))</f>
        <v>--</v>
      </c>
      <c r="U18" s="229" t="str">
        <f>IF(tbl_coded[[#This Row],[ISIN]]="","",IF(OR(_xll.BDP($P18&amp;" Equity",U$1)="#N/A N/A",_xll.BDP($P18&amp;" Equity",U$1)="#N/A Invalid Security"),"--",_xll.BDP($P18&amp;" Equity",U$1)))</f>
        <v>--</v>
      </c>
      <c r="V18" s="229" t="str">
        <f>IF(tbl_coded[[#This Row],[ISIN]]="","",IF(ISNUMBER(_xll.BDP(B18&amp;" Corp",V$1)),_xll.BDP(B18&amp;" Corp",V$1),""))</f>
        <v/>
      </c>
      <c r="W18" s="229" t="str">
        <f>IF(tbl_coded[[#This Row],[ISIN]]="","",IF(ISNUMBER(_xll.BDP(B18&amp;" Corp",W$1)),_xll.BDP(B18&amp;" Corp",W$1),""))</f>
        <v/>
      </c>
      <c r="X18" s="229" t="str">
        <f>IF(tbl_coded[[#This Row],[ISIN]]="","",IF(ISNUMBER(_xll.BDP(B18&amp;" Corp",X$1)),_xll.BDP(B18&amp;" Corp",X$1),""))</f>
        <v/>
      </c>
      <c r="Y18" s="229" t="str">
        <f>IF(tbl_coded[[#This Row],[ISIN]]="","",IF((_xll.BDP(B18&amp;" Corp",Y$1))="#N/A Field Not Applicable","",_xll.BDP(B18&amp;" Corp",Y$1)))</f>
        <v>N</v>
      </c>
      <c r="Z18" s="229" t="str">
        <f>IF(tbl_coded[[#This Row],[ISIN]]="","",IF((_xll.BDP(B18&amp;" Corp",Z$1))="#N/A N/A","--",_xll.BDP(B18&amp;" Corp",Z$1)))</f>
        <v>--</v>
      </c>
      <c r="AA18" s="229" t="str">
        <f>IF(tbl_coded[[#This Row],[ISIN]]="","",IF(IFERROR(MATCH(H18,rtg_num[Moody''s],0)&gt;10,0),"HY",IF(IFERROR(MATCH(I18,rtg_num[S&amp;P],0)&gt;10,0),"HY",IF(IFERROR(MATCH(J18,rtg_num[Fitch],0)&gt;10,0),"HY",IF(H18&amp;I18&amp;J18="------","NR",IF(IFERROR(FIND("#N/A",Coded!H18),0)&amp;IFERROR(FIND("#N/A",Coded!H18),0)&amp;IFERROR(FIND("#N/A",Coded!H18),0)&lt;&gt;"000",IF(INDEX(美元债一级!$O:$O,MATCH(tbl_coded[[#This Row],[ISIN]],美元债一级!$I:$I,0))="--/--/--","NR","IG"),"IG"))))))</f>
        <v>IG</v>
      </c>
      <c r="AB18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1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A1/A/A</v>
      </c>
      <c r="AD18" s="230" t="str">
        <f>IF(tbl_coded[[#This Row],[ISIN]]="","",IF(_xll.BDP($B18&amp;" Corp",AD$1)="#N/A N/A","--",_xll.BDP($B18&amp;" Corp",AD$1)))</f>
        <v>CN</v>
      </c>
      <c r="AE1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1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8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中国银行/卢森堡</v>
      </c>
      <c r="AH18" s="246" t="str">
        <f>IF(tbl_coded[[#This Row],[ISIN]]="","",IF(_xll.BDS($B18&amp;" Corp",AH$1)="#N/A Field Not Applicable","",_xll.BDS($B18&amp;" Corp",AH$1)))</f>
        <v/>
      </c>
      <c r="AI18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8" s="246" t="str">
        <f>IF(tbl_coded[[#This Row],[ISIN]]="","",IF(OR(_xll.BDP(tbl_coded[[#This Row],[ISIN]]&amp;" ISIN",AJ$1)="#N/A N/A"),"--",_xll.BDP(tbl_coded[[#This Row],[ISIN]]&amp;" ISIN",AJ$1)))</f>
        <v>--</v>
      </c>
      <c r="AK18" s="246" t="str">
        <f>IF(tbl_coded[[#This Row],[ISIN]]="","",IF(_xll.BDS($B18&amp;" Corp",AK$1)="#N/A Field Not Applicable","",_xll.BDS($B18&amp;" Corp",AK$1)))</f>
        <v/>
      </c>
      <c r="AL18" s="246" t="str">
        <f>IF(tbl_coded[[#This Row],[SBLC Provider BBID]]="","",_xll.BDP(tbl_coded[[#This Row],[SBLC Provider BBID]]&amp;" CompanyID","NAME"))</f>
        <v/>
      </c>
      <c r="AM18" s="246" t="str">
        <f>IF(tbl_coded[[#This Row],[ISIN]]="","",IF(OR(_xll.BDP(tbl_coded[[#This Row],[ISIN]]&amp;" ISIN",AM$1)="#N/A N/A"),"--",TEXT(_xll.BDP(tbl_coded[[#This Row],[ISIN]]&amp;" ISIN",AM$1),"yyyy/mm/dd")))</f>
        <v>2023/09/18</v>
      </c>
      <c r="AN18" s="246" t="str">
        <f>IF(tbl_coded[[#This Row],[ISIN]]="","",IF(OR(_xll.BDP(tbl_coded[[#This Row],[ISIN]]&amp;" ISIN",AN$1)="#N/A N/A"),"--",TEXT(_xll.BDP(tbl_coded[[#This Row],[ISIN]]&amp;" ISIN",AN$1),"yyyy/mm/dd")))</f>
        <v>2026/09/18</v>
      </c>
      <c r="AO18" s="246" t="str">
        <f>IF(tbl_coded[[#This Row],[ISIN]]="","",IF(OR(_xll.BDP(tbl_coded[[#This Row],[ISIN]]&amp;" ISIN",AO$1)="#N/A N/A"),"--",TEXT(_xll.BDP(tbl_coded[[#This Row],[ISIN]]&amp;" ISIN",AO$1),"yyyy/mm/dd")))</f>
        <v>2023/09/11</v>
      </c>
      <c r="AP18" s="246" t="str">
        <f>IF(tbl_coded[[#This Row],[ISIN]]="","",IF(OR(_xll.BDP(tbl_coded[[#This Row],[ISIN]]&amp;" ISIN",AP$1)="#N/A Field Not Applicable"),"--",TEXT(_xll.BDP(tbl_coded[[#This Row],[ISIN]]&amp;" ISIN",AP$1),"yyyy/mm/dd")))</f>
        <v>--</v>
      </c>
      <c r="AQ18" s="246">
        <f>IF(tbl_coded[[#This Row],[ISIN]]="","",IF(OR(_xll.BDP(tbl_coded[[#This Row],[ISIN]]&amp;" ISIN",AQ$1)="#N/A N/A"),"--",_xll.BDP(tbl_coded[[#This Row],[ISIN]]&amp;" ISIN",AQ$1)))</f>
        <v>2.98</v>
      </c>
      <c r="AR18" s="246" t="str">
        <f>IF(tbl_coded[[#This Row],[ISIN]]="","",IF(OR(_xll.BDP(tbl_coded[[#This Row],[ISIN]]&amp;" ISIN",AR$1)="#N/A N/A"),"--",_xll.BDP(tbl_coded[[#This Row],[ISIN]]&amp;" ISIN",AR$1)))</f>
        <v>CNY</v>
      </c>
      <c r="AS18" s="246">
        <f>IF(tbl_coded[[#This Row],[ISIN]]="","",IF(OR(_xll.BDP(tbl_coded[[#This Row],[ISIN]]&amp;" ISIN",AS$1)="#N/A N/A"),"--",_xll.BDP(tbl_coded[[#This Row],[ISIN]]&amp;" ISIN",AS$1)))</f>
        <v>2000000000</v>
      </c>
      <c r="AT18" s="246">
        <f>IF(tbl_coded[[#This Row],[ISIN]]="","",IF(OR(_xll.BDP(tbl_coded[[#This Row],[ISIN]]&amp;" ISIN",AT$1)="#N/A Field Not Applicable"),"--",_xll.BDP(tbl_coded[[#This Row],[ISIN]]&amp;" ISIN",AT$1)))</f>
        <v>100</v>
      </c>
      <c r="AU18" s="245"/>
      <c r="AX18" s="160">
        <v>17</v>
      </c>
      <c r="AY18" s="160" t="s">
        <v>101</v>
      </c>
      <c r="AZ18" s="160" t="s">
        <v>102</v>
      </c>
      <c r="BA18" s="160" t="s">
        <v>102</v>
      </c>
    </row>
    <row r="19" spans="1:53" ht="15" customHeight="1">
      <c r="A19" s="226">
        <f>ROW()-ROW(tbl_coded[[#Headers],[ISIN]])</f>
        <v>17</v>
      </c>
      <c r="B19" s="227" t="str">
        <f>IF(美元债一级!$C$3:$C$1048576&lt;&gt;"",美元债一级!C19,"")</f>
        <v>XS2672161267</v>
      </c>
      <c r="C19" s="228" t="str">
        <f>IF(tbl_coded[[#This Row],[ISIN]]="","",IF(tbl_coded[[#This Row],[Index]]&gt;$A$1,"",IF(_xll.BDP($B19&amp;" Corp",C$1)="#N/A N/A","",_xll.BDP($B19&amp;" Corp",C$1))))</f>
        <v>11/9/2023</v>
      </c>
      <c r="D19" s="228" t="str">
        <f>IF(tbl_coded[[#This Row],[ISIN]]="","",IF(_xll.BDP($B19&amp;" Corp",D$1)="#N/A N/A","",_xll.BDP($B19&amp;" Corp",D$1)))</f>
        <v>TIANJIN RAIL URBAN DEV</v>
      </c>
      <c r="E19" s="228" t="str">
        <f>IF(tbl_coded[[#This Row],[ISIN]]="","",IF(_xll.BDP($B19&amp;" Corp",E$1)="#N/A N/A","--",_xll.BDP($B19&amp;" Corp",E$1)))</f>
        <v>TIANJIN RAIL TRANSIT GRP</v>
      </c>
      <c r="F19" s="228" t="str">
        <f>IF(tbl_coded[[#This Row],[ISIN]]="","",IF(_xll.BDS($B19&amp;" Corp",F$1)="#N/A Field Not Applicable","",_xll.BDS($B19&amp;" Corp",F$1)))</f>
        <v/>
      </c>
      <c r="G19" s="228" t="str">
        <f>IF(tbl_coded[[#This Row],[ISIN]]="","",IF(_xll.BDP($F19&amp;" CompanyID",G$1)="#N/A Invalid Security","",_xll.BDP($F19&amp;" CompanyID",G$1)))</f>
        <v/>
      </c>
      <c r="H19" s="228" t="str">
        <f>IF(tbl_coded[[#This Row],[ISIN]]="","",IF(_xll.BDP($B19&amp;" Corp",H$1)="#N/A N/A","--",_xll.BDP($B19&amp;" Corp",H$1)))</f>
        <v>--</v>
      </c>
      <c r="I19" s="228" t="str">
        <f>IF(tbl_coded[[#This Row],[ISIN]]="","",IF(_xll.BDP($B19&amp;" Corp",I$1)="#N/A N/A","--",_xll.BDP($B19&amp;" Corp",I$1)))</f>
        <v>--</v>
      </c>
      <c r="J19" s="228" t="str">
        <f>IF(tbl_coded[[#This Row],[ISIN]]="","",IF(_xll.BDP($B19&amp;" Corp",J$1)="#N/A N/A","--",_xll.BDP($B19&amp;" Corp",J$1)))</f>
        <v>--</v>
      </c>
      <c r="K19" s="228" t="str">
        <f>IF(tbl_coded[[#This Row],[ISIN]]="","",IF(_xll.BDP($B19&amp;" Corp",K$1)="#N/A N/A","--",_xll.BDP($B19&amp;" Corp",K$1)))</f>
        <v>--</v>
      </c>
      <c r="L19" s="228" t="str">
        <f>IF(tbl_coded[[#This Row],[ISIN]]="","",IF(_xll.BDP($B19&amp;" Corp",L$1)="#N/A N/A","--",_xll.BDP($B19&amp;" Corp",L$1)))</f>
        <v>--</v>
      </c>
      <c r="M19" s="228" t="str">
        <f>IF(tbl_coded[[#This Row],[ISIN]]="","",IF(_xll.BDP($B19&amp;" Corp",M$1)="#N/A N/A","--",_xll.BDP($B19&amp;" Corp",M$1)))</f>
        <v>--</v>
      </c>
      <c r="N19" s="228" t="str">
        <f>IF(tbl_coded[[#This Row],[ISIN]]="","",IF(_xll.BDP($B19&amp;" Corp",N$1)="#N/A N/A","--",_xll.BDP($B19&amp;" Corp",N$1)))</f>
        <v>--</v>
      </c>
      <c r="O19" s="229" t="str">
        <f>IF(tbl_coded[[#This Row],[ISIN]]="","",IF(_xll.BDP($B19&amp;" Corp",O$1)="#N/A N/A","--",_xll.BDP($B19&amp;" Corp",O$1)))</f>
        <v>--</v>
      </c>
      <c r="P19" s="229" t="str">
        <f>IF(tbl_coded[[#This Row],[ISIN]]="","",IF(OR(_xll.BDP($B19&amp;" Corp",P$1)="#N/A N/A",_xll.BDP($B19&amp;" Corp",P$1)="#N/A Invalid Security",_xll.BDP($B19&amp;" Corp",P$1)="#N/A Field Not Applicable"),"--",_xll.BDP($B19&amp;" Corp",P$1)))</f>
        <v>1398745D CH</v>
      </c>
      <c r="Q19" s="229" t="str">
        <f>IF(tbl_coded[[#This Row],[ISIN]]="","",IF(OR(_xll.BDP($P19&amp;" Equity",Q$1)="#N/A N/A",_xll.BDP($P19&amp;" Equity",Q$1)="#N/A Invalid Security"),"--",_xll.BDP($P19&amp;" Equity",Q$1)))</f>
        <v>--</v>
      </c>
      <c r="R19" s="229" t="str">
        <f>IF(tbl_coded[[#This Row],[ISIN]]="","",IF(OR(_xll.BDP($P19&amp;" Equity",R$1)="#N/A N/A",_xll.BDP($P19&amp;" Equity",R$1)="#N/A Invalid Security"),"--",_xll.BDP($P19&amp;" Equity",R$1)))</f>
        <v>A3 *-</v>
      </c>
      <c r="S19" s="229" t="str">
        <f>IF(tbl_coded[[#This Row],[ISIN]]="","",IF(OR(_xll.BDP($P19&amp;" Equity",S$1)="#N/A N/A",_xll.BDP($P19&amp;" Equity",S$1)="#N/A Invalid Security"),"--",_xll.BDP($P19&amp;" Equity",S$1)))</f>
        <v>--</v>
      </c>
      <c r="T19" s="229" t="str">
        <f>IF(tbl_coded[[#This Row],[ISIN]]="","",IF(OR(_xll.BDP($P19&amp;" Equity",T$1)="#N/A N/A",_xll.BDP($P19&amp;" Equity",T$1)="#N/A Invalid Security"),"--",_xll.BDP($P19&amp;" Equity",T$1)))</f>
        <v>NR</v>
      </c>
      <c r="U19" s="229" t="str">
        <f>IF(tbl_coded[[#This Row],[ISIN]]="","",IF(OR(_xll.BDP($P19&amp;" Equity",U$1)="#N/A N/A",_xll.BDP($P19&amp;" Equity",U$1)="#N/A Invalid Security"),"--",_xll.BDP($P19&amp;" Equity",U$1)))</f>
        <v>WD</v>
      </c>
      <c r="V19" s="229" t="str">
        <f>IF(tbl_coded[[#This Row],[ISIN]]="","",IF(ISNUMBER(_xll.BDP(B19&amp;" Corp",V$1)),_xll.BDP(B19&amp;" Corp",V$1),""))</f>
        <v/>
      </c>
      <c r="W19" s="229" t="str">
        <f>IF(tbl_coded[[#This Row],[ISIN]]="","",IF(ISNUMBER(_xll.BDP(B19&amp;" Corp",W$1)),_xll.BDP(B19&amp;" Corp",W$1),""))</f>
        <v/>
      </c>
      <c r="X19" s="229" t="str">
        <f>IF(tbl_coded[[#This Row],[ISIN]]="","",IF(ISNUMBER(_xll.BDP(B19&amp;" Corp",X$1)),_xll.BDP(B19&amp;" Corp",X$1),""))</f>
        <v/>
      </c>
      <c r="Y19" s="229" t="str">
        <f>IF(tbl_coded[[#This Row],[ISIN]]="","",IF((_xll.BDP(B19&amp;" Corp",Y$1))="#N/A Field Not Applicable","",_xll.BDP(B19&amp;" Corp",Y$1)))</f>
        <v>N</v>
      </c>
      <c r="Z19" s="229" t="str">
        <f>IF(tbl_coded[[#This Row],[ISIN]]="","",IF((_xll.BDP(B19&amp;" Corp",Z$1))="#N/A N/A","--",_xll.BDP(B19&amp;" Corp",Z$1)))</f>
        <v>--</v>
      </c>
      <c r="AA19" s="229" t="str">
        <f>IF(tbl_coded[[#This Row],[ISIN]]="","",IF(IFERROR(MATCH(H19,rtg_num[Moody''s],0)&gt;10,0),"HY",IF(IFERROR(MATCH(I19,rtg_num[S&amp;P],0)&gt;10,0),"HY",IF(IFERROR(MATCH(J19,rtg_num[Fitch],0)&gt;10,0),"HY",IF(H19&amp;I19&amp;J19="------","NR",IF(IFERROR(FIND("#N/A",Coded!H19),0)&amp;IFERROR(FIND("#N/A",Coded!H19),0)&amp;IFERROR(FIND("#N/A",Coded!H19),0)&lt;&gt;"000",IF(INDEX(美元债一级!$O:$O,MATCH(tbl_coded[[#This Row],[ISIN]],美元债一级!$I:$I,0))="--/--/--","NR","IG"),"IG"))))))</f>
        <v>NR</v>
      </c>
      <c r="AB19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A3 *-/NR/WD</v>
      </c>
      <c r="AC1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19" s="230" t="str">
        <f>IF(tbl_coded[[#This Row],[ISIN]]="","",IF(_xll.BDP($B19&amp;" Corp",AD$1)="#N/A N/A","--",_xll.BDP($B19&amp;" Corp",AD$1)))</f>
        <v>CN</v>
      </c>
      <c r="AE1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1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9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天津轨道交通城市发展</v>
      </c>
      <c r="AH19" s="246" t="str">
        <f>IF(tbl_coded[[#This Row],[ISIN]]="","",IF(_xll.BDS($B19&amp;" Corp",AH$1)="#N/A Field Not Applicable","",_xll.BDS($B19&amp;" Corp",AH$1)))</f>
        <v/>
      </c>
      <c r="AI19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9" s="246" t="str">
        <f>IF(tbl_coded[[#This Row],[ISIN]]="","",IF(OR(_xll.BDP(tbl_coded[[#This Row],[ISIN]]&amp;" ISIN",AJ$1)="#N/A N/A"),"--",_xll.BDP(tbl_coded[[#This Row],[ISIN]]&amp;" ISIN",AJ$1)))</f>
        <v>Tianjin Rail Transit Group Co Ltd</v>
      </c>
      <c r="AK19" s="246" t="str">
        <f>IF(tbl_coded[[#This Row],[ISIN]]="","",IF(_xll.BDS($B19&amp;" Corp",AK$1)="#N/A Field Not Applicable","",_xll.BDS($B19&amp;" Corp",AK$1)))</f>
        <v/>
      </c>
      <c r="AL19" s="246" t="str">
        <f>IF(tbl_coded[[#This Row],[SBLC Provider BBID]]="","",_xll.BDP(tbl_coded[[#This Row],[SBLC Provider BBID]]&amp;" CompanyID","NAME"))</f>
        <v/>
      </c>
      <c r="AM19" s="246" t="str">
        <f>IF(tbl_coded[[#This Row],[ISIN]]="","",IF(OR(_xll.BDP(tbl_coded[[#This Row],[ISIN]]&amp;" ISIN",AM$1)="#N/A N/A"),"--",TEXT(_xll.BDP(tbl_coded[[#This Row],[ISIN]]&amp;" ISIN",AM$1),"yyyy/mm/dd")))</f>
        <v>2023/09/14</v>
      </c>
      <c r="AN19" s="246" t="str">
        <f>IF(tbl_coded[[#This Row],[ISIN]]="","",IF(OR(_xll.BDP(tbl_coded[[#This Row],[ISIN]]&amp;" ISIN",AN$1)="#N/A N/A"),"--",TEXT(_xll.BDP(tbl_coded[[#This Row],[ISIN]]&amp;" ISIN",AN$1),"yyyy/mm/dd")))</f>
        <v>2024/09/12</v>
      </c>
      <c r="AO19" s="246" t="str">
        <f>IF(tbl_coded[[#This Row],[ISIN]]="","",IF(OR(_xll.BDP(tbl_coded[[#This Row],[ISIN]]&amp;" ISIN",AO$1)="#N/A N/A"),"--",TEXT(_xll.BDP(tbl_coded[[#This Row],[ISIN]]&amp;" ISIN",AO$1),"yyyy/mm/dd")))</f>
        <v>2023/09/11</v>
      </c>
      <c r="AP19" s="246" t="str">
        <f>IF(tbl_coded[[#This Row],[ISIN]]="","",IF(OR(_xll.BDP(tbl_coded[[#This Row],[ISIN]]&amp;" ISIN",AP$1)="#N/A Field Not Applicable"),"--",TEXT(_xll.BDP(tbl_coded[[#This Row],[ISIN]]&amp;" ISIN",AP$1),"yyyy/mm/dd")))</f>
        <v>--</v>
      </c>
      <c r="AQ19" s="246">
        <f>IF(tbl_coded[[#This Row],[ISIN]]="","",IF(OR(_xll.BDP(tbl_coded[[#This Row],[ISIN]]&amp;" ISIN",AQ$1)="#N/A N/A"),"--",_xll.BDP(tbl_coded[[#This Row],[ISIN]]&amp;" ISIN",AQ$1)))</f>
        <v>7.5</v>
      </c>
      <c r="AR19" s="246" t="str">
        <f>IF(tbl_coded[[#This Row],[ISIN]]="","",IF(OR(_xll.BDP(tbl_coded[[#This Row],[ISIN]]&amp;" ISIN",AR$1)="#N/A N/A"),"--",_xll.BDP(tbl_coded[[#This Row],[ISIN]]&amp;" ISIN",AR$1)))</f>
        <v>USD</v>
      </c>
      <c r="AS19" s="246">
        <f>IF(tbl_coded[[#This Row],[ISIN]]="","",IF(OR(_xll.BDP(tbl_coded[[#This Row],[ISIN]]&amp;" ISIN",AS$1)="#N/A N/A"),"--",_xll.BDP(tbl_coded[[#This Row],[ISIN]]&amp;" ISIN",AS$1)))</f>
        <v>140000000</v>
      </c>
      <c r="AT19" s="246">
        <f>IF(tbl_coded[[#This Row],[ISIN]]="","",IF(OR(_xll.BDP(tbl_coded[[#This Row],[ISIN]]&amp;" ISIN",AT$1)="#N/A Field Not Applicable"),"--",_xll.BDP(tbl_coded[[#This Row],[ISIN]]&amp;" ISIN",AT$1)))</f>
        <v>100</v>
      </c>
      <c r="AU19" s="245"/>
      <c r="AX19" s="160">
        <v>18</v>
      </c>
      <c r="AY19" s="160" t="s">
        <v>89</v>
      </c>
      <c r="AZ19" s="160" t="s">
        <v>115</v>
      </c>
      <c r="BA19" s="160" t="s">
        <v>115</v>
      </c>
    </row>
    <row r="20" spans="1:53" ht="15" customHeight="1">
      <c r="A20" s="226">
        <f>ROW()-ROW(tbl_coded[[#Headers],[ISIN]])</f>
        <v>18</v>
      </c>
      <c r="B20" s="227" t="str">
        <f>IF(美元债一级!$C$3:$C$1048576&lt;&gt;"",美元债一级!C20,"")</f>
        <v>XS2690707497</v>
      </c>
      <c r="C20" s="228" t="str">
        <f>IF(tbl_coded[[#This Row],[ISIN]]="","",IF(tbl_coded[[#This Row],[Index]]&gt;$A$1,"",IF(_xll.BDP($B20&amp;" Corp",C$1)="#N/A N/A","",_xll.BDP($B20&amp;" Corp",C$1))))</f>
        <v>13/9/2023</v>
      </c>
      <c r="D20" s="228" t="str">
        <f>IF(tbl_coded[[#This Row],[ISIN]]="","",IF(_xll.BDP($B20&amp;" Corp",D$1)="#N/A N/A","",_xll.BDP($B20&amp;" Corp",D$1)))</f>
        <v>AGRICULTURAL BK CHINA/HK</v>
      </c>
      <c r="E20" s="228" t="str">
        <f>IF(tbl_coded[[#This Row],[ISIN]]="","",IF(_xll.BDP($B20&amp;" Corp",E$1)="#N/A N/A","--",_xll.BDP($B20&amp;" Corp",E$1)))</f>
        <v>--</v>
      </c>
      <c r="F20" s="228" t="str">
        <f>IF(tbl_coded[[#This Row],[ISIN]]="","",IF(_xll.BDS($B20&amp;" Corp",F$1)="#N/A Field Not Applicable","",_xll.BDS($B20&amp;" Corp",F$1)))</f>
        <v/>
      </c>
      <c r="G20" s="228" t="str">
        <f>IF(tbl_coded[[#This Row],[ISIN]]="","",IF(_xll.BDP($F20&amp;" CompanyID",G$1)="#N/A Invalid Security","",_xll.BDP($F20&amp;" CompanyID",G$1)))</f>
        <v/>
      </c>
      <c r="H20" s="228" t="str">
        <f>IF(tbl_coded[[#This Row],[ISIN]]="","",IF(_xll.BDP($B20&amp;" Corp",H$1)="#N/A N/A","--",_xll.BDP($B20&amp;" Corp",H$1)))</f>
        <v>--</v>
      </c>
      <c r="I20" s="228" t="str">
        <f>IF(tbl_coded[[#This Row],[ISIN]]="","",IF(_xll.BDP($B20&amp;" Corp",I$1)="#N/A N/A","--",_xll.BDP($B20&amp;" Corp",I$1)))</f>
        <v>--</v>
      </c>
      <c r="J20" s="228" t="str">
        <f>IF(tbl_coded[[#This Row],[ISIN]]="","",IF(_xll.BDP($B20&amp;" Corp",J$1)="#N/A N/A","--",_xll.BDP($B20&amp;" Corp",J$1)))</f>
        <v>--</v>
      </c>
      <c r="K20" s="228" t="str">
        <f>IF(tbl_coded[[#This Row],[ISIN]]="","",IF(_xll.BDP($B20&amp;" Corp",K$1)="#N/A N/A","--",_xll.BDP($B20&amp;" Corp",K$1)))</f>
        <v>--</v>
      </c>
      <c r="L20" s="228" t="str">
        <f>IF(tbl_coded[[#This Row],[ISIN]]="","",IF(_xll.BDP($B20&amp;" Corp",L$1)="#N/A N/A","--",_xll.BDP($B20&amp;" Corp",L$1)))</f>
        <v>--</v>
      </c>
      <c r="M20" s="228" t="str">
        <f>IF(tbl_coded[[#This Row],[ISIN]]="","",IF(_xll.BDP($B20&amp;" Corp",M$1)="#N/A N/A","--",_xll.BDP($B20&amp;" Corp",M$1)))</f>
        <v>--</v>
      </c>
      <c r="N20" s="228" t="str">
        <f>IF(tbl_coded[[#This Row],[ISIN]]="","",IF(_xll.BDP($B20&amp;" Corp",N$1)="#N/A N/A","--",_xll.BDP($B20&amp;" Corp",N$1)))</f>
        <v>--</v>
      </c>
      <c r="O20" s="229" t="str">
        <f>IF(tbl_coded[[#This Row],[ISIN]]="","",IF(_xll.BDP($B20&amp;" Corp",O$1)="#N/A N/A","--",_xll.BDP($B20&amp;" Corp",O$1)))</f>
        <v>--</v>
      </c>
      <c r="P20" s="229" t="str">
        <f>IF(tbl_coded[[#This Row],[ISIN]]="","",IF(OR(_xll.BDP($B20&amp;" Corp",P$1)="#N/A N/A",_xll.BDP($B20&amp;" Corp",P$1)="#N/A Invalid Security",_xll.BDP($B20&amp;" Corp",P$1)="#N/A Field Not Applicable"),"--",_xll.BDP($B20&amp;" Corp",P$1)))</f>
        <v>--</v>
      </c>
      <c r="Q20" s="229" t="str">
        <f>IF(tbl_coded[[#This Row],[ISIN]]="","",IF(OR(_xll.BDP($P20&amp;" Equity",Q$1)="#N/A N/A",_xll.BDP($P20&amp;" Equity",Q$1)="#N/A Invalid Security"),"--",_xll.BDP($P20&amp;" Equity",Q$1)))</f>
        <v>--</v>
      </c>
      <c r="R20" s="229" t="str">
        <f>IF(tbl_coded[[#This Row],[ISIN]]="","",IF(OR(_xll.BDP($P20&amp;" Equity",R$1)="#N/A N/A",_xll.BDP($P20&amp;" Equity",R$1)="#N/A Invalid Security"),"--",_xll.BDP($P20&amp;" Equity",R$1)))</f>
        <v>--</v>
      </c>
      <c r="S20" s="229" t="str">
        <f>IF(tbl_coded[[#This Row],[ISIN]]="","",IF(OR(_xll.BDP($P20&amp;" Equity",S$1)="#N/A N/A",_xll.BDP($P20&amp;" Equity",S$1)="#N/A Invalid Security"),"--",_xll.BDP($P20&amp;" Equity",S$1)))</f>
        <v>--</v>
      </c>
      <c r="T20" s="229" t="str">
        <f>IF(tbl_coded[[#This Row],[ISIN]]="","",IF(OR(_xll.BDP($P20&amp;" Equity",T$1)="#N/A N/A",_xll.BDP($P20&amp;" Equity",T$1)="#N/A Invalid Security"),"--",_xll.BDP($P20&amp;" Equity",T$1)))</f>
        <v>--</v>
      </c>
      <c r="U20" s="229" t="str">
        <f>IF(tbl_coded[[#This Row],[ISIN]]="","",IF(OR(_xll.BDP($P20&amp;" Equity",U$1)="#N/A N/A",_xll.BDP($P20&amp;" Equity",U$1)="#N/A Invalid Security"),"--",_xll.BDP($P20&amp;" Equity",U$1)))</f>
        <v>--</v>
      </c>
      <c r="V20" s="229" t="str">
        <f>IF(tbl_coded[[#This Row],[ISIN]]="","",IF(ISNUMBER(_xll.BDP(B20&amp;" Corp",V$1)),_xll.BDP(B20&amp;" Corp",V$1),""))</f>
        <v/>
      </c>
      <c r="W20" s="229" t="str">
        <f>IF(tbl_coded[[#This Row],[ISIN]]="","",IF(ISNUMBER(_xll.BDP(B20&amp;" Corp",W$1)),_xll.BDP(B20&amp;" Corp",W$1),""))</f>
        <v/>
      </c>
      <c r="X20" s="229" t="str">
        <f>IF(tbl_coded[[#This Row],[ISIN]]="","",IF(ISNUMBER(_xll.BDP(B20&amp;" Corp",X$1)),_xll.BDP(B20&amp;" Corp",X$1),""))</f>
        <v/>
      </c>
      <c r="Y20" s="229" t="str">
        <f>IF(tbl_coded[[#This Row],[ISIN]]="","",IF((_xll.BDP(B20&amp;" Corp",Y$1))="#N/A Field Not Applicable","",_xll.BDP(B20&amp;" Corp",Y$1)))</f>
        <v>N</v>
      </c>
      <c r="Z20" s="229" t="str">
        <f>IF(tbl_coded[[#This Row],[ISIN]]="","",IF((_xll.BDP(B20&amp;" Corp",Z$1))="#N/A N/A","--",_xll.BDP(B20&amp;" Corp",Z$1)))</f>
        <v>--</v>
      </c>
      <c r="AA20" s="229" t="str">
        <f>IF(tbl_coded[[#This Row],[ISIN]]="","",IF(IFERROR(MATCH(H20,rtg_num[Moody''s],0)&gt;10,0),"HY",IF(IFERROR(MATCH(I20,rtg_num[S&amp;P],0)&gt;10,0),"HY",IF(IFERROR(MATCH(J20,rtg_num[Fitch],0)&gt;10,0),"HY",IF(H20&amp;I20&amp;J20="------","NR",IF(IFERROR(FIND("#N/A",Coded!H20),0)&amp;IFERROR(FIND("#N/A",Coded!H20),0)&amp;IFERROR(FIND("#N/A",Coded!H20),0)&lt;&gt;"000",IF(INDEX(美元债一级!$O:$O,MATCH(tbl_coded[[#This Row],[ISIN]],美元债一级!$I:$I,0))="--/--/--","NR","IG"),"IG"))))))</f>
        <v>NR</v>
      </c>
      <c r="AB20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2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20" s="230" t="str">
        <f>IF(tbl_coded[[#This Row],[ISIN]]="","",IF(_xll.BDP($B20&amp;" Corp",AD$1)="#N/A N/A","--",_xll.BDP($B20&amp;" Corp",AD$1)))</f>
        <v>CN</v>
      </c>
      <c r="AE2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2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20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中国农业银行/香港</v>
      </c>
      <c r="AH20" s="246" t="str">
        <f>IF(tbl_coded[[#This Row],[ISIN]]="","",IF(_xll.BDS($B20&amp;" Corp",AH$1)="#N/A Field Not Applicable","",_xll.BDS($B20&amp;" Corp",AH$1)))</f>
        <v/>
      </c>
      <c r="AI20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0" s="246" t="str">
        <f>IF(tbl_coded[[#This Row],[ISIN]]="","",IF(OR(_xll.BDP(tbl_coded[[#This Row],[ISIN]]&amp;" ISIN",AJ$1)="#N/A N/A"),"--",_xll.BDP(tbl_coded[[#This Row],[ISIN]]&amp;" ISIN",AJ$1)))</f>
        <v>--</v>
      </c>
      <c r="AK20" s="246" t="str">
        <f>IF(tbl_coded[[#This Row],[ISIN]]="","",IF(_xll.BDS($B20&amp;" Corp",AK$1)="#N/A Field Not Applicable","",_xll.BDS($B20&amp;" Corp",AK$1)))</f>
        <v/>
      </c>
      <c r="AL20" s="246" t="str">
        <f>IF(tbl_coded[[#This Row],[SBLC Provider BBID]]="","",_xll.BDP(tbl_coded[[#This Row],[SBLC Provider BBID]]&amp;" CompanyID","NAME"))</f>
        <v/>
      </c>
      <c r="AM20" s="246" t="str">
        <f>IF(tbl_coded[[#This Row],[ISIN]]="","",IF(OR(_xll.BDP(tbl_coded[[#This Row],[ISIN]]&amp;" ISIN",AM$1)="#N/A N/A"),"--",TEXT(_xll.BDP(tbl_coded[[#This Row],[ISIN]]&amp;" ISIN",AM$1),"yyyy/mm/dd")))</f>
        <v>2023/09/20</v>
      </c>
      <c r="AN20" s="246" t="str">
        <f>IF(tbl_coded[[#This Row],[ISIN]]="","",IF(OR(_xll.BDP(tbl_coded[[#This Row],[ISIN]]&amp;" ISIN",AN$1)="#N/A N/A"),"--",TEXT(_xll.BDP(tbl_coded[[#This Row],[ISIN]]&amp;" ISIN",AN$1),"yyyy/mm/dd")))</f>
        <v>2023/12/20</v>
      </c>
      <c r="AO20" s="246" t="str">
        <f>IF(tbl_coded[[#This Row],[ISIN]]="","",IF(OR(_xll.BDP(tbl_coded[[#This Row],[ISIN]]&amp;" ISIN",AO$1)="#N/A N/A"),"--",TEXT(_xll.BDP(tbl_coded[[#This Row],[ISIN]]&amp;" ISIN",AO$1),"yyyy/mm/dd")))</f>
        <v>2023/09/13</v>
      </c>
      <c r="AP20" s="246" t="str">
        <f>IF(tbl_coded[[#This Row],[ISIN]]="","",IF(OR(_xll.BDP(tbl_coded[[#This Row],[ISIN]]&amp;" ISIN",AP$1)="#N/A Field Not Applicable"),"--",TEXT(_xll.BDP(tbl_coded[[#This Row],[ISIN]]&amp;" ISIN",AP$1),"yyyy/mm/dd")))</f>
        <v>--</v>
      </c>
      <c r="AQ20" s="246">
        <f>IF(tbl_coded[[#This Row],[ISIN]]="","",IF(OR(_xll.BDP(tbl_coded[[#This Row],[ISIN]]&amp;" ISIN",AQ$1)="#N/A N/A"),"--",_xll.BDP(tbl_coded[[#This Row],[ISIN]]&amp;" ISIN",AQ$1)))</f>
        <v>3</v>
      </c>
      <c r="AR20" s="246" t="str">
        <f>IF(tbl_coded[[#This Row],[ISIN]]="","",IF(OR(_xll.BDP(tbl_coded[[#This Row],[ISIN]]&amp;" ISIN",AR$1)="#N/A N/A"),"--",_xll.BDP(tbl_coded[[#This Row],[ISIN]]&amp;" ISIN",AR$1)))</f>
        <v>CNY</v>
      </c>
      <c r="AS20" s="246">
        <f>IF(tbl_coded[[#This Row],[ISIN]]="","",IF(OR(_xll.BDP(tbl_coded[[#This Row],[ISIN]]&amp;" ISIN",AS$1)="#N/A N/A"),"--",_xll.BDP(tbl_coded[[#This Row],[ISIN]]&amp;" ISIN",AS$1)))</f>
        <v>165000000</v>
      </c>
      <c r="AT20" s="246">
        <f>IF(tbl_coded[[#This Row],[ISIN]]="","",IF(OR(_xll.BDP(tbl_coded[[#This Row],[ISIN]]&amp;" ISIN",AT$1)="#N/A Field Not Applicable"),"--",_xll.BDP(tbl_coded[[#This Row],[ISIN]]&amp;" ISIN",AT$1)))</f>
        <v>100</v>
      </c>
      <c r="AU20" s="245"/>
      <c r="AX20" s="160">
        <v>19</v>
      </c>
      <c r="AY20" s="160" t="s">
        <v>99</v>
      </c>
      <c r="AZ20" s="160" t="s">
        <v>116</v>
      </c>
      <c r="BA20" s="160" t="s">
        <v>116</v>
      </c>
    </row>
    <row r="21" spans="1:53" ht="15" customHeight="1">
      <c r="A21" s="226">
        <f>ROW()-ROW(tbl_coded[[#Headers],[ISIN]])</f>
        <v>19</v>
      </c>
      <c r="B21" s="227" t="str">
        <f>IF(美元债一级!$C$3:$C$1048576&lt;&gt;"",美元债一级!C21,"")</f>
        <v>HK0000947231</v>
      </c>
      <c r="C21" s="228" t="str">
        <f>IF(tbl_coded[[#This Row],[ISIN]]="","",IF(tbl_coded[[#This Row],[Index]]&gt;$A$1,"",IF(_xll.BDP($B21&amp;" Corp",C$1)="#N/A N/A","",_xll.BDP($B21&amp;" Corp",C$1))))</f>
        <v>12/9/2023</v>
      </c>
      <c r="D21" s="228" t="str">
        <f>IF(tbl_coded[[#This Row],[ISIN]]="","",IF(_xll.BDP($B21&amp;" Corp",D$1)="#N/A N/A","",_xll.BDP($B21&amp;" Corp",D$1)))</f>
        <v>HFI INTERNATIONAL HK</v>
      </c>
      <c r="E21" s="228" t="str">
        <f>IF(tbl_coded[[#This Row],[ISIN]]="","",IF(_xll.BDP($B21&amp;" Corp",E$1)="#N/A N/A","--",_xll.BDP($B21&amp;" Corp",E$1)))</f>
        <v>--</v>
      </c>
      <c r="F21" s="228">
        <f>IF(tbl_coded[[#This Row],[ISIN]]="","",IF(_xll.BDS($B21&amp;" Corp",F$1)="#N/A Field Not Applicable","",_xll.BDS($B21&amp;" Corp",F$1)))</f>
        <v>10570651</v>
      </c>
      <c r="G21" s="228" t="str">
        <f>IF(tbl_coded[[#This Row],[ISIN]]="","",IF(_xll.BDP($F21&amp;" CompanyID",G$1)="#N/A Invalid Security","",_xll.BDP($F21&amp;" CompanyID",G$1)))</f>
        <v>Hangzhou Finance &amp; Investment</v>
      </c>
      <c r="H21" s="228" t="str">
        <f>IF(tbl_coded[[#This Row],[ISIN]]="","",IF(_xll.BDP($B21&amp;" Corp",H$1)="#N/A N/A","--",_xll.BDP($B21&amp;" Corp",H$1)))</f>
        <v>--</v>
      </c>
      <c r="I21" s="228" t="str">
        <f>IF(tbl_coded[[#This Row],[ISIN]]="","",IF(_xll.BDP($B21&amp;" Corp",I$1)="#N/A N/A","--",_xll.BDP($B21&amp;" Corp",I$1)))</f>
        <v>--</v>
      </c>
      <c r="J21" s="228" t="str">
        <f>IF(tbl_coded[[#This Row],[ISIN]]="","",IF(_xll.BDP($B21&amp;" Corp",J$1)="#N/A N/A","--",_xll.BDP($B21&amp;" Corp",J$1)))</f>
        <v>--</v>
      </c>
      <c r="K21" s="228" t="str">
        <f>IF(tbl_coded[[#This Row],[ISIN]]="","",IF(_xll.BDP($B21&amp;" Corp",K$1)="#N/A N/A","--",_xll.BDP($B21&amp;" Corp",K$1)))</f>
        <v>--</v>
      </c>
      <c r="L21" s="228" t="str">
        <f>IF(tbl_coded[[#This Row],[ISIN]]="","",IF(_xll.BDP($B21&amp;" Corp",L$1)="#N/A N/A","--",_xll.BDP($B21&amp;" Corp",L$1)))</f>
        <v>--</v>
      </c>
      <c r="M21" s="228" t="str">
        <f>IF(tbl_coded[[#This Row],[ISIN]]="","",IF(_xll.BDP($B21&amp;" Corp",M$1)="#N/A N/A","--",_xll.BDP($B21&amp;" Corp",M$1)))</f>
        <v>--</v>
      </c>
      <c r="N21" s="228" t="str">
        <f>IF(tbl_coded[[#This Row],[ISIN]]="","",IF(_xll.BDP($B21&amp;" Corp",N$1)="#N/A N/A","--",_xll.BDP($B21&amp;" Corp",N$1)))</f>
        <v>--</v>
      </c>
      <c r="O21" s="229" t="str">
        <f>IF(tbl_coded[[#This Row],[ISIN]]="","",IF(_xll.BDP($B21&amp;" Corp",O$1)="#N/A N/A","--",_xll.BDP($B21&amp;" Corp",O$1)))</f>
        <v>--</v>
      </c>
      <c r="P21" s="229" t="str">
        <f>IF(tbl_coded[[#This Row],[ISIN]]="","",IF(OR(_xll.BDP($B21&amp;" Corp",P$1)="#N/A N/A",_xll.BDP($B21&amp;" Corp",P$1)="#N/A Invalid Security",_xll.BDP($B21&amp;" Corp",P$1)="#N/A Field Not Applicable"),"--",_xll.BDP($B21&amp;" Corp",P$1)))</f>
        <v>--</v>
      </c>
      <c r="Q21" s="229" t="str">
        <f>IF(tbl_coded[[#This Row],[ISIN]]="","",IF(OR(_xll.BDP($P21&amp;" Equity",Q$1)="#N/A N/A",_xll.BDP($P21&amp;" Equity",Q$1)="#N/A Invalid Security"),"--",_xll.BDP($P21&amp;" Equity",Q$1)))</f>
        <v>--</v>
      </c>
      <c r="R21" s="229" t="str">
        <f>IF(tbl_coded[[#This Row],[ISIN]]="","",IF(OR(_xll.BDP($P21&amp;" Equity",R$1)="#N/A N/A",_xll.BDP($P21&amp;" Equity",R$1)="#N/A Invalid Security"),"--",_xll.BDP($P21&amp;" Equity",R$1)))</f>
        <v>--</v>
      </c>
      <c r="S21" s="229" t="str">
        <f>IF(tbl_coded[[#This Row],[ISIN]]="","",IF(OR(_xll.BDP($P21&amp;" Equity",S$1)="#N/A N/A",_xll.BDP($P21&amp;" Equity",S$1)="#N/A Invalid Security"),"--",_xll.BDP($P21&amp;" Equity",S$1)))</f>
        <v>--</v>
      </c>
      <c r="T21" s="229" t="str">
        <f>IF(tbl_coded[[#This Row],[ISIN]]="","",IF(OR(_xll.BDP($P21&amp;" Equity",T$1)="#N/A N/A",_xll.BDP($P21&amp;" Equity",T$1)="#N/A Invalid Security"),"--",_xll.BDP($P21&amp;" Equity",T$1)))</f>
        <v>--</v>
      </c>
      <c r="U21" s="229" t="str">
        <f>IF(tbl_coded[[#This Row],[ISIN]]="","",IF(OR(_xll.BDP($P21&amp;" Equity",U$1)="#N/A N/A",_xll.BDP($P21&amp;" Equity",U$1)="#N/A Invalid Security"),"--",_xll.BDP($P21&amp;" Equity",U$1)))</f>
        <v>--</v>
      </c>
      <c r="V21" s="229" t="str">
        <f>IF(tbl_coded[[#This Row],[ISIN]]="","",IF(ISNUMBER(_xll.BDP(B21&amp;" Corp",V$1)),_xll.BDP(B21&amp;" Corp",V$1),""))</f>
        <v/>
      </c>
      <c r="W21" s="229" t="str">
        <f>IF(tbl_coded[[#This Row],[ISIN]]="","",IF(ISNUMBER(_xll.BDP(B21&amp;" Corp",W$1)),_xll.BDP(B21&amp;" Corp",W$1),""))</f>
        <v/>
      </c>
      <c r="X21" s="229" t="str">
        <f>IF(tbl_coded[[#This Row],[ISIN]]="","",IF(ISNUMBER(_xll.BDP(B21&amp;" Corp",X$1)),_xll.BDP(B21&amp;" Corp",X$1),""))</f>
        <v/>
      </c>
      <c r="Y21" s="229" t="str">
        <f>IF(tbl_coded[[#This Row],[ISIN]]="","",IF((_xll.BDP(B21&amp;" Corp",Y$1))="#N/A Field Not Applicable","",_xll.BDP(B21&amp;" Corp",Y$1)))</f>
        <v>N</v>
      </c>
      <c r="Z21" s="229" t="str">
        <f>IF(tbl_coded[[#This Row],[ISIN]]="","",IF((_xll.BDP(B21&amp;" Corp",Z$1))="#N/A N/A","--",_xll.BDP(B21&amp;" Corp",Z$1)))</f>
        <v>--</v>
      </c>
      <c r="AA21" s="229" t="str">
        <f>IF(tbl_coded[[#This Row],[ISIN]]="","",IF(IFERROR(MATCH(H21,rtg_num[Moody''s],0)&gt;10,0),"HY",IF(IFERROR(MATCH(I21,rtg_num[S&amp;P],0)&gt;10,0),"HY",IF(IFERROR(MATCH(J21,rtg_num[Fitch],0)&gt;10,0),"HY",IF(H21&amp;I21&amp;J21="------","NR",IF(IFERROR(FIND("#N/A",Coded!H21),0)&amp;IFERROR(FIND("#N/A",Coded!H21),0)&amp;IFERROR(FIND("#N/A",Coded!H21),0)&lt;&gt;"000",IF(INDEX(美元债一级!$O:$O,MATCH(tbl_coded[[#This Row],[ISIN]],美元债一级!$I:$I,0))="--/--/--","NR","IG"),"IG"))))))</f>
        <v>NR</v>
      </c>
      <c r="AB21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2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21" s="230" t="str">
        <f>IF(tbl_coded[[#This Row],[ISIN]]="","",IF(_xll.BDP($B21&amp;" Corp",AD$1)="#N/A N/A","--",_xll.BDP($B21&amp;" Corp",AD$1)))</f>
        <v>HK</v>
      </c>
      <c r="AE2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2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21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金投国际(香港)有限公</v>
      </c>
      <c r="AH21" s="246">
        <f>IF(tbl_coded[[#This Row],[ISIN]]="","",IF(_xll.BDS($B21&amp;" Corp",AH$1)="#N/A Field Not Applicable","",_xll.BDS($B21&amp;" Corp",AH$1)))</f>
        <v>10570651</v>
      </c>
      <c r="AI21" s="246" t="str">
        <f>IF(tbl_coded[[#This Row],[ISIN]]="","",IF(_xll.BDP(tbl_coded[[#This Row],[KPW Provider BBID]]&amp;" CompanyID","NAME")="#N/A Invalid Security","",_xll.BDP(tbl_coded[[#This Row],[KPW Provider BBID]]&amp;" CompanyID","NAME")))</f>
        <v>Hangzhou Finance &amp; Investment</v>
      </c>
      <c r="AJ21" s="246" t="str">
        <f>IF(tbl_coded[[#This Row],[ISIN]]="","",IF(OR(_xll.BDP(tbl_coded[[#This Row],[ISIN]]&amp;" ISIN",AJ$1)="#N/A N/A"),"--",_xll.BDP(tbl_coded[[#This Row],[ISIN]]&amp;" ISIN",AJ$1)))</f>
        <v>--</v>
      </c>
      <c r="AK21" s="246" t="str">
        <f>IF(tbl_coded[[#This Row],[ISIN]]="","",IF(_xll.BDS($B21&amp;" Corp",AK$1)="#N/A Field Not Applicable","",_xll.BDS($B21&amp;" Corp",AK$1)))</f>
        <v/>
      </c>
      <c r="AL21" s="246" t="str">
        <f>IF(tbl_coded[[#This Row],[SBLC Provider BBID]]="","",_xll.BDP(tbl_coded[[#This Row],[SBLC Provider BBID]]&amp;" CompanyID","NAME"))</f>
        <v/>
      </c>
      <c r="AM21" s="246" t="str">
        <f>IF(tbl_coded[[#This Row],[ISIN]]="","",IF(OR(_xll.BDP(tbl_coded[[#This Row],[ISIN]]&amp;" ISIN",AM$1)="#N/A N/A"),"--",TEXT(_xll.BDP(tbl_coded[[#This Row],[ISIN]]&amp;" ISIN",AM$1),"yyyy/mm/dd")))</f>
        <v>2023/09/19</v>
      </c>
      <c r="AN21" s="246" t="str">
        <f>IF(tbl_coded[[#This Row],[ISIN]]="","",IF(OR(_xll.BDP(tbl_coded[[#This Row],[ISIN]]&amp;" ISIN",AN$1)="#N/A N/A"),"--",TEXT(_xll.BDP(tbl_coded[[#This Row],[ISIN]]&amp;" ISIN",AN$1),"yyyy/mm/dd")))</f>
        <v>2024/09/13</v>
      </c>
      <c r="AO21" s="246" t="str">
        <f>IF(tbl_coded[[#This Row],[ISIN]]="","",IF(OR(_xll.BDP(tbl_coded[[#This Row],[ISIN]]&amp;" ISIN",AO$1)="#N/A N/A"),"--",TEXT(_xll.BDP(tbl_coded[[#This Row],[ISIN]]&amp;" ISIN",AO$1),"yyyy/mm/dd")))</f>
        <v>2023/09/12</v>
      </c>
      <c r="AP21" s="246" t="str">
        <f>IF(tbl_coded[[#This Row],[ISIN]]="","",IF(OR(_xll.BDP(tbl_coded[[#This Row],[ISIN]]&amp;" ISIN",AP$1)="#N/A Field Not Applicable"),"--",TEXT(_xll.BDP(tbl_coded[[#This Row],[ISIN]]&amp;" ISIN",AP$1),"yyyy/mm/dd")))</f>
        <v>--</v>
      </c>
      <c r="AQ21" s="246">
        <f>IF(tbl_coded[[#This Row],[ISIN]]="","",IF(OR(_xll.BDP(tbl_coded[[#This Row],[ISIN]]&amp;" ISIN",AQ$1)="#N/A N/A"),"--",_xll.BDP(tbl_coded[[#This Row],[ISIN]]&amp;" ISIN",AQ$1)))</f>
        <v>4.2</v>
      </c>
      <c r="AR21" s="246" t="str">
        <f>IF(tbl_coded[[#This Row],[ISIN]]="","",IF(OR(_xll.BDP(tbl_coded[[#This Row],[ISIN]]&amp;" ISIN",AR$1)="#N/A N/A"),"--",_xll.BDP(tbl_coded[[#This Row],[ISIN]]&amp;" ISIN",AR$1)))</f>
        <v>CNY</v>
      </c>
      <c r="AS21" s="246">
        <f>IF(tbl_coded[[#This Row],[ISIN]]="","",IF(OR(_xll.BDP(tbl_coded[[#This Row],[ISIN]]&amp;" ISIN",AS$1)="#N/A N/A"),"--",_xll.BDP(tbl_coded[[#This Row],[ISIN]]&amp;" ISIN",AS$1)))</f>
        <v>200000000</v>
      </c>
      <c r="AT21" s="246">
        <f>IF(tbl_coded[[#This Row],[ISIN]]="","",IF(OR(_xll.BDP(tbl_coded[[#This Row],[ISIN]]&amp;" ISIN",AT$1)="#N/A Field Not Applicable"),"--",_xll.BDP(tbl_coded[[#This Row],[ISIN]]&amp;" ISIN",AT$1)))</f>
        <v>100</v>
      </c>
      <c r="AU21" s="245"/>
      <c r="AX21" s="160">
        <v>20</v>
      </c>
      <c r="AY21" s="160" t="s">
        <v>91</v>
      </c>
      <c r="AZ21" s="160" t="s">
        <v>117</v>
      </c>
      <c r="BA21" s="160" t="s">
        <v>117</v>
      </c>
    </row>
    <row r="22" spans="1:53" ht="15" customHeight="1">
      <c r="A22" s="226">
        <f>ROW()-ROW(tbl_coded[[#Headers],[ISIN]])</f>
        <v>20</v>
      </c>
      <c r="B22" s="227" t="str">
        <f>IF(美元债一级!$C$3:$C$1048576&lt;&gt;"",美元债一级!C22,"")</f>
        <v/>
      </c>
      <c r="C22" s="228" t="str">
        <f>IF(tbl_coded[[#This Row],[ISIN]]="","",IF(tbl_coded[[#This Row],[Index]]&gt;$A$1,"",IF(_xll.BDP($B22&amp;" Corp",C$1)="#N/A N/A","",_xll.BDP($B22&amp;" Corp",C$1))))</f>
        <v/>
      </c>
      <c r="D22" s="228" t="str">
        <f>IF(tbl_coded[[#This Row],[ISIN]]="","",IF(_xll.BDP($B22&amp;" Corp",D$1)="#N/A N/A","",_xll.BDP($B22&amp;" Corp",D$1)))</f>
        <v/>
      </c>
      <c r="E22" s="228" t="str">
        <f>IF(tbl_coded[[#This Row],[ISIN]]="","",IF(_xll.BDP($B22&amp;" Corp",E$1)="#N/A N/A","--",_xll.BDP($B22&amp;" Corp",E$1)))</f>
        <v/>
      </c>
      <c r="F22" s="228" t="str">
        <f>IF(tbl_coded[[#This Row],[ISIN]]="","",IF(_xll.BDS($B22&amp;" Corp",F$1)="#N/A Field Not Applicable","",_xll.BDS($B22&amp;" Corp",F$1)))</f>
        <v/>
      </c>
      <c r="G22" s="228" t="str">
        <f>IF(tbl_coded[[#This Row],[ISIN]]="","",IF(_xll.BDP($F22&amp;" CompanyID",G$1)="#N/A Invalid Security","",_xll.BDP($F22&amp;" CompanyID",G$1)))</f>
        <v/>
      </c>
      <c r="H22" s="228" t="str">
        <f>IF(tbl_coded[[#This Row],[ISIN]]="","",IF(_xll.BDP($B22&amp;" Corp",H$1)="#N/A N/A","--",_xll.BDP($B22&amp;" Corp",H$1)))</f>
        <v/>
      </c>
      <c r="I22" s="228" t="str">
        <f>IF(tbl_coded[[#This Row],[ISIN]]="","",IF(_xll.BDP($B22&amp;" Corp",I$1)="#N/A N/A","--",_xll.BDP($B22&amp;" Corp",I$1)))</f>
        <v/>
      </c>
      <c r="J22" s="228" t="str">
        <f>IF(tbl_coded[[#This Row],[ISIN]]="","",IF(_xll.BDP($B22&amp;" Corp",J$1)="#N/A N/A","--",_xll.BDP($B22&amp;" Corp",J$1)))</f>
        <v/>
      </c>
      <c r="K22" s="228" t="str">
        <f>IF(tbl_coded[[#This Row],[ISIN]]="","",IF(_xll.BDP($B22&amp;" Corp",K$1)="#N/A N/A","--",_xll.BDP($B22&amp;" Corp",K$1)))</f>
        <v/>
      </c>
      <c r="L22" s="228" t="str">
        <f>IF(tbl_coded[[#This Row],[ISIN]]="","",IF(_xll.BDP($B22&amp;" Corp",L$1)="#N/A N/A","--",_xll.BDP($B22&amp;" Corp",L$1)))</f>
        <v/>
      </c>
      <c r="M22" s="228" t="str">
        <f>IF(tbl_coded[[#This Row],[ISIN]]="","",IF(_xll.BDP($B22&amp;" Corp",M$1)="#N/A N/A","--",_xll.BDP($B22&amp;" Corp",M$1)))</f>
        <v/>
      </c>
      <c r="N22" s="228" t="str">
        <f>IF(tbl_coded[[#This Row],[ISIN]]="","",IF(_xll.BDP($B22&amp;" Corp",N$1)="#N/A N/A","--",_xll.BDP($B22&amp;" Corp",N$1)))</f>
        <v/>
      </c>
      <c r="O22" s="229" t="str">
        <f>IF(tbl_coded[[#This Row],[ISIN]]="","",IF(_xll.BDP($B22&amp;" Corp",O$1)="#N/A N/A","--",_xll.BDP($B22&amp;" Corp",O$1)))</f>
        <v/>
      </c>
      <c r="P22" s="229" t="str">
        <f>IF(tbl_coded[[#This Row],[ISIN]]="","",IF(OR(_xll.BDP($B22&amp;" Corp",P$1)="#N/A N/A",_xll.BDP($B22&amp;" Corp",P$1)="#N/A Invalid Security",_xll.BDP($B22&amp;" Corp",P$1)="#N/A Field Not Applicable"),"--",_xll.BDP($B22&amp;" Corp",P$1)))</f>
        <v/>
      </c>
      <c r="Q22" s="229" t="str">
        <f>IF(tbl_coded[[#This Row],[ISIN]]="","",IF(OR(_xll.BDP($P22&amp;" Equity",Q$1)="#N/A N/A",_xll.BDP($P22&amp;" Equity",Q$1)="#N/A Invalid Security"),"--",_xll.BDP($P22&amp;" Equity",Q$1)))</f>
        <v/>
      </c>
      <c r="R22" s="229" t="str">
        <f>IF(tbl_coded[[#This Row],[ISIN]]="","",IF(OR(_xll.BDP($P22&amp;" Equity",R$1)="#N/A N/A",_xll.BDP($P22&amp;" Equity",R$1)="#N/A Invalid Security"),"--",_xll.BDP($P22&amp;" Equity",R$1)))</f>
        <v/>
      </c>
      <c r="S22" s="229" t="str">
        <f>IF(tbl_coded[[#This Row],[ISIN]]="","",IF(OR(_xll.BDP($P22&amp;" Equity",S$1)="#N/A N/A",_xll.BDP($P22&amp;" Equity",S$1)="#N/A Invalid Security"),"--",_xll.BDP($P22&amp;" Equity",S$1)))</f>
        <v/>
      </c>
      <c r="T22" s="229" t="str">
        <f>IF(tbl_coded[[#This Row],[ISIN]]="","",IF(OR(_xll.BDP($P22&amp;" Equity",T$1)="#N/A N/A",_xll.BDP($P22&amp;" Equity",T$1)="#N/A Invalid Security"),"--",_xll.BDP($P22&amp;" Equity",T$1)))</f>
        <v/>
      </c>
      <c r="U22" s="229" t="str">
        <f>IF(tbl_coded[[#This Row],[ISIN]]="","",IF(OR(_xll.BDP($P22&amp;" Equity",U$1)="#N/A N/A",_xll.BDP($P22&amp;" Equity",U$1)="#N/A Invalid Security"),"--",_xll.BDP($P22&amp;" Equity",U$1)))</f>
        <v/>
      </c>
      <c r="V22" s="229" t="str">
        <f>IF(tbl_coded[[#This Row],[ISIN]]="","",IF(ISNUMBER(_xll.BDP(B22&amp;" Corp",V$1)),_xll.BDP(B22&amp;" Corp",V$1),""))</f>
        <v/>
      </c>
      <c r="W22" s="229" t="str">
        <f>IF(tbl_coded[[#This Row],[ISIN]]="","",IF(ISNUMBER(_xll.BDP(B22&amp;" Corp",W$1)),_xll.BDP(B22&amp;" Corp",W$1),""))</f>
        <v/>
      </c>
      <c r="X22" s="229" t="str">
        <f>IF(tbl_coded[[#This Row],[ISIN]]="","",IF(ISNUMBER(_xll.BDP(B22&amp;" Corp",X$1)),_xll.BDP(B22&amp;" Corp",X$1),""))</f>
        <v/>
      </c>
      <c r="Y22" s="229" t="str">
        <f>IF(tbl_coded[[#This Row],[ISIN]]="","",IF((_xll.BDP(B22&amp;" Corp",Y$1))="#N/A Field Not Applicable","",_xll.BDP(B22&amp;" Corp",Y$1)))</f>
        <v/>
      </c>
      <c r="Z22" s="229" t="str">
        <f>IF(tbl_coded[[#This Row],[ISIN]]="","",IF((_xll.BDP(B22&amp;" Corp",Z$1))="#N/A N/A","--",_xll.BDP(B22&amp;" Corp",Z$1)))</f>
        <v/>
      </c>
      <c r="AA22" s="229" t="str">
        <f>IF(tbl_coded[[#This Row],[ISIN]]="","",IF(IFERROR(MATCH(H22,rtg_num[Moody''s],0)&gt;10,0),"HY",IF(IFERROR(MATCH(I22,rtg_num[S&amp;P],0)&gt;10,0),"HY",IF(IFERROR(MATCH(J22,rtg_num[Fitch],0)&gt;10,0),"HY",IF(H22&amp;I22&amp;J22="------","NR",IF(IFERROR(FIND("#N/A",Coded!H22),0)&amp;IFERROR(FIND("#N/A",Coded!H22),0)&amp;IFERROR(FIND("#N/A",Coded!H22),0)&lt;&gt;"000",IF(INDEX(美元债一级!$O:$O,MATCH(tbl_coded[[#This Row],[ISIN]],美元债一级!$I:$I,0))="--/--/--","NR","IG"),"IG"))))))</f>
        <v/>
      </c>
      <c r="AB22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2" s="230" t="str">
        <f>IF(tbl_coded[[#This Row],[ISIN]]="","",IF(_xll.BDP($B22&amp;" Corp",AD$1)="#N/A N/A","--",_xll.BDP($B22&amp;" Corp",AD$1)))</f>
        <v/>
      </c>
      <c r="AE2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2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2" s="246" t="str">
        <f>IF(tbl_coded[[#This Row],[ISIN]]="","",IF(_xll.BDS($B22&amp;" Corp",AH$1)="#N/A Field Not Applicable","",_xll.BDS($B22&amp;" Corp",AH$1)))</f>
        <v/>
      </c>
      <c r="AI22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2" s="246" t="str">
        <f>IF(tbl_coded[[#This Row],[ISIN]]="","",IF(OR(_xll.BDP(tbl_coded[[#This Row],[ISIN]]&amp;" ISIN",AJ$1)="#N/A N/A"),"--",_xll.BDP(tbl_coded[[#This Row],[ISIN]]&amp;" ISIN",AJ$1)))</f>
        <v/>
      </c>
      <c r="AK22" s="246" t="str">
        <f>IF(tbl_coded[[#This Row],[ISIN]]="","",IF(_xll.BDS($B22&amp;" Corp",AK$1)="#N/A Field Not Applicable","",_xll.BDS($B22&amp;" Corp",AK$1)))</f>
        <v/>
      </c>
      <c r="AL22" s="246" t="str">
        <f>IF(tbl_coded[[#This Row],[SBLC Provider BBID]]="","",_xll.BDP(tbl_coded[[#This Row],[SBLC Provider BBID]]&amp;" CompanyID","NAME"))</f>
        <v/>
      </c>
      <c r="AM22" s="246" t="str">
        <f>IF(tbl_coded[[#This Row],[ISIN]]="","",IF(OR(_xll.BDP(tbl_coded[[#This Row],[ISIN]]&amp;" ISIN",AM$1)="#N/A N/A"),"--",TEXT(_xll.BDP(tbl_coded[[#This Row],[ISIN]]&amp;" ISIN",AM$1),"yyyy/mm/dd")))</f>
        <v/>
      </c>
      <c r="AN22" s="246" t="str">
        <f>IF(tbl_coded[[#This Row],[ISIN]]="","",IF(OR(_xll.BDP(tbl_coded[[#This Row],[ISIN]]&amp;" ISIN",AN$1)="#N/A N/A"),"--",TEXT(_xll.BDP(tbl_coded[[#This Row],[ISIN]]&amp;" ISIN",AN$1),"yyyy/mm/dd")))</f>
        <v/>
      </c>
      <c r="AO22" s="246" t="str">
        <f>IF(tbl_coded[[#This Row],[ISIN]]="","",IF(OR(_xll.BDP(tbl_coded[[#This Row],[ISIN]]&amp;" ISIN",AO$1)="#N/A N/A"),"--",TEXT(_xll.BDP(tbl_coded[[#This Row],[ISIN]]&amp;" ISIN",AO$1),"yyyy/mm/dd")))</f>
        <v/>
      </c>
      <c r="AP22" s="246" t="str">
        <f>IF(tbl_coded[[#This Row],[ISIN]]="","",IF(OR(_xll.BDP(tbl_coded[[#This Row],[ISIN]]&amp;" ISIN",AP$1)="#N/A Field Not Applicable"),"--",TEXT(_xll.BDP(tbl_coded[[#This Row],[ISIN]]&amp;" ISIN",AP$1),"yyyy/mm/dd")))</f>
        <v/>
      </c>
      <c r="AQ22" s="246" t="str">
        <f>IF(tbl_coded[[#This Row],[ISIN]]="","",IF(OR(_xll.BDP(tbl_coded[[#This Row],[ISIN]]&amp;" ISIN",AQ$1)="#N/A N/A"),"--",_xll.BDP(tbl_coded[[#This Row],[ISIN]]&amp;" ISIN",AQ$1)))</f>
        <v/>
      </c>
      <c r="AR22" s="246" t="str">
        <f>IF(tbl_coded[[#This Row],[ISIN]]="","",IF(OR(_xll.BDP(tbl_coded[[#This Row],[ISIN]]&amp;" ISIN",AR$1)="#N/A N/A"),"--",_xll.BDP(tbl_coded[[#This Row],[ISIN]]&amp;" ISIN",AR$1)))</f>
        <v/>
      </c>
      <c r="AS22" s="246" t="str">
        <f>IF(tbl_coded[[#This Row],[ISIN]]="","",IF(OR(_xll.BDP(tbl_coded[[#This Row],[ISIN]]&amp;" ISIN",AS$1)="#N/A N/A"),"--",_xll.BDP(tbl_coded[[#This Row],[ISIN]]&amp;" ISIN",AS$1)))</f>
        <v/>
      </c>
      <c r="AT22" s="246" t="str">
        <f>IF(tbl_coded[[#This Row],[ISIN]]="","",IF(OR(_xll.BDP(tbl_coded[[#This Row],[ISIN]]&amp;" ISIN",AT$1)="#N/A Field Not Applicable"),"--",_xll.BDP(tbl_coded[[#This Row],[ISIN]]&amp;" ISIN",AT$1)))</f>
        <v/>
      </c>
      <c r="AU22" s="245"/>
      <c r="AX22" s="160">
        <v>21</v>
      </c>
      <c r="AY22" s="160" t="s">
        <v>90</v>
      </c>
      <c r="AZ22" s="160" t="s">
        <v>90</v>
      </c>
      <c r="BA22" s="160" t="s">
        <v>90</v>
      </c>
    </row>
    <row r="23" spans="1:53" ht="15" customHeight="1">
      <c r="A23" s="226">
        <f>ROW()-ROW(tbl_coded[[#Headers],[ISIN]])</f>
        <v>21</v>
      </c>
      <c r="B23" s="227" t="str">
        <f>IF(美元债一级!$C$3:$C$1048576&lt;&gt;"",美元债一级!C23,"")</f>
        <v/>
      </c>
      <c r="C23" s="228" t="str">
        <f>IF(tbl_coded[[#This Row],[ISIN]]="","",IF(tbl_coded[[#This Row],[Index]]&gt;$A$1,"",IF(_xll.BDP($B23&amp;" Corp",C$1)="#N/A N/A","",_xll.BDP($B23&amp;" Corp",C$1))))</f>
        <v/>
      </c>
      <c r="D23" s="228" t="str">
        <f>IF(tbl_coded[[#This Row],[ISIN]]="","",IF(_xll.BDP($B23&amp;" Corp",D$1)="#N/A N/A","",_xll.BDP($B23&amp;" Corp",D$1)))</f>
        <v/>
      </c>
      <c r="E23" s="228" t="str">
        <f>IF(tbl_coded[[#This Row],[ISIN]]="","",IF(_xll.BDP($B23&amp;" Corp",E$1)="#N/A N/A","--",_xll.BDP($B23&amp;" Corp",E$1)))</f>
        <v/>
      </c>
      <c r="F23" s="228" t="str">
        <f>IF(tbl_coded[[#This Row],[ISIN]]="","",IF(_xll.BDS($B23&amp;" Corp",F$1)="#N/A Field Not Applicable","",_xll.BDS($B23&amp;" Corp",F$1)))</f>
        <v/>
      </c>
      <c r="G23" s="228" t="str">
        <f>IF(tbl_coded[[#This Row],[ISIN]]="","",IF(_xll.BDP($F23&amp;" CompanyID",G$1)="#N/A Invalid Security","",_xll.BDP($F23&amp;" CompanyID",G$1)))</f>
        <v/>
      </c>
      <c r="H23" s="228" t="str">
        <f>IF(tbl_coded[[#This Row],[ISIN]]="","",IF(_xll.BDP($B23&amp;" Corp",H$1)="#N/A N/A","--",_xll.BDP($B23&amp;" Corp",H$1)))</f>
        <v/>
      </c>
      <c r="I23" s="228" t="str">
        <f>IF(tbl_coded[[#This Row],[ISIN]]="","",IF(_xll.BDP($B23&amp;" Corp",I$1)="#N/A N/A","--",_xll.BDP($B23&amp;" Corp",I$1)))</f>
        <v/>
      </c>
      <c r="J23" s="228" t="str">
        <f>IF(tbl_coded[[#This Row],[ISIN]]="","",IF(_xll.BDP($B23&amp;" Corp",J$1)="#N/A N/A","--",_xll.BDP($B23&amp;" Corp",J$1)))</f>
        <v/>
      </c>
      <c r="K23" s="228" t="str">
        <f>IF(tbl_coded[[#This Row],[ISIN]]="","",IF(_xll.BDP($B23&amp;" Corp",K$1)="#N/A N/A","--",_xll.BDP($B23&amp;" Corp",K$1)))</f>
        <v/>
      </c>
      <c r="L23" s="228" t="str">
        <f>IF(tbl_coded[[#This Row],[ISIN]]="","",IF(_xll.BDP($B23&amp;" Corp",L$1)="#N/A N/A","--",_xll.BDP($B23&amp;" Corp",L$1)))</f>
        <v/>
      </c>
      <c r="M23" s="228" t="str">
        <f>IF(tbl_coded[[#This Row],[ISIN]]="","",IF(_xll.BDP($B23&amp;" Corp",M$1)="#N/A N/A","--",_xll.BDP($B23&amp;" Corp",M$1)))</f>
        <v/>
      </c>
      <c r="N23" s="228" t="str">
        <f>IF(tbl_coded[[#This Row],[ISIN]]="","",IF(_xll.BDP($B23&amp;" Corp",N$1)="#N/A N/A","--",_xll.BDP($B23&amp;" Corp",N$1)))</f>
        <v/>
      </c>
      <c r="O23" s="229" t="str">
        <f>IF(tbl_coded[[#This Row],[ISIN]]="","",IF(_xll.BDP($B23&amp;" Corp",O$1)="#N/A N/A","--",_xll.BDP($B23&amp;" Corp",O$1)))</f>
        <v/>
      </c>
      <c r="P23" s="229" t="str">
        <f>IF(tbl_coded[[#This Row],[ISIN]]="","",IF(OR(_xll.BDP($B23&amp;" Corp",P$1)="#N/A N/A",_xll.BDP($B23&amp;" Corp",P$1)="#N/A Invalid Security",_xll.BDP($B23&amp;" Corp",P$1)="#N/A Field Not Applicable"),"--",_xll.BDP($B23&amp;" Corp",P$1)))</f>
        <v/>
      </c>
      <c r="Q23" s="229" t="str">
        <f>IF(tbl_coded[[#This Row],[ISIN]]="","",IF(OR(_xll.BDP($P23&amp;" Equity",Q$1)="#N/A N/A",_xll.BDP($P23&amp;" Equity",Q$1)="#N/A Invalid Security"),"--",_xll.BDP($P23&amp;" Equity",Q$1)))</f>
        <v/>
      </c>
      <c r="R23" s="229" t="str">
        <f>IF(tbl_coded[[#This Row],[ISIN]]="","",IF(OR(_xll.BDP($P23&amp;" Equity",R$1)="#N/A N/A",_xll.BDP($P23&amp;" Equity",R$1)="#N/A Invalid Security"),"--",_xll.BDP($P23&amp;" Equity",R$1)))</f>
        <v/>
      </c>
      <c r="S23" s="229" t="str">
        <f>IF(tbl_coded[[#This Row],[ISIN]]="","",IF(OR(_xll.BDP($P23&amp;" Equity",S$1)="#N/A N/A",_xll.BDP($P23&amp;" Equity",S$1)="#N/A Invalid Security"),"--",_xll.BDP($P23&amp;" Equity",S$1)))</f>
        <v/>
      </c>
      <c r="T23" s="229" t="str">
        <f>IF(tbl_coded[[#This Row],[ISIN]]="","",IF(OR(_xll.BDP($P23&amp;" Equity",T$1)="#N/A N/A",_xll.BDP($P23&amp;" Equity",T$1)="#N/A Invalid Security"),"--",_xll.BDP($P23&amp;" Equity",T$1)))</f>
        <v/>
      </c>
      <c r="U23" s="229" t="str">
        <f>IF(tbl_coded[[#This Row],[ISIN]]="","",IF(OR(_xll.BDP($P23&amp;" Equity",U$1)="#N/A N/A",_xll.BDP($P23&amp;" Equity",U$1)="#N/A Invalid Security"),"--",_xll.BDP($P23&amp;" Equity",U$1)))</f>
        <v/>
      </c>
      <c r="V23" s="229" t="str">
        <f>IF(tbl_coded[[#This Row],[ISIN]]="","",IF(ISNUMBER(_xll.BDP(B23&amp;" Corp",V$1)),_xll.BDP(B23&amp;" Corp",V$1),""))</f>
        <v/>
      </c>
      <c r="W23" s="229" t="str">
        <f>IF(tbl_coded[[#This Row],[ISIN]]="","",IF(ISNUMBER(_xll.BDP(B23&amp;" Corp",W$1)),_xll.BDP(B23&amp;" Corp",W$1),""))</f>
        <v/>
      </c>
      <c r="X23" s="229" t="str">
        <f>IF(tbl_coded[[#This Row],[ISIN]]="","",IF(ISNUMBER(_xll.BDP(B23&amp;" Corp",X$1)),_xll.BDP(B23&amp;" Corp",X$1),""))</f>
        <v/>
      </c>
      <c r="Y23" s="229" t="str">
        <f>IF(tbl_coded[[#This Row],[ISIN]]="","",IF((_xll.BDP(B23&amp;" Corp",Y$1))="#N/A Field Not Applicable","",_xll.BDP(B23&amp;" Corp",Y$1)))</f>
        <v/>
      </c>
      <c r="Z23" s="229" t="str">
        <f>IF(tbl_coded[[#This Row],[ISIN]]="","",IF((_xll.BDP(B23&amp;" Corp",Z$1))="#N/A N/A","--",_xll.BDP(B23&amp;" Corp",Z$1)))</f>
        <v/>
      </c>
      <c r="AA23" s="229" t="str">
        <f>IF(tbl_coded[[#This Row],[ISIN]]="","",IF(IFERROR(MATCH(H23,rtg_num[Moody''s],0)&gt;10,0),"HY",IF(IFERROR(MATCH(I23,rtg_num[S&amp;P],0)&gt;10,0),"HY",IF(IFERROR(MATCH(J23,rtg_num[Fitch],0)&gt;10,0),"HY",IF(H23&amp;I23&amp;J23="------","NR",IF(IFERROR(FIND("#N/A",Coded!H23),0)&amp;IFERROR(FIND("#N/A",Coded!H23),0)&amp;IFERROR(FIND("#N/A",Coded!H23),0)&lt;&gt;"000",IF(INDEX(美元债一级!$O:$O,MATCH(tbl_coded[[#This Row],[ISIN]],美元债一级!$I:$I,0))="--/--/--","NR","IG"),"IG"))))))</f>
        <v/>
      </c>
      <c r="AB23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" s="230" t="str">
        <f>IF(tbl_coded[[#This Row],[ISIN]]="","",IF(_xll.BDP($B23&amp;" Corp",AD$1)="#N/A N/A","--",_xll.BDP($B23&amp;" Corp",AD$1)))</f>
        <v/>
      </c>
      <c r="AE2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3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3" s="246" t="str">
        <f>IF(tbl_coded[[#This Row],[ISIN]]="","",IF(_xll.BDS($B23&amp;" Corp",AH$1)="#N/A Field Not Applicable","",_xll.BDS($B23&amp;" Corp",AH$1)))</f>
        <v/>
      </c>
      <c r="AI23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3" s="246" t="str">
        <f>IF(tbl_coded[[#This Row],[ISIN]]="","",IF(OR(_xll.BDP(tbl_coded[[#This Row],[ISIN]]&amp;" ISIN",AJ$1)="#N/A N/A"),"--",_xll.BDP(tbl_coded[[#This Row],[ISIN]]&amp;" ISIN",AJ$1)))</f>
        <v/>
      </c>
      <c r="AK23" s="246" t="str">
        <f>IF(tbl_coded[[#This Row],[ISIN]]="","",IF(_xll.BDS($B23&amp;" Corp",AK$1)="#N/A Field Not Applicable","",_xll.BDS($B23&amp;" Corp",AK$1)))</f>
        <v/>
      </c>
      <c r="AL23" s="246" t="str">
        <f>IF(tbl_coded[[#This Row],[SBLC Provider BBID]]="","",_xll.BDP(tbl_coded[[#This Row],[SBLC Provider BBID]]&amp;" CompanyID","NAME"))</f>
        <v/>
      </c>
      <c r="AM23" s="246" t="str">
        <f>IF(tbl_coded[[#This Row],[ISIN]]="","",IF(OR(_xll.BDP(tbl_coded[[#This Row],[ISIN]]&amp;" ISIN",AM$1)="#N/A N/A"),"--",TEXT(_xll.BDP(tbl_coded[[#This Row],[ISIN]]&amp;" ISIN",AM$1),"yyyy/mm/dd")))</f>
        <v/>
      </c>
      <c r="AN23" s="246" t="str">
        <f>IF(tbl_coded[[#This Row],[ISIN]]="","",IF(OR(_xll.BDP(tbl_coded[[#This Row],[ISIN]]&amp;" ISIN",AN$1)="#N/A N/A"),"--",TEXT(_xll.BDP(tbl_coded[[#This Row],[ISIN]]&amp;" ISIN",AN$1),"yyyy/mm/dd")))</f>
        <v/>
      </c>
      <c r="AO23" s="246" t="str">
        <f>IF(tbl_coded[[#This Row],[ISIN]]="","",IF(OR(_xll.BDP(tbl_coded[[#This Row],[ISIN]]&amp;" ISIN",AO$1)="#N/A N/A"),"--",TEXT(_xll.BDP(tbl_coded[[#This Row],[ISIN]]&amp;" ISIN",AO$1),"yyyy/mm/dd")))</f>
        <v/>
      </c>
      <c r="AP23" s="246" t="str">
        <f>IF(tbl_coded[[#This Row],[ISIN]]="","",IF(OR(_xll.BDP(tbl_coded[[#This Row],[ISIN]]&amp;" ISIN",AP$1)="#N/A Field Not Applicable"),"--",TEXT(_xll.BDP(tbl_coded[[#This Row],[ISIN]]&amp;" ISIN",AP$1),"yyyy/mm/dd")))</f>
        <v/>
      </c>
      <c r="AQ23" s="246" t="str">
        <f>IF(tbl_coded[[#This Row],[ISIN]]="","",IF(OR(_xll.BDP(tbl_coded[[#This Row],[ISIN]]&amp;" ISIN",AQ$1)="#N/A N/A"),"--",_xll.BDP(tbl_coded[[#This Row],[ISIN]]&amp;" ISIN",AQ$1)))</f>
        <v/>
      </c>
      <c r="AR23" s="246" t="str">
        <f>IF(tbl_coded[[#This Row],[ISIN]]="","",IF(OR(_xll.BDP(tbl_coded[[#This Row],[ISIN]]&amp;" ISIN",AR$1)="#N/A N/A"),"--",_xll.BDP(tbl_coded[[#This Row],[ISIN]]&amp;" ISIN",AR$1)))</f>
        <v/>
      </c>
      <c r="AS23" s="246" t="str">
        <f>IF(tbl_coded[[#This Row],[ISIN]]="","",IF(OR(_xll.BDP(tbl_coded[[#This Row],[ISIN]]&amp;" ISIN",AS$1)="#N/A N/A"),"--",_xll.BDP(tbl_coded[[#This Row],[ISIN]]&amp;" ISIN",AS$1)))</f>
        <v/>
      </c>
      <c r="AT23" s="246" t="str">
        <f>IF(tbl_coded[[#This Row],[ISIN]]="","",IF(OR(_xll.BDP(tbl_coded[[#This Row],[ISIN]]&amp;" ISIN",AT$1)="#N/A Field Not Applicable"),"--",_xll.BDP(tbl_coded[[#This Row],[ISIN]]&amp;" ISIN",AT$1)))</f>
        <v/>
      </c>
      <c r="AU23" s="245"/>
      <c r="AX23" s="160">
        <v>22</v>
      </c>
      <c r="AY23" s="160" t="s">
        <v>9</v>
      </c>
      <c r="AZ23" s="160" t="s">
        <v>118</v>
      </c>
      <c r="BA23" s="160" t="s">
        <v>119</v>
      </c>
    </row>
    <row r="24" spans="1:53" ht="15" customHeight="1">
      <c r="A24" s="226">
        <f>ROW()-ROW(tbl_coded[[#Headers],[ISIN]])</f>
        <v>22</v>
      </c>
      <c r="B24" s="227" t="str">
        <f>IF(美元债一级!$C$3:$C$1048576&lt;&gt;"",美元债一级!C24,"")</f>
        <v/>
      </c>
      <c r="C24" s="228" t="str">
        <f>IF(tbl_coded[[#This Row],[ISIN]]="","",IF(tbl_coded[[#This Row],[Index]]&gt;$A$1,"",IF(_xll.BDP($B24&amp;" Corp",C$1)="#N/A N/A","",_xll.BDP($B24&amp;" Corp",C$1))))</f>
        <v/>
      </c>
      <c r="D24" s="228" t="str">
        <f>IF(tbl_coded[[#This Row],[ISIN]]="","",IF(_xll.BDP($B24&amp;" Corp",D$1)="#N/A N/A","",_xll.BDP($B24&amp;" Corp",D$1)))</f>
        <v/>
      </c>
      <c r="E24" s="228" t="str">
        <f>IF(tbl_coded[[#This Row],[ISIN]]="","",IF(_xll.BDP($B24&amp;" Corp",E$1)="#N/A N/A","--",_xll.BDP($B24&amp;" Corp",E$1)))</f>
        <v/>
      </c>
      <c r="F24" s="228" t="str">
        <f>IF(tbl_coded[[#This Row],[ISIN]]="","",IF(_xll.BDS($B24&amp;" Corp",F$1)="#N/A Field Not Applicable","",_xll.BDS($B24&amp;" Corp",F$1)))</f>
        <v/>
      </c>
      <c r="G24" s="228" t="str">
        <f>IF(tbl_coded[[#This Row],[ISIN]]="","",IF(_xll.BDP($F24&amp;" CompanyID",G$1)="#N/A Invalid Security","",_xll.BDP($F24&amp;" CompanyID",G$1)))</f>
        <v/>
      </c>
      <c r="H24" s="228" t="str">
        <f>IF(tbl_coded[[#This Row],[ISIN]]="","",IF(_xll.BDP($B24&amp;" Corp",H$1)="#N/A N/A","--",_xll.BDP($B24&amp;" Corp",H$1)))</f>
        <v/>
      </c>
      <c r="I24" s="228" t="str">
        <f>IF(tbl_coded[[#This Row],[ISIN]]="","",IF(_xll.BDP($B24&amp;" Corp",I$1)="#N/A N/A","--",_xll.BDP($B24&amp;" Corp",I$1)))</f>
        <v/>
      </c>
      <c r="J24" s="228" t="str">
        <f>IF(tbl_coded[[#This Row],[ISIN]]="","",IF(_xll.BDP($B24&amp;" Corp",J$1)="#N/A N/A","--",_xll.BDP($B24&amp;" Corp",J$1)))</f>
        <v/>
      </c>
      <c r="K24" s="228" t="str">
        <f>IF(tbl_coded[[#This Row],[ISIN]]="","",IF(_xll.BDP($B24&amp;" Corp",K$1)="#N/A N/A","--",_xll.BDP($B24&amp;" Corp",K$1)))</f>
        <v/>
      </c>
      <c r="L24" s="228" t="str">
        <f>IF(tbl_coded[[#This Row],[ISIN]]="","",IF(_xll.BDP($B24&amp;" Corp",L$1)="#N/A N/A","--",_xll.BDP($B24&amp;" Corp",L$1)))</f>
        <v/>
      </c>
      <c r="M24" s="228" t="str">
        <f>IF(tbl_coded[[#This Row],[ISIN]]="","",IF(_xll.BDP($B24&amp;" Corp",M$1)="#N/A N/A","--",_xll.BDP($B24&amp;" Corp",M$1)))</f>
        <v/>
      </c>
      <c r="N24" s="228" t="str">
        <f>IF(tbl_coded[[#This Row],[ISIN]]="","",IF(_xll.BDP($B24&amp;" Corp",N$1)="#N/A N/A","--",_xll.BDP($B24&amp;" Corp",N$1)))</f>
        <v/>
      </c>
      <c r="O24" s="229" t="str">
        <f>IF(tbl_coded[[#This Row],[ISIN]]="","",IF(_xll.BDP($B24&amp;" Corp",O$1)="#N/A N/A","--",_xll.BDP($B24&amp;" Corp",O$1)))</f>
        <v/>
      </c>
      <c r="P24" s="229" t="str">
        <f>IF(tbl_coded[[#This Row],[ISIN]]="","",IF(OR(_xll.BDP($B24&amp;" Corp",P$1)="#N/A N/A",_xll.BDP($B24&amp;" Corp",P$1)="#N/A Invalid Security",_xll.BDP($B24&amp;" Corp",P$1)="#N/A Field Not Applicable"),"--",_xll.BDP($B24&amp;" Corp",P$1)))</f>
        <v/>
      </c>
      <c r="Q24" s="229" t="str">
        <f>IF(tbl_coded[[#This Row],[ISIN]]="","",IF(OR(_xll.BDP($P24&amp;" Equity",Q$1)="#N/A N/A",_xll.BDP($P24&amp;" Equity",Q$1)="#N/A Invalid Security"),"--",_xll.BDP($P24&amp;" Equity",Q$1)))</f>
        <v/>
      </c>
      <c r="R24" s="229" t="str">
        <f>IF(tbl_coded[[#This Row],[ISIN]]="","",IF(OR(_xll.BDP($P24&amp;" Equity",R$1)="#N/A N/A",_xll.BDP($P24&amp;" Equity",R$1)="#N/A Invalid Security"),"--",_xll.BDP($P24&amp;" Equity",R$1)))</f>
        <v/>
      </c>
      <c r="S24" s="229" t="str">
        <f>IF(tbl_coded[[#This Row],[ISIN]]="","",IF(OR(_xll.BDP($P24&amp;" Equity",S$1)="#N/A N/A",_xll.BDP($P24&amp;" Equity",S$1)="#N/A Invalid Security"),"--",_xll.BDP($P24&amp;" Equity",S$1)))</f>
        <v/>
      </c>
      <c r="T24" s="229" t="str">
        <f>IF(tbl_coded[[#This Row],[ISIN]]="","",IF(OR(_xll.BDP($P24&amp;" Equity",T$1)="#N/A N/A",_xll.BDP($P24&amp;" Equity",T$1)="#N/A Invalid Security"),"--",_xll.BDP($P24&amp;" Equity",T$1)))</f>
        <v/>
      </c>
      <c r="U24" s="229" t="str">
        <f>IF(tbl_coded[[#This Row],[ISIN]]="","",IF(OR(_xll.BDP($P24&amp;" Equity",U$1)="#N/A N/A",_xll.BDP($P24&amp;" Equity",U$1)="#N/A Invalid Security"),"--",_xll.BDP($P24&amp;" Equity",U$1)))</f>
        <v/>
      </c>
      <c r="V24" s="229" t="str">
        <f>IF(tbl_coded[[#This Row],[ISIN]]="","",IF(ISNUMBER(_xll.BDP(B24&amp;" Corp",V$1)),_xll.BDP(B24&amp;" Corp",V$1),""))</f>
        <v/>
      </c>
      <c r="W24" s="229" t="str">
        <f>IF(tbl_coded[[#This Row],[ISIN]]="","",IF(ISNUMBER(_xll.BDP(B24&amp;" Corp",W$1)),_xll.BDP(B24&amp;" Corp",W$1),""))</f>
        <v/>
      </c>
      <c r="X24" s="229" t="str">
        <f>IF(tbl_coded[[#This Row],[ISIN]]="","",IF(ISNUMBER(_xll.BDP(B24&amp;" Corp",X$1)),_xll.BDP(B24&amp;" Corp",X$1),""))</f>
        <v/>
      </c>
      <c r="Y24" s="229" t="str">
        <f>IF(tbl_coded[[#This Row],[ISIN]]="","",IF((_xll.BDP(B24&amp;" Corp",Y$1))="#N/A Field Not Applicable","",_xll.BDP(B24&amp;" Corp",Y$1)))</f>
        <v/>
      </c>
      <c r="Z24" s="229" t="str">
        <f>IF(tbl_coded[[#This Row],[ISIN]]="","",IF((_xll.BDP(B24&amp;" Corp",Z$1))="#N/A N/A","--",_xll.BDP(B24&amp;" Corp",Z$1)))</f>
        <v/>
      </c>
      <c r="AA24" s="229" t="str">
        <f>IF(tbl_coded[[#This Row],[ISIN]]="","",IF(IFERROR(MATCH(H24,rtg_num[Moody''s],0)&gt;10,0),"HY",IF(IFERROR(MATCH(I24,rtg_num[S&amp;P],0)&gt;10,0),"HY",IF(IFERROR(MATCH(J24,rtg_num[Fitch],0)&gt;10,0),"HY",IF(H24&amp;I24&amp;J24="------","NR",IF(IFERROR(FIND("#N/A",Coded!H24),0)&amp;IFERROR(FIND("#N/A",Coded!H24),0)&amp;IFERROR(FIND("#N/A",Coded!H24),0)&lt;&gt;"000",IF(INDEX(美元债一级!$O:$O,MATCH(tbl_coded[[#This Row],[ISIN]],美元债一级!$I:$I,0))="--/--/--","NR","IG"),"IG"))))))</f>
        <v/>
      </c>
      <c r="AB24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" s="230" t="str">
        <f>IF(tbl_coded[[#This Row],[ISIN]]="","",IF(_xll.BDP($B24&amp;" Corp",AD$1)="#N/A N/A","--",_xll.BDP($B24&amp;" Corp",AD$1)))</f>
        <v/>
      </c>
      <c r="AE2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4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4" s="246" t="str">
        <f>IF(tbl_coded[[#This Row],[ISIN]]="","",IF(_xll.BDS($B24&amp;" Corp",AH$1)="#N/A Field Not Applicable","",_xll.BDS($B24&amp;" Corp",AH$1)))</f>
        <v/>
      </c>
      <c r="AI24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4" s="246" t="str">
        <f>IF(tbl_coded[[#This Row],[ISIN]]="","",IF(OR(_xll.BDP(tbl_coded[[#This Row],[ISIN]]&amp;" ISIN",AJ$1)="#N/A N/A"),"--",_xll.BDP(tbl_coded[[#This Row],[ISIN]]&amp;" ISIN",AJ$1)))</f>
        <v/>
      </c>
      <c r="AK24" s="246" t="str">
        <f>IF(tbl_coded[[#This Row],[ISIN]]="","",IF(_xll.BDS($B24&amp;" Corp",AK$1)="#N/A Field Not Applicable","",_xll.BDS($B24&amp;" Corp",AK$1)))</f>
        <v/>
      </c>
      <c r="AL24" s="246" t="str">
        <f>IF(tbl_coded[[#This Row],[SBLC Provider BBID]]="","",_xll.BDP(tbl_coded[[#This Row],[SBLC Provider BBID]]&amp;" CompanyID","NAME"))</f>
        <v/>
      </c>
      <c r="AM24" s="246" t="str">
        <f>IF(tbl_coded[[#This Row],[ISIN]]="","",IF(OR(_xll.BDP(tbl_coded[[#This Row],[ISIN]]&amp;" ISIN",AM$1)="#N/A N/A"),"--",TEXT(_xll.BDP(tbl_coded[[#This Row],[ISIN]]&amp;" ISIN",AM$1),"yyyy/mm/dd")))</f>
        <v/>
      </c>
      <c r="AN24" s="246" t="str">
        <f>IF(tbl_coded[[#This Row],[ISIN]]="","",IF(OR(_xll.BDP(tbl_coded[[#This Row],[ISIN]]&amp;" ISIN",AN$1)="#N/A N/A"),"--",TEXT(_xll.BDP(tbl_coded[[#This Row],[ISIN]]&amp;" ISIN",AN$1),"yyyy/mm/dd")))</f>
        <v/>
      </c>
      <c r="AO24" s="246" t="str">
        <f>IF(tbl_coded[[#This Row],[ISIN]]="","",IF(OR(_xll.BDP(tbl_coded[[#This Row],[ISIN]]&amp;" ISIN",AO$1)="#N/A N/A"),"--",TEXT(_xll.BDP(tbl_coded[[#This Row],[ISIN]]&amp;" ISIN",AO$1),"yyyy/mm/dd")))</f>
        <v/>
      </c>
      <c r="AP24" s="246" t="str">
        <f>IF(tbl_coded[[#This Row],[ISIN]]="","",IF(OR(_xll.BDP(tbl_coded[[#This Row],[ISIN]]&amp;" ISIN",AP$1)="#N/A Field Not Applicable"),"--",TEXT(_xll.BDP(tbl_coded[[#This Row],[ISIN]]&amp;" ISIN",AP$1),"yyyy/mm/dd")))</f>
        <v/>
      </c>
      <c r="AQ24" s="246" t="str">
        <f>IF(tbl_coded[[#This Row],[ISIN]]="","",IF(OR(_xll.BDP(tbl_coded[[#This Row],[ISIN]]&amp;" ISIN",AQ$1)="#N/A N/A"),"--",_xll.BDP(tbl_coded[[#This Row],[ISIN]]&amp;" ISIN",AQ$1)))</f>
        <v/>
      </c>
      <c r="AR24" s="246" t="str">
        <f>IF(tbl_coded[[#This Row],[ISIN]]="","",IF(OR(_xll.BDP(tbl_coded[[#This Row],[ISIN]]&amp;" ISIN",AR$1)="#N/A N/A"),"--",_xll.BDP(tbl_coded[[#This Row],[ISIN]]&amp;" ISIN",AR$1)))</f>
        <v/>
      </c>
      <c r="AS24" s="246" t="str">
        <f>IF(tbl_coded[[#This Row],[ISIN]]="","",IF(OR(_xll.BDP(tbl_coded[[#This Row],[ISIN]]&amp;" ISIN",AS$1)="#N/A N/A"),"--",_xll.BDP(tbl_coded[[#This Row],[ISIN]]&amp;" ISIN",AS$1)))</f>
        <v/>
      </c>
      <c r="AT24" s="246" t="str">
        <f>IF(tbl_coded[[#This Row],[ISIN]]="","",IF(OR(_xll.BDP(tbl_coded[[#This Row],[ISIN]]&amp;" ISIN",AT$1)="#N/A Field Not Applicable"),"--",_xll.BDP(tbl_coded[[#This Row],[ISIN]]&amp;" ISIN",AT$1)))</f>
        <v/>
      </c>
      <c r="AU24" s="245"/>
      <c r="AX24" s="160">
        <v>23</v>
      </c>
      <c r="AY24" s="160" t="s">
        <v>120</v>
      </c>
      <c r="AZ24" s="160" t="s">
        <v>9</v>
      </c>
      <c r="BA24" s="160" t="s">
        <v>9</v>
      </c>
    </row>
    <row r="25" spans="1:53" ht="15" customHeight="1">
      <c r="A25" s="226">
        <f>ROW()-ROW(tbl_coded[[#Headers],[ISIN]])</f>
        <v>23</v>
      </c>
      <c r="B25" s="227" t="str">
        <f>IF(美元债一级!$C$3:$C$1048576&lt;&gt;"",美元债一级!C25,"")</f>
        <v/>
      </c>
      <c r="C25" s="228" t="str">
        <f>IF(tbl_coded[[#This Row],[ISIN]]="","",IF(tbl_coded[[#This Row],[Index]]&gt;$A$1,"",IF(_xll.BDP($B25&amp;" Corp",C$1)="#N/A N/A","",_xll.BDP($B25&amp;" Corp",C$1))))</f>
        <v/>
      </c>
      <c r="D25" s="228" t="str">
        <f>IF(tbl_coded[[#This Row],[ISIN]]="","",IF(_xll.BDP($B25&amp;" Corp",D$1)="#N/A N/A","",_xll.BDP($B25&amp;" Corp",D$1)))</f>
        <v/>
      </c>
      <c r="E25" s="228" t="str">
        <f>IF(tbl_coded[[#This Row],[ISIN]]="","",IF(_xll.BDP($B25&amp;" Corp",E$1)="#N/A N/A","--",_xll.BDP($B25&amp;" Corp",E$1)))</f>
        <v/>
      </c>
      <c r="F25" s="228" t="str">
        <f>IF(tbl_coded[[#This Row],[ISIN]]="","",IF(_xll.BDS($B25&amp;" Corp",F$1)="#N/A Field Not Applicable","",_xll.BDS($B25&amp;" Corp",F$1)))</f>
        <v/>
      </c>
      <c r="G25" s="228" t="str">
        <f>IF(tbl_coded[[#This Row],[ISIN]]="","",IF(_xll.BDP($F25&amp;" CompanyID",G$1)="#N/A Invalid Security","",_xll.BDP($F25&amp;" CompanyID",G$1)))</f>
        <v/>
      </c>
      <c r="H25" s="228" t="str">
        <f>IF(tbl_coded[[#This Row],[ISIN]]="","",IF(_xll.BDP($B25&amp;" Corp",H$1)="#N/A N/A","--",_xll.BDP($B25&amp;" Corp",H$1)))</f>
        <v/>
      </c>
      <c r="I25" s="228" t="str">
        <f>IF(tbl_coded[[#This Row],[ISIN]]="","",IF(_xll.BDP($B25&amp;" Corp",I$1)="#N/A N/A","--",_xll.BDP($B25&amp;" Corp",I$1)))</f>
        <v/>
      </c>
      <c r="J25" s="228" t="str">
        <f>IF(tbl_coded[[#This Row],[ISIN]]="","",IF(_xll.BDP($B25&amp;" Corp",J$1)="#N/A N/A","--",_xll.BDP($B25&amp;" Corp",J$1)))</f>
        <v/>
      </c>
      <c r="K25" s="228" t="str">
        <f>IF(tbl_coded[[#This Row],[ISIN]]="","",IF(_xll.BDP($B25&amp;" Corp",K$1)="#N/A N/A","--",_xll.BDP($B25&amp;" Corp",K$1)))</f>
        <v/>
      </c>
      <c r="L25" s="228" t="str">
        <f>IF(tbl_coded[[#This Row],[ISIN]]="","",IF(_xll.BDP($B25&amp;" Corp",L$1)="#N/A N/A","--",_xll.BDP($B25&amp;" Corp",L$1)))</f>
        <v/>
      </c>
      <c r="M25" s="228" t="str">
        <f>IF(tbl_coded[[#This Row],[ISIN]]="","",IF(_xll.BDP($B25&amp;" Corp",M$1)="#N/A N/A","--",_xll.BDP($B25&amp;" Corp",M$1)))</f>
        <v/>
      </c>
      <c r="N25" s="228" t="str">
        <f>IF(tbl_coded[[#This Row],[ISIN]]="","",IF(_xll.BDP($B25&amp;" Corp",N$1)="#N/A N/A","--",_xll.BDP($B25&amp;" Corp",N$1)))</f>
        <v/>
      </c>
      <c r="O25" s="229" t="str">
        <f>IF(tbl_coded[[#This Row],[ISIN]]="","",IF(_xll.BDP($B25&amp;" Corp",O$1)="#N/A N/A","--",_xll.BDP($B25&amp;" Corp",O$1)))</f>
        <v/>
      </c>
      <c r="P25" s="229" t="str">
        <f>IF(tbl_coded[[#This Row],[ISIN]]="","",IF(OR(_xll.BDP($B25&amp;" Corp",P$1)="#N/A N/A",_xll.BDP($B25&amp;" Corp",P$1)="#N/A Invalid Security",_xll.BDP($B25&amp;" Corp",P$1)="#N/A Field Not Applicable"),"--",_xll.BDP($B25&amp;" Corp",P$1)))</f>
        <v/>
      </c>
      <c r="Q25" s="229" t="str">
        <f>IF(tbl_coded[[#This Row],[ISIN]]="","",IF(OR(_xll.BDP($P25&amp;" Equity",Q$1)="#N/A N/A",_xll.BDP($P25&amp;" Equity",Q$1)="#N/A Invalid Security"),"--",_xll.BDP($P25&amp;" Equity",Q$1)))</f>
        <v/>
      </c>
      <c r="R25" s="229" t="str">
        <f>IF(tbl_coded[[#This Row],[ISIN]]="","",IF(OR(_xll.BDP($P25&amp;" Equity",R$1)="#N/A N/A",_xll.BDP($P25&amp;" Equity",R$1)="#N/A Invalid Security"),"--",_xll.BDP($P25&amp;" Equity",R$1)))</f>
        <v/>
      </c>
      <c r="S25" s="229" t="str">
        <f>IF(tbl_coded[[#This Row],[ISIN]]="","",IF(OR(_xll.BDP($P25&amp;" Equity",S$1)="#N/A N/A",_xll.BDP($P25&amp;" Equity",S$1)="#N/A Invalid Security"),"--",_xll.BDP($P25&amp;" Equity",S$1)))</f>
        <v/>
      </c>
      <c r="T25" s="229" t="str">
        <f>IF(tbl_coded[[#This Row],[ISIN]]="","",IF(OR(_xll.BDP($P25&amp;" Equity",T$1)="#N/A N/A",_xll.BDP($P25&amp;" Equity",T$1)="#N/A Invalid Security"),"--",_xll.BDP($P25&amp;" Equity",T$1)))</f>
        <v/>
      </c>
      <c r="U25" s="229" t="str">
        <f>IF(tbl_coded[[#This Row],[ISIN]]="","",IF(OR(_xll.BDP($P25&amp;" Equity",U$1)="#N/A N/A",_xll.BDP($P25&amp;" Equity",U$1)="#N/A Invalid Security"),"--",_xll.BDP($P25&amp;" Equity",U$1)))</f>
        <v/>
      </c>
      <c r="V25" s="229" t="str">
        <f>IF(tbl_coded[[#This Row],[ISIN]]="","",IF(ISNUMBER(_xll.BDP(B25&amp;" Corp",V$1)),_xll.BDP(B25&amp;" Corp",V$1),""))</f>
        <v/>
      </c>
      <c r="W25" s="229" t="str">
        <f>IF(tbl_coded[[#This Row],[ISIN]]="","",IF(ISNUMBER(_xll.BDP(B25&amp;" Corp",W$1)),_xll.BDP(B25&amp;" Corp",W$1),""))</f>
        <v/>
      </c>
      <c r="X25" s="229" t="str">
        <f>IF(tbl_coded[[#This Row],[ISIN]]="","",IF(ISNUMBER(_xll.BDP(B25&amp;" Corp",X$1)),_xll.BDP(B25&amp;" Corp",X$1),""))</f>
        <v/>
      </c>
      <c r="Y25" s="229" t="str">
        <f>IF(tbl_coded[[#This Row],[ISIN]]="","",IF((_xll.BDP(B25&amp;" Corp",Y$1))="#N/A Field Not Applicable","",_xll.BDP(B25&amp;" Corp",Y$1)))</f>
        <v/>
      </c>
      <c r="Z25" s="229" t="str">
        <f>IF(tbl_coded[[#This Row],[ISIN]]="","",IF((_xll.BDP(B25&amp;" Corp",Z$1))="#N/A N/A","--",_xll.BDP(B25&amp;" Corp",Z$1)))</f>
        <v/>
      </c>
      <c r="AA25" s="229" t="str">
        <f>IF(tbl_coded[[#This Row],[ISIN]]="","",IF(IFERROR(MATCH(H25,rtg_num[Moody''s],0)&gt;10,0),"HY",IF(IFERROR(MATCH(I25,rtg_num[S&amp;P],0)&gt;10,0),"HY",IF(IFERROR(MATCH(J25,rtg_num[Fitch],0)&gt;10,0),"HY",IF(H25&amp;I25&amp;J25="------","NR",IF(IFERROR(FIND("#N/A",Coded!H25),0)&amp;IFERROR(FIND("#N/A",Coded!H25),0)&amp;IFERROR(FIND("#N/A",Coded!H25),0)&lt;&gt;"000",IF(INDEX(美元债一级!$O:$O,MATCH(tbl_coded[[#This Row],[ISIN]],美元债一级!$I:$I,0))="--/--/--","NR","IG"),"IG"))))))</f>
        <v/>
      </c>
      <c r="AB25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" s="230" t="str">
        <f>IF(tbl_coded[[#This Row],[ISIN]]="","",IF(_xll.BDP($B25&amp;" Corp",AD$1)="#N/A N/A","--",_xll.BDP($B25&amp;" Corp",AD$1)))</f>
        <v/>
      </c>
      <c r="AE2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5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5" s="246" t="str">
        <f>IF(tbl_coded[[#This Row],[ISIN]]="","",IF(_xll.BDS($B25&amp;" Corp",AH$1)="#N/A Field Not Applicable","",_xll.BDS($B25&amp;" Corp",AH$1)))</f>
        <v/>
      </c>
      <c r="AI25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5" s="246" t="str">
        <f>IF(tbl_coded[[#This Row],[ISIN]]="","",IF(OR(_xll.BDP(tbl_coded[[#This Row],[ISIN]]&amp;" ISIN",AJ$1)="#N/A N/A"),"--",_xll.BDP(tbl_coded[[#This Row],[ISIN]]&amp;" ISIN",AJ$1)))</f>
        <v/>
      </c>
      <c r="AK25" s="246" t="str">
        <f>IF(tbl_coded[[#This Row],[ISIN]]="","",IF(_xll.BDS($B25&amp;" Corp",AK$1)="#N/A Field Not Applicable","",_xll.BDS($B25&amp;" Corp",AK$1)))</f>
        <v/>
      </c>
      <c r="AL25" s="246" t="str">
        <f>IF(tbl_coded[[#This Row],[SBLC Provider BBID]]="","",_xll.BDP(tbl_coded[[#This Row],[SBLC Provider BBID]]&amp;" CompanyID","NAME"))</f>
        <v/>
      </c>
      <c r="AM25" s="246" t="str">
        <f>IF(tbl_coded[[#This Row],[ISIN]]="","",IF(OR(_xll.BDP(tbl_coded[[#This Row],[ISIN]]&amp;" ISIN",AM$1)="#N/A N/A"),"--",TEXT(_xll.BDP(tbl_coded[[#This Row],[ISIN]]&amp;" ISIN",AM$1),"yyyy/mm/dd")))</f>
        <v/>
      </c>
      <c r="AN25" s="246" t="str">
        <f>IF(tbl_coded[[#This Row],[ISIN]]="","",IF(OR(_xll.BDP(tbl_coded[[#This Row],[ISIN]]&amp;" ISIN",AN$1)="#N/A N/A"),"--",TEXT(_xll.BDP(tbl_coded[[#This Row],[ISIN]]&amp;" ISIN",AN$1),"yyyy/mm/dd")))</f>
        <v/>
      </c>
      <c r="AO25" s="246" t="str">
        <f>IF(tbl_coded[[#This Row],[ISIN]]="","",IF(OR(_xll.BDP(tbl_coded[[#This Row],[ISIN]]&amp;" ISIN",AO$1)="#N/A N/A"),"--",TEXT(_xll.BDP(tbl_coded[[#This Row],[ISIN]]&amp;" ISIN",AO$1),"yyyy/mm/dd")))</f>
        <v/>
      </c>
      <c r="AP25" s="246" t="str">
        <f>IF(tbl_coded[[#This Row],[ISIN]]="","",IF(OR(_xll.BDP(tbl_coded[[#This Row],[ISIN]]&amp;" ISIN",AP$1)="#N/A Field Not Applicable"),"--",TEXT(_xll.BDP(tbl_coded[[#This Row],[ISIN]]&amp;" ISIN",AP$1),"yyyy/mm/dd")))</f>
        <v/>
      </c>
      <c r="AQ25" s="246" t="str">
        <f>IF(tbl_coded[[#This Row],[ISIN]]="","",IF(OR(_xll.BDP(tbl_coded[[#This Row],[ISIN]]&amp;" ISIN",AQ$1)="#N/A N/A"),"--",_xll.BDP(tbl_coded[[#This Row],[ISIN]]&amp;" ISIN",AQ$1)))</f>
        <v/>
      </c>
      <c r="AR25" s="246" t="str">
        <f>IF(tbl_coded[[#This Row],[ISIN]]="","",IF(OR(_xll.BDP(tbl_coded[[#This Row],[ISIN]]&amp;" ISIN",AR$1)="#N/A N/A"),"--",_xll.BDP(tbl_coded[[#This Row],[ISIN]]&amp;" ISIN",AR$1)))</f>
        <v/>
      </c>
      <c r="AS25" s="246" t="str">
        <f>IF(tbl_coded[[#This Row],[ISIN]]="","",IF(OR(_xll.BDP(tbl_coded[[#This Row],[ISIN]]&amp;" ISIN",AS$1)="#N/A N/A"),"--",_xll.BDP(tbl_coded[[#This Row],[ISIN]]&amp;" ISIN",AS$1)))</f>
        <v/>
      </c>
      <c r="AT25" s="246" t="str">
        <f>IF(tbl_coded[[#This Row],[ISIN]]="","",IF(OR(_xll.BDP(tbl_coded[[#This Row],[ISIN]]&amp;" ISIN",AT$1)="#N/A Field Not Applicable"),"--",_xll.BDP(tbl_coded[[#This Row],[ISIN]]&amp;" ISIN",AT$1)))</f>
        <v/>
      </c>
      <c r="AU25" s="245"/>
      <c r="AX25" s="160">
        <v>24</v>
      </c>
      <c r="AY25" s="160" t="s">
        <v>120</v>
      </c>
      <c r="AZ25" s="160" t="s">
        <v>82</v>
      </c>
      <c r="BA25" s="160" t="s">
        <v>81</v>
      </c>
    </row>
    <row r="26" spans="1:53" ht="15" customHeight="1">
      <c r="A26" s="226">
        <f>ROW()-ROW(tbl_coded[[#Headers],[ISIN]])</f>
        <v>24</v>
      </c>
      <c r="B26" s="227" t="str">
        <f>IF(美元债一级!$C$3:$C$1048576&lt;&gt;"",美元债一级!C26,"")</f>
        <v/>
      </c>
      <c r="C26" s="228" t="str">
        <f>IF(tbl_coded[[#This Row],[ISIN]]="","",IF(tbl_coded[[#This Row],[Index]]&gt;$A$1,"",IF(_xll.BDP($B26&amp;" Corp",C$1)="#N/A N/A","",_xll.BDP($B26&amp;" Corp",C$1))))</f>
        <v/>
      </c>
      <c r="D26" s="228" t="str">
        <f>IF(tbl_coded[[#This Row],[ISIN]]="","",IF(_xll.BDP($B26&amp;" Corp",D$1)="#N/A N/A","",_xll.BDP($B26&amp;" Corp",D$1)))</f>
        <v/>
      </c>
      <c r="E26" s="228" t="str">
        <f>IF(tbl_coded[[#This Row],[ISIN]]="","",IF(_xll.BDP($B26&amp;" Corp",E$1)="#N/A N/A","--",_xll.BDP($B26&amp;" Corp",E$1)))</f>
        <v/>
      </c>
      <c r="F26" s="228" t="str">
        <f>IF(tbl_coded[[#This Row],[ISIN]]="","",IF(_xll.BDS($B26&amp;" Corp",F$1)="#N/A Field Not Applicable","",_xll.BDS($B26&amp;" Corp",F$1)))</f>
        <v/>
      </c>
      <c r="G26" s="228" t="str">
        <f>IF(tbl_coded[[#This Row],[ISIN]]="","",IF(_xll.BDP($F26&amp;" CompanyID",G$1)="#N/A Invalid Security","",_xll.BDP($F26&amp;" CompanyID",G$1)))</f>
        <v/>
      </c>
      <c r="H26" s="228" t="str">
        <f>IF(tbl_coded[[#This Row],[ISIN]]="","",IF(_xll.BDP($B26&amp;" Corp",H$1)="#N/A N/A","--",_xll.BDP($B26&amp;" Corp",H$1)))</f>
        <v/>
      </c>
      <c r="I26" s="228" t="str">
        <f>IF(tbl_coded[[#This Row],[ISIN]]="","",IF(_xll.BDP($B26&amp;" Corp",I$1)="#N/A N/A","--",_xll.BDP($B26&amp;" Corp",I$1)))</f>
        <v/>
      </c>
      <c r="J26" s="228" t="str">
        <f>IF(tbl_coded[[#This Row],[ISIN]]="","",IF(_xll.BDP($B26&amp;" Corp",J$1)="#N/A N/A","--",_xll.BDP($B26&amp;" Corp",J$1)))</f>
        <v/>
      </c>
      <c r="K26" s="228" t="str">
        <f>IF(tbl_coded[[#This Row],[ISIN]]="","",IF(_xll.BDP($B26&amp;" Corp",K$1)="#N/A N/A","--",_xll.BDP($B26&amp;" Corp",K$1)))</f>
        <v/>
      </c>
      <c r="L26" s="228" t="str">
        <f>IF(tbl_coded[[#This Row],[ISIN]]="","",IF(_xll.BDP($B26&amp;" Corp",L$1)="#N/A N/A","--",_xll.BDP($B26&amp;" Corp",L$1)))</f>
        <v/>
      </c>
      <c r="M26" s="228" t="str">
        <f>IF(tbl_coded[[#This Row],[ISIN]]="","",IF(_xll.BDP($B26&amp;" Corp",M$1)="#N/A N/A","--",_xll.BDP($B26&amp;" Corp",M$1)))</f>
        <v/>
      </c>
      <c r="N26" s="228" t="str">
        <f>IF(tbl_coded[[#This Row],[ISIN]]="","",IF(_xll.BDP($B26&amp;" Corp",N$1)="#N/A N/A","--",_xll.BDP($B26&amp;" Corp",N$1)))</f>
        <v/>
      </c>
      <c r="O26" s="229" t="str">
        <f>IF(tbl_coded[[#This Row],[ISIN]]="","",IF(_xll.BDP($B26&amp;" Corp",O$1)="#N/A N/A","--",_xll.BDP($B26&amp;" Corp",O$1)))</f>
        <v/>
      </c>
      <c r="P26" s="229" t="str">
        <f>IF(tbl_coded[[#This Row],[ISIN]]="","",IF(OR(_xll.BDP($B26&amp;" Corp",P$1)="#N/A N/A",_xll.BDP($B26&amp;" Corp",P$1)="#N/A Invalid Security",_xll.BDP($B26&amp;" Corp",P$1)="#N/A Field Not Applicable"),"--",_xll.BDP($B26&amp;" Corp",P$1)))</f>
        <v/>
      </c>
      <c r="Q26" s="229" t="str">
        <f>IF(tbl_coded[[#This Row],[ISIN]]="","",IF(OR(_xll.BDP($P26&amp;" Equity",Q$1)="#N/A N/A",_xll.BDP($P26&amp;" Equity",Q$1)="#N/A Invalid Security"),"--",_xll.BDP($P26&amp;" Equity",Q$1)))</f>
        <v/>
      </c>
      <c r="R26" s="229" t="str">
        <f>IF(tbl_coded[[#This Row],[ISIN]]="","",IF(OR(_xll.BDP($P26&amp;" Equity",R$1)="#N/A N/A",_xll.BDP($P26&amp;" Equity",R$1)="#N/A Invalid Security"),"--",_xll.BDP($P26&amp;" Equity",R$1)))</f>
        <v/>
      </c>
      <c r="S26" s="229" t="str">
        <f>IF(tbl_coded[[#This Row],[ISIN]]="","",IF(OR(_xll.BDP($P26&amp;" Equity",S$1)="#N/A N/A",_xll.BDP($P26&amp;" Equity",S$1)="#N/A Invalid Security"),"--",_xll.BDP($P26&amp;" Equity",S$1)))</f>
        <v/>
      </c>
      <c r="T26" s="229" t="str">
        <f>IF(tbl_coded[[#This Row],[ISIN]]="","",IF(OR(_xll.BDP($P26&amp;" Equity",T$1)="#N/A N/A",_xll.BDP($P26&amp;" Equity",T$1)="#N/A Invalid Security"),"--",_xll.BDP($P26&amp;" Equity",T$1)))</f>
        <v/>
      </c>
      <c r="U26" s="229" t="str">
        <f>IF(tbl_coded[[#This Row],[ISIN]]="","",IF(OR(_xll.BDP($P26&amp;" Equity",U$1)="#N/A N/A",_xll.BDP($P26&amp;" Equity",U$1)="#N/A Invalid Security"),"--",_xll.BDP($P26&amp;" Equity",U$1)))</f>
        <v/>
      </c>
      <c r="V26" s="229" t="str">
        <f>IF(tbl_coded[[#This Row],[ISIN]]="","",IF(ISNUMBER(_xll.BDP(B26&amp;" Corp",V$1)),_xll.BDP(B26&amp;" Corp",V$1),""))</f>
        <v/>
      </c>
      <c r="W26" s="229" t="str">
        <f>IF(tbl_coded[[#This Row],[ISIN]]="","",IF(ISNUMBER(_xll.BDP(B26&amp;" Corp",W$1)),_xll.BDP(B26&amp;" Corp",W$1),""))</f>
        <v/>
      </c>
      <c r="X26" s="229" t="str">
        <f>IF(tbl_coded[[#This Row],[ISIN]]="","",IF(ISNUMBER(_xll.BDP(B26&amp;" Corp",X$1)),_xll.BDP(B26&amp;" Corp",X$1),""))</f>
        <v/>
      </c>
      <c r="Y26" s="229" t="str">
        <f>IF(tbl_coded[[#This Row],[ISIN]]="","",IF((_xll.BDP(B26&amp;" Corp",Y$1))="#N/A Field Not Applicable","",_xll.BDP(B26&amp;" Corp",Y$1)))</f>
        <v/>
      </c>
      <c r="Z26" s="229" t="str">
        <f>IF(tbl_coded[[#This Row],[ISIN]]="","",IF((_xll.BDP(B26&amp;" Corp",Z$1))="#N/A N/A","--",_xll.BDP(B26&amp;" Corp",Z$1)))</f>
        <v/>
      </c>
      <c r="AA26" s="229" t="str">
        <f>IF(tbl_coded[[#This Row],[ISIN]]="","",IF(IFERROR(MATCH(H26,rtg_num[Moody''s],0)&gt;10,0),"HY",IF(IFERROR(MATCH(I26,rtg_num[S&amp;P],0)&gt;10,0),"HY",IF(IFERROR(MATCH(J26,rtg_num[Fitch],0)&gt;10,0),"HY",IF(H26&amp;I26&amp;J26="------","NR",IF(IFERROR(FIND("#N/A",Coded!H26),0)&amp;IFERROR(FIND("#N/A",Coded!H26),0)&amp;IFERROR(FIND("#N/A",Coded!H26),0)&lt;&gt;"000",IF(INDEX(美元债一级!$O:$O,MATCH(tbl_coded[[#This Row],[ISIN]],美元债一级!$I:$I,0))="--/--/--","NR","IG"),"IG"))))))</f>
        <v/>
      </c>
      <c r="AB26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" s="230" t="str">
        <f>IF(tbl_coded[[#This Row],[ISIN]]="","",IF(_xll.BDP($B26&amp;" Corp",AD$1)="#N/A N/A","--",_xll.BDP($B26&amp;" Corp",AD$1)))</f>
        <v/>
      </c>
      <c r="AE2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6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6" s="246" t="str">
        <f>IF(tbl_coded[[#This Row],[ISIN]]="","",IF(_xll.BDS($B26&amp;" Corp",AH$1)="#N/A Field Not Applicable","",_xll.BDS($B26&amp;" Corp",AH$1)))</f>
        <v/>
      </c>
      <c r="AI26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6" s="246" t="str">
        <f>IF(tbl_coded[[#This Row],[ISIN]]="","",IF(OR(_xll.BDP(tbl_coded[[#This Row],[ISIN]]&amp;" ISIN",AJ$1)="#N/A N/A"),"--",_xll.BDP(tbl_coded[[#This Row],[ISIN]]&amp;" ISIN",AJ$1)))</f>
        <v/>
      </c>
      <c r="AK26" s="246" t="str">
        <f>IF(tbl_coded[[#This Row],[ISIN]]="","",IF(_xll.BDS($B26&amp;" Corp",AK$1)="#N/A Field Not Applicable","",_xll.BDS($B26&amp;" Corp",AK$1)))</f>
        <v/>
      </c>
      <c r="AL26" s="246" t="str">
        <f>IF(tbl_coded[[#This Row],[SBLC Provider BBID]]="","",_xll.BDP(tbl_coded[[#This Row],[SBLC Provider BBID]]&amp;" CompanyID","NAME"))</f>
        <v/>
      </c>
      <c r="AM26" s="246" t="str">
        <f>IF(tbl_coded[[#This Row],[ISIN]]="","",IF(OR(_xll.BDP(tbl_coded[[#This Row],[ISIN]]&amp;" ISIN",AM$1)="#N/A N/A"),"--",TEXT(_xll.BDP(tbl_coded[[#This Row],[ISIN]]&amp;" ISIN",AM$1),"yyyy/mm/dd")))</f>
        <v/>
      </c>
      <c r="AN26" s="246" t="str">
        <f>IF(tbl_coded[[#This Row],[ISIN]]="","",IF(OR(_xll.BDP(tbl_coded[[#This Row],[ISIN]]&amp;" ISIN",AN$1)="#N/A N/A"),"--",TEXT(_xll.BDP(tbl_coded[[#This Row],[ISIN]]&amp;" ISIN",AN$1),"yyyy/mm/dd")))</f>
        <v/>
      </c>
      <c r="AO26" s="246" t="str">
        <f>IF(tbl_coded[[#This Row],[ISIN]]="","",IF(OR(_xll.BDP(tbl_coded[[#This Row],[ISIN]]&amp;" ISIN",AO$1)="#N/A N/A"),"--",TEXT(_xll.BDP(tbl_coded[[#This Row],[ISIN]]&amp;" ISIN",AO$1),"yyyy/mm/dd")))</f>
        <v/>
      </c>
      <c r="AP26" s="246" t="str">
        <f>IF(tbl_coded[[#This Row],[ISIN]]="","",IF(OR(_xll.BDP(tbl_coded[[#This Row],[ISIN]]&amp;" ISIN",AP$1)="#N/A Field Not Applicable"),"--",TEXT(_xll.BDP(tbl_coded[[#This Row],[ISIN]]&amp;" ISIN",AP$1),"yyyy/mm/dd")))</f>
        <v/>
      </c>
      <c r="AQ26" s="246" t="str">
        <f>IF(tbl_coded[[#This Row],[ISIN]]="","",IF(OR(_xll.BDP(tbl_coded[[#This Row],[ISIN]]&amp;" ISIN",AQ$1)="#N/A N/A"),"--",_xll.BDP(tbl_coded[[#This Row],[ISIN]]&amp;" ISIN",AQ$1)))</f>
        <v/>
      </c>
      <c r="AR26" s="246" t="str">
        <f>IF(tbl_coded[[#This Row],[ISIN]]="","",IF(OR(_xll.BDP(tbl_coded[[#This Row],[ISIN]]&amp;" ISIN",AR$1)="#N/A N/A"),"--",_xll.BDP(tbl_coded[[#This Row],[ISIN]]&amp;" ISIN",AR$1)))</f>
        <v/>
      </c>
      <c r="AS26" s="246" t="str">
        <f>IF(tbl_coded[[#This Row],[ISIN]]="","",IF(OR(_xll.BDP(tbl_coded[[#This Row],[ISIN]]&amp;" ISIN",AS$1)="#N/A N/A"),"--",_xll.BDP(tbl_coded[[#This Row],[ISIN]]&amp;" ISIN",AS$1)))</f>
        <v/>
      </c>
      <c r="AT26" s="246" t="str">
        <f>IF(tbl_coded[[#This Row],[ISIN]]="","",IF(OR(_xll.BDP(tbl_coded[[#This Row],[ISIN]]&amp;" ISIN",AT$1)="#N/A Field Not Applicable"),"--",_xll.BDP(tbl_coded[[#This Row],[ISIN]]&amp;" ISIN",AT$1)))</f>
        <v/>
      </c>
      <c r="AU26" s="245"/>
    </row>
    <row r="27" spans="1:53" ht="15" customHeight="1">
      <c r="A27" s="226">
        <f>ROW()-ROW(tbl_coded[[#Headers],[ISIN]])</f>
        <v>25</v>
      </c>
      <c r="B27" s="227" t="str">
        <f>IF(美元债一级!$C$3:$C$1048576&lt;&gt;"",美元债一级!C27,"")</f>
        <v/>
      </c>
      <c r="C27" s="228" t="str">
        <f>IF(tbl_coded[[#This Row],[ISIN]]="","",IF(tbl_coded[[#This Row],[Index]]&gt;$A$1,"",IF(_xll.BDP($B27&amp;" Corp",C$1)="#N/A N/A","",_xll.BDP($B27&amp;" Corp",C$1))))</f>
        <v/>
      </c>
      <c r="D27" s="228" t="str">
        <f>IF(tbl_coded[[#This Row],[ISIN]]="","",IF(_xll.BDP($B27&amp;" Corp",D$1)="#N/A N/A","",_xll.BDP($B27&amp;" Corp",D$1)))</f>
        <v/>
      </c>
      <c r="E27" s="228" t="str">
        <f>IF(tbl_coded[[#This Row],[ISIN]]="","",IF(_xll.BDP($B27&amp;" Corp",E$1)="#N/A N/A","--",_xll.BDP($B27&amp;" Corp",E$1)))</f>
        <v/>
      </c>
      <c r="F27" s="228" t="str">
        <f>IF(tbl_coded[[#This Row],[ISIN]]="","",IF(_xll.BDS($B27&amp;" Corp",F$1)="#N/A Field Not Applicable","",_xll.BDS($B27&amp;" Corp",F$1)))</f>
        <v/>
      </c>
      <c r="G27" s="228" t="str">
        <f>IF(tbl_coded[[#This Row],[ISIN]]="","",IF(_xll.BDP($F27&amp;" CompanyID",G$1)="#N/A Invalid Security","",_xll.BDP($F27&amp;" CompanyID",G$1)))</f>
        <v/>
      </c>
      <c r="H27" s="228" t="str">
        <f>IF(tbl_coded[[#This Row],[ISIN]]="","",IF(_xll.BDP($B27&amp;" Corp",H$1)="#N/A N/A","--",_xll.BDP($B27&amp;" Corp",H$1)))</f>
        <v/>
      </c>
      <c r="I27" s="228" t="str">
        <f>IF(tbl_coded[[#This Row],[ISIN]]="","",IF(_xll.BDP($B27&amp;" Corp",I$1)="#N/A N/A","--",_xll.BDP($B27&amp;" Corp",I$1)))</f>
        <v/>
      </c>
      <c r="J27" s="228" t="str">
        <f>IF(tbl_coded[[#This Row],[ISIN]]="","",IF(_xll.BDP($B27&amp;" Corp",J$1)="#N/A N/A","--",_xll.BDP($B27&amp;" Corp",J$1)))</f>
        <v/>
      </c>
      <c r="K27" s="228" t="str">
        <f>IF(tbl_coded[[#This Row],[ISIN]]="","",IF(_xll.BDP($B27&amp;" Corp",K$1)="#N/A N/A","--",_xll.BDP($B27&amp;" Corp",K$1)))</f>
        <v/>
      </c>
      <c r="L27" s="228" t="str">
        <f>IF(tbl_coded[[#This Row],[ISIN]]="","",IF(_xll.BDP($B27&amp;" Corp",L$1)="#N/A N/A","--",_xll.BDP($B27&amp;" Corp",L$1)))</f>
        <v/>
      </c>
      <c r="M27" s="228" t="str">
        <f>IF(tbl_coded[[#This Row],[ISIN]]="","",IF(_xll.BDP($B27&amp;" Corp",M$1)="#N/A N/A","--",_xll.BDP($B27&amp;" Corp",M$1)))</f>
        <v/>
      </c>
      <c r="N27" s="228" t="str">
        <f>IF(tbl_coded[[#This Row],[ISIN]]="","",IF(_xll.BDP($B27&amp;" Corp",N$1)="#N/A N/A","--",_xll.BDP($B27&amp;" Corp",N$1)))</f>
        <v/>
      </c>
      <c r="O27" s="229" t="str">
        <f>IF(tbl_coded[[#This Row],[ISIN]]="","",IF(_xll.BDP($B27&amp;" Corp",O$1)="#N/A N/A","--",_xll.BDP($B27&amp;" Corp",O$1)))</f>
        <v/>
      </c>
      <c r="P27" s="229" t="str">
        <f>IF(tbl_coded[[#This Row],[ISIN]]="","",IF(OR(_xll.BDP($B27&amp;" Corp",P$1)="#N/A N/A",_xll.BDP($B27&amp;" Corp",P$1)="#N/A Invalid Security",_xll.BDP($B27&amp;" Corp",P$1)="#N/A Field Not Applicable"),"--",_xll.BDP($B27&amp;" Corp",P$1)))</f>
        <v/>
      </c>
      <c r="Q27" s="229" t="str">
        <f>IF(tbl_coded[[#This Row],[ISIN]]="","",IF(OR(_xll.BDP($P27&amp;" Equity",Q$1)="#N/A N/A",_xll.BDP($P27&amp;" Equity",Q$1)="#N/A Invalid Security"),"--",_xll.BDP($P27&amp;" Equity",Q$1)))</f>
        <v/>
      </c>
      <c r="R27" s="229" t="str">
        <f>IF(tbl_coded[[#This Row],[ISIN]]="","",IF(OR(_xll.BDP($P27&amp;" Equity",R$1)="#N/A N/A",_xll.BDP($P27&amp;" Equity",R$1)="#N/A Invalid Security"),"--",_xll.BDP($P27&amp;" Equity",R$1)))</f>
        <v/>
      </c>
      <c r="S27" s="229" t="str">
        <f>IF(tbl_coded[[#This Row],[ISIN]]="","",IF(OR(_xll.BDP($P27&amp;" Equity",S$1)="#N/A N/A",_xll.BDP($P27&amp;" Equity",S$1)="#N/A Invalid Security"),"--",_xll.BDP($P27&amp;" Equity",S$1)))</f>
        <v/>
      </c>
      <c r="T27" s="229" t="str">
        <f>IF(tbl_coded[[#This Row],[ISIN]]="","",IF(OR(_xll.BDP($P27&amp;" Equity",T$1)="#N/A N/A",_xll.BDP($P27&amp;" Equity",T$1)="#N/A Invalid Security"),"--",_xll.BDP($P27&amp;" Equity",T$1)))</f>
        <v/>
      </c>
      <c r="U27" s="229" t="str">
        <f>IF(tbl_coded[[#This Row],[ISIN]]="","",IF(OR(_xll.BDP($P27&amp;" Equity",U$1)="#N/A N/A",_xll.BDP($P27&amp;" Equity",U$1)="#N/A Invalid Security"),"--",_xll.BDP($P27&amp;" Equity",U$1)))</f>
        <v/>
      </c>
      <c r="V27" s="229" t="str">
        <f>IF(tbl_coded[[#This Row],[ISIN]]="","",IF(ISNUMBER(_xll.BDP(B27&amp;" Corp",V$1)),_xll.BDP(B27&amp;" Corp",V$1),""))</f>
        <v/>
      </c>
      <c r="W27" s="229" t="str">
        <f>IF(tbl_coded[[#This Row],[ISIN]]="","",IF(ISNUMBER(_xll.BDP(B27&amp;" Corp",W$1)),_xll.BDP(B27&amp;" Corp",W$1),""))</f>
        <v/>
      </c>
      <c r="X27" s="229" t="str">
        <f>IF(tbl_coded[[#This Row],[ISIN]]="","",IF(ISNUMBER(_xll.BDP(B27&amp;" Corp",X$1)),_xll.BDP(B27&amp;" Corp",X$1),""))</f>
        <v/>
      </c>
      <c r="Y27" s="229" t="str">
        <f>IF(tbl_coded[[#This Row],[ISIN]]="","",IF((_xll.BDP(B27&amp;" Corp",Y$1))="#N/A Field Not Applicable","",_xll.BDP(B27&amp;" Corp",Y$1)))</f>
        <v/>
      </c>
      <c r="Z27" s="229" t="str">
        <f>IF(tbl_coded[[#This Row],[ISIN]]="","",IF((_xll.BDP(B27&amp;" Corp",Z$1))="#N/A N/A","--",_xll.BDP(B27&amp;" Corp",Z$1)))</f>
        <v/>
      </c>
      <c r="AA27" s="229" t="str">
        <f>IF(tbl_coded[[#This Row],[ISIN]]="","",IF(IFERROR(MATCH(H27,rtg_num[Moody''s],0)&gt;10,0),"HY",IF(IFERROR(MATCH(I27,rtg_num[S&amp;P],0)&gt;10,0),"HY",IF(IFERROR(MATCH(J27,rtg_num[Fitch],0)&gt;10,0),"HY",IF(H27&amp;I27&amp;J27="------","NR",IF(IFERROR(FIND("#N/A",Coded!H27),0)&amp;IFERROR(FIND("#N/A",Coded!H27),0)&amp;IFERROR(FIND("#N/A",Coded!H27),0)&lt;&gt;"000",IF(INDEX(美元债一级!$O:$O,MATCH(tbl_coded[[#This Row],[ISIN]],美元债一级!$I:$I,0))="--/--/--","NR","IG"),"IG"))))))</f>
        <v/>
      </c>
      <c r="AB27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" s="230" t="str">
        <f>IF(tbl_coded[[#This Row],[ISIN]]="","",IF(_xll.BDP($B27&amp;" Corp",AD$1)="#N/A N/A","--",_xll.BDP($B27&amp;" Corp",AD$1)))</f>
        <v/>
      </c>
      <c r="AE2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7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7" s="246" t="str">
        <f>IF(tbl_coded[[#This Row],[ISIN]]="","",IF(_xll.BDS($B27&amp;" Corp",AH$1)="#N/A Field Not Applicable","",_xll.BDS($B27&amp;" Corp",AH$1)))</f>
        <v/>
      </c>
      <c r="AI27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7" s="246" t="str">
        <f>IF(tbl_coded[[#This Row],[ISIN]]="","",IF(OR(_xll.BDP(tbl_coded[[#This Row],[ISIN]]&amp;" ISIN",AJ$1)="#N/A N/A"),"--",_xll.BDP(tbl_coded[[#This Row],[ISIN]]&amp;" ISIN",AJ$1)))</f>
        <v/>
      </c>
      <c r="AK27" s="246" t="str">
        <f>IF(tbl_coded[[#This Row],[ISIN]]="","",IF(_xll.BDS($B27&amp;" Corp",AK$1)="#N/A Field Not Applicable","",_xll.BDS($B27&amp;" Corp",AK$1)))</f>
        <v/>
      </c>
      <c r="AL27" s="246" t="str">
        <f>IF(tbl_coded[[#This Row],[SBLC Provider BBID]]="","",_xll.BDP(tbl_coded[[#This Row],[SBLC Provider BBID]]&amp;" CompanyID","NAME"))</f>
        <v/>
      </c>
      <c r="AM27" s="246" t="str">
        <f>IF(tbl_coded[[#This Row],[ISIN]]="","",IF(OR(_xll.BDP(tbl_coded[[#This Row],[ISIN]]&amp;" ISIN",AM$1)="#N/A N/A"),"--",TEXT(_xll.BDP(tbl_coded[[#This Row],[ISIN]]&amp;" ISIN",AM$1),"yyyy/mm/dd")))</f>
        <v/>
      </c>
      <c r="AN27" s="246" t="str">
        <f>IF(tbl_coded[[#This Row],[ISIN]]="","",IF(OR(_xll.BDP(tbl_coded[[#This Row],[ISIN]]&amp;" ISIN",AN$1)="#N/A N/A"),"--",TEXT(_xll.BDP(tbl_coded[[#This Row],[ISIN]]&amp;" ISIN",AN$1),"yyyy/mm/dd")))</f>
        <v/>
      </c>
      <c r="AO27" s="246" t="str">
        <f>IF(tbl_coded[[#This Row],[ISIN]]="","",IF(OR(_xll.BDP(tbl_coded[[#This Row],[ISIN]]&amp;" ISIN",AO$1)="#N/A N/A"),"--",TEXT(_xll.BDP(tbl_coded[[#This Row],[ISIN]]&amp;" ISIN",AO$1),"yyyy/mm/dd")))</f>
        <v/>
      </c>
      <c r="AP27" s="246" t="str">
        <f>IF(tbl_coded[[#This Row],[ISIN]]="","",IF(OR(_xll.BDP(tbl_coded[[#This Row],[ISIN]]&amp;" ISIN",AP$1)="#N/A Field Not Applicable"),"--",TEXT(_xll.BDP(tbl_coded[[#This Row],[ISIN]]&amp;" ISIN",AP$1),"yyyy/mm/dd")))</f>
        <v/>
      </c>
      <c r="AQ27" s="246" t="str">
        <f>IF(tbl_coded[[#This Row],[ISIN]]="","",IF(OR(_xll.BDP(tbl_coded[[#This Row],[ISIN]]&amp;" ISIN",AQ$1)="#N/A N/A"),"--",_xll.BDP(tbl_coded[[#This Row],[ISIN]]&amp;" ISIN",AQ$1)))</f>
        <v/>
      </c>
      <c r="AR27" s="246" t="str">
        <f>IF(tbl_coded[[#This Row],[ISIN]]="","",IF(OR(_xll.BDP(tbl_coded[[#This Row],[ISIN]]&amp;" ISIN",AR$1)="#N/A N/A"),"--",_xll.BDP(tbl_coded[[#This Row],[ISIN]]&amp;" ISIN",AR$1)))</f>
        <v/>
      </c>
      <c r="AS27" s="246" t="str">
        <f>IF(tbl_coded[[#This Row],[ISIN]]="","",IF(OR(_xll.BDP(tbl_coded[[#This Row],[ISIN]]&amp;" ISIN",AS$1)="#N/A N/A"),"--",_xll.BDP(tbl_coded[[#This Row],[ISIN]]&amp;" ISIN",AS$1)))</f>
        <v/>
      </c>
      <c r="AT27" s="246" t="str">
        <f>IF(tbl_coded[[#This Row],[ISIN]]="","",IF(OR(_xll.BDP(tbl_coded[[#This Row],[ISIN]]&amp;" ISIN",AT$1)="#N/A Field Not Applicable"),"--",_xll.BDP(tbl_coded[[#This Row],[ISIN]]&amp;" ISIN",AT$1)))</f>
        <v/>
      </c>
      <c r="AU27" s="245"/>
    </row>
    <row r="28" spans="1:53" ht="15" customHeight="1">
      <c r="A28" s="226">
        <f>ROW()-ROW(tbl_coded[[#Headers],[ISIN]])</f>
        <v>26</v>
      </c>
      <c r="B28" s="227" t="str">
        <f>IF(美元债一级!$C$3:$C$1048576&lt;&gt;"",美元债一级!C28,"")</f>
        <v/>
      </c>
      <c r="C28" s="228" t="str">
        <f>IF(tbl_coded[[#This Row],[ISIN]]="","",IF(tbl_coded[[#This Row],[Index]]&gt;$A$1,"",IF(_xll.BDP($B28&amp;" Corp",C$1)="#N/A N/A","",_xll.BDP($B28&amp;" Corp",C$1))))</f>
        <v/>
      </c>
      <c r="D28" s="228" t="str">
        <f>IF(tbl_coded[[#This Row],[ISIN]]="","",IF(_xll.BDP($B28&amp;" Corp",D$1)="#N/A N/A","",_xll.BDP($B28&amp;" Corp",D$1)))</f>
        <v/>
      </c>
      <c r="E28" s="228" t="str">
        <f>IF(tbl_coded[[#This Row],[ISIN]]="","",IF(_xll.BDP($B28&amp;" Corp",E$1)="#N/A N/A","--",_xll.BDP($B28&amp;" Corp",E$1)))</f>
        <v/>
      </c>
      <c r="F28" s="228" t="str">
        <f>IF(tbl_coded[[#This Row],[ISIN]]="","",IF(_xll.BDS($B28&amp;" Corp",F$1)="#N/A Field Not Applicable","",_xll.BDS($B28&amp;" Corp",F$1)))</f>
        <v/>
      </c>
      <c r="G28" s="228" t="str">
        <f>IF(tbl_coded[[#This Row],[ISIN]]="","",IF(_xll.BDP($F28&amp;" CompanyID",G$1)="#N/A Invalid Security","",_xll.BDP($F28&amp;" CompanyID",G$1)))</f>
        <v/>
      </c>
      <c r="H28" s="228" t="str">
        <f>IF(tbl_coded[[#This Row],[ISIN]]="","",IF(_xll.BDP($B28&amp;" Corp",H$1)="#N/A N/A","--",_xll.BDP($B28&amp;" Corp",H$1)))</f>
        <v/>
      </c>
      <c r="I28" s="228" t="str">
        <f>IF(tbl_coded[[#This Row],[ISIN]]="","",IF(_xll.BDP($B28&amp;" Corp",I$1)="#N/A N/A","--",_xll.BDP($B28&amp;" Corp",I$1)))</f>
        <v/>
      </c>
      <c r="J28" s="228" t="str">
        <f>IF(tbl_coded[[#This Row],[ISIN]]="","",IF(_xll.BDP($B28&amp;" Corp",J$1)="#N/A N/A","--",_xll.BDP($B28&amp;" Corp",J$1)))</f>
        <v/>
      </c>
      <c r="K28" s="228" t="str">
        <f>IF(tbl_coded[[#This Row],[ISIN]]="","",IF(_xll.BDP($B28&amp;" Corp",K$1)="#N/A N/A","--",_xll.BDP($B28&amp;" Corp",K$1)))</f>
        <v/>
      </c>
      <c r="L28" s="228" t="str">
        <f>IF(tbl_coded[[#This Row],[ISIN]]="","",IF(_xll.BDP($B28&amp;" Corp",L$1)="#N/A N/A","--",_xll.BDP($B28&amp;" Corp",L$1)))</f>
        <v/>
      </c>
      <c r="M28" s="228" t="str">
        <f>IF(tbl_coded[[#This Row],[ISIN]]="","",IF(_xll.BDP($B28&amp;" Corp",M$1)="#N/A N/A","--",_xll.BDP($B28&amp;" Corp",M$1)))</f>
        <v/>
      </c>
      <c r="N28" s="228" t="str">
        <f>IF(tbl_coded[[#This Row],[ISIN]]="","",IF(_xll.BDP($B28&amp;" Corp",N$1)="#N/A N/A","--",_xll.BDP($B28&amp;" Corp",N$1)))</f>
        <v/>
      </c>
      <c r="O28" s="229" t="str">
        <f>IF(tbl_coded[[#This Row],[ISIN]]="","",IF(_xll.BDP($B28&amp;" Corp",O$1)="#N/A N/A","--",_xll.BDP($B28&amp;" Corp",O$1)))</f>
        <v/>
      </c>
      <c r="P28" s="229" t="str">
        <f>IF(tbl_coded[[#This Row],[ISIN]]="","",IF(OR(_xll.BDP($B28&amp;" Corp",P$1)="#N/A N/A",_xll.BDP($B28&amp;" Corp",P$1)="#N/A Invalid Security",_xll.BDP($B28&amp;" Corp",P$1)="#N/A Field Not Applicable"),"--",_xll.BDP($B28&amp;" Corp",P$1)))</f>
        <v/>
      </c>
      <c r="Q28" s="229" t="str">
        <f>IF(tbl_coded[[#This Row],[ISIN]]="","",IF(OR(_xll.BDP($P28&amp;" Equity",Q$1)="#N/A N/A",_xll.BDP($P28&amp;" Equity",Q$1)="#N/A Invalid Security"),"--",_xll.BDP($P28&amp;" Equity",Q$1)))</f>
        <v/>
      </c>
      <c r="R28" s="229" t="str">
        <f>IF(tbl_coded[[#This Row],[ISIN]]="","",IF(OR(_xll.BDP($P28&amp;" Equity",R$1)="#N/A N/A",_xll.BDP($P28&amp;" Equity",R$1)="#N/A Invalid Security"),"--",_xll.BDP($P28&amp;" Equity",R$1)))</f>
        <v/>
      </c>
      <c r="S28" s="229" t="str">
        <f>IF(tbl_coded[[#This Row],[ISIN]]="","",IF(OR(_xll.BDP($P28&amp;" Equity",S$1)="#N/A N/A",_xll.BDP($P28&amp;" Equity",S$1)="#N/A Invalid Security"),"--",_xll.BDP($P28&amp;" Equity",S$1)))</f>
        <v/>
      </c>
      <c r="T28" s="229" t="str">
        <f>IF(tbl_coded[[#This Row],[ISIN]]="","",IF(OR(_xll.BDP($P28&amp;" Equity",T$1)="#N/A N/A",_xll.BDP($P28&amp;" Equity",T$1)="#N/A Invalid Security"),"--",_xll.BDP($P28&amp;" Equity",T$1)))</f>
        <v/>
      </c>
      <c r="U28" s="229" t="str">
        <f>IF(tbl_coded[[#This Row],[ISIN]]="","",IF(OR(_xll.BDP($P28&amp;" Equity",U$1)="#N/A N/A",_xll.BDP($P28&amp;" Equity",U$1)="#N/A Invalid Security"),"--",_xll.BDP($P28&amp;" Equity",U$1)))</f>
        <v/>
      </c>
      <c r="V28" s="229" t="str">
        <f>IF(tbl_coded[[#This Row],[ISIN]]="","",IF(ISNUMBER(_xll.BDP(B28&amp;" Corp",V$1)),_xll.BDP(B28&amp;" Corp",V$1),""))</f>
        <v/>
      </c>
      <c r="W28" s="229" t="str">
        <f>IF(tbl_coded[[#This Row],[ISIN]]="","",IF(ISNUMBER(_xll.BDP(B28&amp;" Corp",W$1)),_xll.BDP(B28&amp;" Corp",W$1),""))</f>
        <v/>
      </c>
      <c r="X28" s="229" t="str">
        <f>IF(tbl_coded[[#This Row],[ISIN]]="","",IF(ISNUMBER(_xll.BDP(B28&amp;" Corp",X$1)),_xll.BDP(B28&amp;" Corp",X$1),""))</f>
        <v/>
      </c>
      <c r="Y28" s="229" t="str">
        <f>IF(tbl_coded[[#This Row],[ISIN]]="","",IF((_xll.BDP(B28&amp;" Corp",Y$1))="#N/A Field Not Applicable","",_xll.BDP(B28&amp;" Corp",Y$1)))</f>
        <v/>
      </c>
      <c r="Z28" s="229" t="str">
        <f>IF(tbl_coded[[#This Row],[ISIN]]="","",IF((_xll.BDP(B28&amp;" Corp",Z$1))="#N/A N/A","--",_xll.BDP(B28&amp;" Corp",Z$1)))</f>
        <v/>
      </c>
      <c r="AA28" s="229" t="str">
        <f>IF(tbl_coded[[#This Row],[ISIN]]="","",IF(IFERROR(MATCH(H28,rtg_num[Moody''s],0)&gt;10,0),"HY",IF(IFERROR(MATCH(I28,rtg_num[S&amp;P],0)&gt;10,0),"HY",IF(IFERROR(MATCH(J28,rtg_num[Fitch],0)&gt;10,0),"HY",IF(H28&amp;I28&amp;J28="------","NR",IF(IFERROR(FIND("#N/A",Coded!H28),0)&amp;IFERROR(FIND("#N/A",Coded!H28),0)&amp;IFERROR(FIND("#N/A",Coded!H28),0)&lt;&gt;"000",IF(INDEX(美元债一级!$O:$O,MATCH(tbl_coded[[#This Row],[ISIN]],美元债一级!$I:$I,0))="--/--/--","NR","IG"),"IG"))))))</f>
        <v/>
      </c>
      <c r="AB28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" s="230" t="str">
        <f>IF(tbl_coded[[#This Row],[ISIN]]="","",IF(_xll.BDP($B28&amp;" Corp",AD$1)="#N/A N/A","--",_xll.BDP($B28&amp;" Corp",AD$1)))</f>
        <v/>
      </c>
      <c r="AE2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8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8" s="246" t="str">
        <f>IF(tbl_coded[[#This Row],[ISIN]]="","",IF(_xll.BDS($B28&amp;" Corp",AH$1)="#N/A Field Not Applicable","",_xll.BDS($B28&amp;" Corp",AH$1)))</f>
        <v/>
      </c>
      <c r="AI28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8" s="246" t="str">
        <f>IF(tbl_coded[[#This Row],[ISIN]]="","",IF(OR(_xll.BDP(tbl_coded[[#This Row],[ISIN]]&amp;" ISIN",AJ$1)="#N/A N/A"),"--",_xll.BDP(tbl_coded[[#This Row],[ISIN]]&amp;" ISIN",AJ$1)))</f>
        <v/>
      </c>
      <c r="AK28" s="246" t="str">
        <f>IF(tbl_coded[[#This Row],[ISIN]]="","",IF(_xll.BDS($B28&amp;" Corp",AK$1)="#N/A Field Not Applicable","",_xll.BDS($B28&amp;" Corp",AK$1)))</f>
        <v/>
      </c>
      <c r="AL28" s="246" t="str">
        <f>IF(tbl_coded[[#This Row],[SBLC Provider BBID]]="","",_xll.BDP(tbl_coded[[#This Row],[SBLC Provider BBID]]&amp;" CompanyID","NAME"))</f>
        <v/>
      </c>
      <c r="AM28" s="246" t="str">
        <f>IF(tbl_coded[[#This Row],[ISIN]]="","",IF(OR(_xll.BDP(tbl_coded[[#This Row],[ISIN]]&amp;" ISIN",AM$1)="#N/A N/A"),"--",TEXT(_xll.BDP(tbl_coded[[#This Row],[ISIN]]&amp;" ISIN",AM$1),"yyyy/mm/dd")))</f>
        <v/>
      </c>
      <c r="AN28" s="246" t="str">
        <f>IF(tbl_coded[[#This Row],[ISIN]]="","",IF(OR(_xll.BDP(tbl_coded[[#This Row],[ISIN]]&amp;" ISIN",AN$1)="#N/A N/A"),"--",TEXT(_xll.BDP(tbl_coded[[#This Row],[ISIN]]&amp;" ISIN",AN$1),"yyyy/mm/dd")))</f>
        <v/>
      </c>
      <c r="AO28" s="246" t="str">
        <f>IF(tbl_coded[[#This Row],[ISIN]]="","",IF(OR(_xll.BDP(tbl_coded[[#This Row],[ISIN]]&amp;" ISIN",AO$1)="#N/A N/A"),"--",TEXT(_xll.BDP(tbl_coded[[#This Row],[ISIN]]&amp;" ISIN",AO$1),"yyyy/mm/dd")))</f>
        <v/>
      </c>
      <c r="AP28" s="246" t="str">
        <f>IF(tbl_coded[[#This Row],[ISIN]]="","",IF(OR(_xll.BDP(tbl_coded[[#This Row],[ISIN]]&amp;" ISIN",AP$1)="#N/A Field Not Applicable"),"--",TEXT(_xll.BDP(tbl_coded[[#This Row],[ISIN]]&amp;" ISIN",AP$1),"yyyy/mm/dd")))</f>
        <v/>
      </c>
      <c r="AQ28" s="246" t="str">
        <f>IF(tbl_coded[[#This Row],[ISIN]]="","",IF(OR(_xll.BDP(tbl_coded[[#This Row],[ISIN]]&amp;" ISIN",AQ$1)="#N/A N/A"),"--",_xll.BDP(tbl_coded[[#This Row],[ISIN]]&amp;" ISIN",AQ$1)))</f>
        <v/>
      </c>
      <c r="AR28" s="246" t="str">
        <f>IF(tbl_coded[[#This Row],[ISIN]]="","",IF(OR(_xll.BDP(tbl_coded[[#This Row],[ISIN]]&amp;" ISIN",AR$1)="#N/A N/A"),"--",_xll.BDP(tbl_coded[[#This Row],[ISIN]]&amp;" ISIN",AR$1)))</f>
        <v/>
      </c>
      <c r="AS28" s="246" t="str">
        <f>IF(tbl_coded[[#This Row],[ISIN]]="","",IF(OR(_xll.BDP(tbl_coded[[#This Row],[ISIN]]&amp;" ISIN",AS$1)="#N/A N/A"),"--",_xll.BDP(tbl_coded[[#This Row],[ISIN]]&amp;" ISIN",AS$1)))</f>
        <v/>
      </c>
      <c r="AT28" s="246" t="str">
        <f>IF(tbl_coded[[#This Row],[ISIN]]="","",IF(OR(_xll.BDP(tbl_coded[[#This Row],[ISIN]]&amp;" ISIN",AT$1)="#N/A Field Not Applicable"),"--",_xll.BDP(tbl_coded[[#This Row],[ISIN]]&amp;" ISIN",AT$1)))</f>
        <v/>
      </c>
      <c r="AU28" s="245"/>
    </row>
    <row r="29" spans="1:53" ht="15" customHeight="1">
      <c r="A29" s="226">
        <f>ROW()-ROW(tbl_coded[[#Headers],[ISIN]])</f>
        <v>27</v>
      </c>
      <c r="B29" s="227" t="str">
        <f>IF(美元债一级!$C$3:$C$1048576&lt;&gt;"",美元债一级!C29,"")</f>
        <v/>
      </c>
      <c r="C29" s="228" t="str">
        <f>IF(tbl_coded[[#This Row],[ISIN]]="","",IF(tbl_coded[[#This Row],[Index]]&gt;$A$1,"",IF(_xll.BDP($B29&amp;" Corp",C$1)="#N/A N/A","",_xll.BDP($B29&amp;" Corp",C$1))))</f>
        <v/>
      </c>
      <c r="D29" s="228" t="str">
        <f>IF(tbl_coded[[#This Row],[ISIN]]="","",IF(_xll.BDP($B29&amp;" Corp",D$1)="#N/A N/A","",_xll.BDP($B29&amp;" Corp",D$1)))</f>
        <v/>
      </c>
      <c r="E29" s="228" t="str">
        <f>IF(tbl_coded[[#This Row],[ISIN]]="","",IF(_xll.BDP($B29&amp;" Corp",E$1)="#N/A N/A","--",_xll.BDP($B29&amp;" Corp",E$1)))</f>
        <v/>
      </c>
      <c r="F29" s="228" t="str">
        <f>IF(tbl_coded[[#This Row],[ISIN]]="","",IF(_xll.BDS($B29&amp;" Corp",F$1)="#N/A Field Not Applicable","",_xll.BDS($B29&amp;" Corp",F$1)))</f>
        <v/>
      </c>
      <c r="G29" s="228" t="str">
        <f>IF(tbl_coded[[#This Row],[ISIN]]="","",IF(_xll.BDP($F29&amp;" CompanyID",G$1)="#N/A Invalid Security","",_xll.BDP($F29&amp;" CompanyID",G$1)))</f>
        <v/>
      </c>
      <c r="H29" s="228" t="str">
        <f>IF(tbl_coded[[#This Row],[ISIN]]="","",IF(_xll.BDP($B29&amp;" Corp",H$1)="#N/A N/A","--",_xll.BDP($B29&amp;" Corp",H$1)))</f>
        <v/>
      </c>
      <c r="I29" s="228" t="str">
        <f>IF(tbl_coded[[#This Row],[ISIN]]="","",IF(_xll.BDP($B29&amp;" Corp",I$1)="#N/A N/A","--",_xll.BDP($B29&amp;" Corp",I$1)))</f>
        <v/>
      </c>
      <c r="J29" s="228" t="str">
        <f>IF(tbl_coded[[#This Row],[ISIN]]="","",IF(_xll.BDP($B29&amp;" Corp",J$1)="#N/A N/A","--",_xll.BDP($B29&amp;" Corp",J$1)))</f>
        <v/>
      </c>
      <c r="K29" s="228" t="str">
        <f>IF(tbl_coded[[#This Row],[ISIN]]="","",IF(_xll.BDP($B29&amp;" Corp",K$1)="#N/A N/A","--",_xll.BDP($B29&amp;" Corp",K$1)))</f>
        <v/>
      </c>
      <c r="L29" s="228" t="str">
        <f>IF(tbl_coded[[#This Row],[ISIN]]="","",IF(_xll.BDP($B29&amp;" Corp",L$1)="#N/A N/A","--",_xll.BDP($B29&amp;" Corp",L$1)))</f>
        <v/>
      </c>
      <c r="M29" s="228" t="str">
        <f>IF(tbl_coded[[#This Row],[ISIN]]="","",IF(_xll.BDP($B29&amp;" Corp",M$1)="#N/A N/A","--",_xll.BDP($B29&amp;" Corp",M$1)))</f>
        <v/>
      </c>
      <c r="N29" s="228" t="str">
        <f>IF(tbl_coded[[#This Row],[ISIN]]="","",IF(_xll.BDP($B29&amp;" Corp",N$1)="#N/A N/A","--",_xll.BDP($B29&amp;" Corp",N$1)))</f>
        <v/>
      </c>
      <c r="O29" s="229" t="str">
        <f>IF(tbl_coded[[#This Row],[ISIN]]="","",IF(_xll.BDP($B29&amp;" Corp",O$1)="#N/A N/A","--",_xll.BDP($B29&amp;" Corp",O$1)))</f>
        <v/>
      </c>
      <c r="P29" s="229" t="str">
        <f>IF(tbl_coded[[#This Row],[ISIN]]="","",IF(OR(_xll.BDP($B29&amp;" Corp",P$1)="#N/A N/A",_xll.BDP($B29&amp;" Corp",P$1)="#N/A Invalid Security",_xll.BDP($B29&amp;" Corp",P$1)="#N/A Field Not Applicable"),"--",_xll.BDP($B29&amp;" Corp",P$1)))</f>
        <v/>
      </c>
      <c r="Q29" s="229" t="str">
        <f>IF(tbl_coded[[#This Row],[ISIN]]="","",IF(OR(_xll.BDP($P29&amp;" Equity",Q$1)="#N/A N/A",_xll.BDP($P29&amp;" Equity",Q$1)="#N/A Invalid Security"),"--",_xll.BDP($P29&amp;" Equity",Q$1)))</f>
        <v/>
      </c>
      <c r="R29" s="229" t="str">
        <f>IF(tbl_coded[[#This Row],[ISIN]]="","",IF(OR(_xll.BDP($P29&amp;" Equity",R$1)="#N/A N/A",_xll.BDP($P29&amp;" Equity",R$1)="#N/A Invalid Security"),"--",_xll.BDP($P29&amp;" Equity",R$1)))</f>
        <v/>
      </c>
      <c r="S29" s="229" t="str">
        <f>IF(tbl_coded[[#This Row],[ISIN]]="","",IF(OR(_xll.BDP($P29&amp;" Equity",S$1)="#N/A N/A",_xll.BDP($P29&amp;" Equity",S$1)="#N/A Invalid Security"),"--",_xll.BDP($P29&amp;" Equity",S$1)))</f>
        <v/>
      </c>
      <c r="T29" s="229" t="str">
        <f>IF(tbl_coded[[#This Row],[ISIN]]="","",IF(OR(_xll.BDP($P29&amp;" Equity",T$1)="#N/A N/A",_xll.BDP($P29&amp;" Equity",T$1)="#N/A Invalid Security"),"--",_xll.BDP($P29&amp;" Equity",T$1)))</f>
        <v/>
      </c>
      <c r="U29" s="229" t="str">
        <f>IF(tbl_coded[[#This Row],[ISIN]]="","",IF(OR(_xll.BDP($P29&amp;" Equity",U$1)="#N/A N/A",_xll.BDP($P29&amp;" Equity",U$1)="#N/A Invalid Security"),"--",_xll.BDP($P29&amp;" Equity",U$1)))</f>
        <v/>
      </c>
      <c r="V29" s="229" t="str">
        <f>IF(tbl_coded[[#This Row],[ISIN]]="","",IF(ISNUMBER(_xll.BDP(B29&amp;" Corp",V$1)),_xll.BDP(B29&amp;" Corp",V$1),""))</f>
        <v/>
      </c>
      <c r="W29" s="229" t="str">
        <f>IF(tbl_coded[[#This Row],[ISIN]]="","",IF(ISNUMBER(_xll.BDP(B29&amp;" Corp",W$1)),_xll.BDP(B29&amp;" Corp",W$1),""))</f>
        <v/>
      </c>
      <c r="X29" s="229" t="str">
        <f>IF(tbl_coded[[#This Row],[ISIN]]="","",IF(ISNUMBER(_xll.BDP(B29&amp;" Corp",X$1)),_xll.BDP(B29&amp;" Corp",X$1),""))</f>
        <v/>
      </c>
      <c r="Y29" s="229" t="str">
        <f>IF(tbl_coded[[#This Row],[ISIN]]="","",IF((_xll.BDP(B29&amp;" Corp",Y$1))="#N/A Field Not Applicable","",_xll.BDP(B29&amp;" Corp",Y$1)))</f>
        <v/>
      </c>
      <c r="Z29" s="229" t="str">
        <f>IF(tbl_coded[[#This Row],[ISIN]]="","",IF((_xll.BDP(B29&amp;" Corp",Z$1))="#N/A N/A","--",_xll.BDP(B29&amp;" Corp",Z$1)))</f>
        <v/>
      </c>
      <c r="AA29" s="229" t="str">
        <f>IF(tbl_coded[[#This Row],[ISIN]]="","",IF(IFERROR(MATCH(H29,rtg_num[Moody''s],0)&gt;10,0),"HY",IF(IFERROR(MATCH(I29,rtg_num[S&amp;P],0)&gt;10,0),"HY",IF(IFERROR(MATCH(J29,rtg_num[Fitch],0)&gt;10,0),"HY",IF(H29&amp;I29&amp;J29="------","NR",IF(IFERROR(FIND("#N/A",Coded!H29),0)&amp;IFERROR(FIND("#N/A",Coded!H29),0)&amp;IFERROR(FIND("#N/A",Coded!H29),0)&lt;&gt;"000",IF(INDEX(美元债一级!$O:$O,MATCH(tbl_coded[[#This Row],[ISIN]],美元债一级!$I:$I,0))="--/--/--","NR","IG"),"IG"))))))</f>
        <v/>
      </c>
      <c r="AB29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" s="230" t="str">
        <f>IF(tbl_coded[[#This Row],[ISIN]]="","",IF(_xll.BDP($B29&amp;" Corp",AD$1)="#N/A N/A","--",_xll.BDP($B29&amp;" Corp",AD$1)))</f>
        <v/>
      </c>
      <c r="AE2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9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9" s="246" t="str">
        <f>IF(tbl_coded[[#This Row],[ISIN]]="","",IF(_xll.BDS($B29&amp;" Corp",AH$1)="#N/A Field Not Applicable","",_xll.BDS($B29&amp;" Corp",AH$1)))</f>
        <v/>
      </c>
      <c r="AI29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9" s="246" t="str">
        <f>IF(tbl_coded[[#This Row],[ISIN]]="","",IF(OR(_xll.BDP(tbl_coded[[#This Row],[ISIN]]&amp;" ISIN",AJ$1)="#N/A N/A"),"--",_xll.BDP(tbl_coded[[#This Row],[ISIN]]&amp;" ISIN",AJ$1)))</f>
        <v/>
      </c>
      <c r="AK29" s="246" t="str">
        <f>IF(tbl_coded[[#This Row],[ISIN]]="","",IF(_xll.BDS($B29&amp;" Corp",AK$1)="#N/A Field Not Applicable","",_xll.BDS($B29&amp;" Corp",AK$1)))</f>
        <v/>
      </c>
      <c r="AL29" s="246" t="str">
        <f>IF(tbl_coded[[#This Row],[SBLC Provider BBID]]="","",_xll.BDP(tbl_coded[[#This Row],[SBLC Provider BBID]]&amp;" CompanyID","NAME"))</f>
        <v/>
      </c>
      <c r="AM29" s="246" t="str">
        <f>IF(tbl_coded[[#This Row],[ISIN]]="","",IF(OR(_xll.BDP(tbl_coded[[#This Row],[ISIN]]&amp;" ISIN",AM$1)="#N/A N/A"),"--",TEXT(_xll.BDP(tbl_coded[[#This Row],[ISIN]]&amp;" ISIN",AM$1),"yyyy/mm/dd")))</f>
        <v/>
      </c>
      <c r="AN29" s="246" t="str">
        <f>IF(tbl_coded[[#This Row],[ISIN]]="","",IF(OR(_xll.BDP(tbl_coded[[#This Row],[ISIN]]&amp;" ISIN",AN$1)="#N/A N/A"),"--",TEXT(_xll.BDP(tbl_coded[[#This Row],[ISIN]]&amp;" ISIN",AN$1),"yyyy/mm/dd")))</f>
        <v/>
      </c>
      <c r="AO29" s="246" t="str">
        <f>IF(tbl_coded[[#This Row],[ISIN]]="","",IF(OR(_xll.BDP(tbl_coded[[#This Row],[ISIN]]&amp;" ISIN",AO$1)="#N/A N/A"),"--",TEXT(_xll.BDP(tbl_coded[[#This Row],[ISIN]]&amp;" ISIN",AO$1),"yyyy/mm/dd")))</f>
        <v/>
      </c>
      <c r="AP29" s="246" t="str">
        <f>IF(tbl_coded[[#This Row],[ISIN]]="","",IF(OR(_xll.BDP(tbl_coded[[#This Row],[ISIN]]&amp;" ISIN",AP$1)="#N/A Field Not Applicable"),"--",TEXT(_xll.BDP(tbl_coded[[#This Row],[ISIN]]&amp;" ISIN",AP$1),"yyyy/mm/dd")))</f>
        <v/>
      </c>
      <c r="AQ29" s="246" t="str">
        <f>IF(tbl_coded[[#This Row],[ISIN]]="","",IF(OR(_xll.BDP(tbl_coded[[#This Row],[ISIN]]&amp;" ISIN",AQ$1)="#N/A N/A"),"--",_xll.BDP(tbl_coded[[#This Row],[ISIN]]&amp;" ISIN",AQ$1)))</f>
        <v/>
      </c>
      <c r="AR29" s="246" t="str">
        <f>IF(tbl_coded[[#This Row],[ISIN]]="","",IF(OR(_xll.BDP(tbl_coded[[#This Row],[ISIN]]&amp;" ISIN",AR$1)="#N/A N/A"),"--",_xll.BDP(tbl_coded[[#This Row],[ISIN]]&amp;" ISIN",AR$1)))</f>
        <v/>
      </c>
      <c r="AS29" s="246" t="str">
        <f>IF(tbl_coded[[#This Row],[ISIN]]="","",IF(OR(_xll.BDP(tbl_coded[[#This Row],[ISIN]]&amp;" ISIN",AS$1)="#N/A N/A"),"--",_xll.BDP(tbl_coded[[#This Row],[ISIN]]&amp;" ISIN",AS$1)))</f>
        <v/>
      </c>
      <c r="AT29" s="246" t="str">
        <f>IF(tbl_coded[[#This Row],[ISIN]]="","",IF(OR(_xll.BDP(tbl_coded[[#This Row],[ISIN]]&amp;" ISIN",AT$1)="#N/A Field Not Applicable"),"--",_xll.BDP(tbl_coded[[#This Row],[ISIN]]&amp;" ISIN",AT$1)))</f>
        <v/>
      </c>
      <c r="AU29" s="245"/>
    </row>
    <row r="30" spans="1:53" ht="15" customHeight="1">
      <c r="A30" s="226">
        <f>ROW()-ROW(tbl_coded[[#Headers],[ISIN]])</f>
        <v>28</v>
      </c>
      <c r="B30" s="227" t="str">
        <f>IF(美元债一级!$C$3:$C$1048576&lt;&gt;"",美元债一级!C30,"")</f>
        <v/>
      </c>
      <c r="C30" s="228" t="str">
        <f>IF(tbl_coded[[#This Row],[ISIN]]="","",IF(tbl_coded[[#This Row],[Index]]&gt;$A$1,"",IF(_xll.BDP($B30&amp;" Corp",C$1)="#N/A N/A","",_xll.BDP($B30&amp;" Corp",C$1))))</f>
        <v/>
      </c>
      <c r="D30" s="228" t="str">
        <f>IF(tbl_coded[[#This Row],[ISIN]]="","",IF(_xll.BDP($B30&amp;" Corp",D$1)="#N/A N/A","",_xll.BDP($B30&amp;" Corp",D$1)))</f>
        <v/>
      </c>
      <c r="E30" s="228" t="str">
        <f>IF(tbl_coded[[#This Row],[ISIN]]="","",IF(_xll.BDP($B30&amp;" Corp",E$1)="#N/A N/A","--",_xll.BDP($B30&amp;" Corp",E$1)))</f>
        <v/>
      </c>
      <c r="F30" s="228" t="str">
        <f>IF(tbl_coded[[#This Row],[ISIN]]="","",IF(_xll.BDS($B30&amp;" Corp",F$1)="#N/A Field Not Applicable","",_xll.BDS($B30&amp;" Corp",F$1)))</f>
        <v/>
      </c>
      <c r="G30" s="228" t="str">
        <f>IF(tbl_coded[[#This Row],[ISIN]]="","",IF(_xll.BDP($F30&amp;" CompanyID",G$1)="#N/A Invalid Security","",_xll.BDP($F30&amp;" CompanyID",G$1)))</f>
        <v/>
      </c>
      <c r="H30" s="228" t="str">
        <f>IF(tbl_coded[[#This Row],[ISIN]]="","",IF(_xll.BDP($B30&amp;" Corp",H$1)="#N/A N/A","--",_xll.BDP($B30&amp;" Corp",H$1)))</f>
        <v/>
      </c>
      <c r="I30" s="228" t="str">
        <f>IF(tbl_coded[[#This Row],[ISIN]]="","",IF(_xll.BDP($B30&amp;" Corp",I$1)="#N/A N/A","--",_xll.BDP($B30&amp;" Corp",I$1)))</f>
        <v/>
      </c>
      <c r="J30" s="228" t="str">
        <f>IF(tbl_coded[[#This Row],[ISIN]]="","",IF(_xll.BDP($B30&amp;" Corp",J$1)="#N/A N/A","--",_xll.BDP($B30&amp;" Corp",J$1)))</f>
        <v/>
      </c>
      <c r="K30" s="228" t="str">
        <f>IF(tbl_coded[[#This Row],[ISIN]]="","",IF(_xll.BDP($B30&amp;" Corp",K$1)="#N/A N/A","--",_xll.BDP($B30&amp;" Corp",K$1)))</f>
        <v/>
      </c>
      <c r="L30" s="228" t="str">
        <f>IF(tbl_coded[[#This Row],[ISIN]]="","",IF(_xll.BDP($B30&amp;" Corp",L$1)="#N/A N/A","--",_xll.BDP($B30&amp;" Corp",L$1)))</f>
        <v/>
      </c>
      <c r="M30" s="228" t="str">
        <f>IF(tbl_coded[[#This Row],[ISIN]]="","",IF(_xll.BDP($B30&amp;" Corp",M$1)="#N/A N/A","--",_xll.BDP($B30&amp;" Corp",M$1)))</f>
        <v/>
      </c>
      <c r="N30" s="228" t="str">
        <f>IF(tbl_coded[[#This Row],[ISIN]]="","",IF(_xll.BDP($B30&amp;" Corp",N$1)="#N/A N/A","--",_xll.BDP($B30&amp;" Corp",N$1)))</f>
        <v/>
      </c>
      <c r="O30" s="229" t="str">
        <f>IF(tbl_coded[[#This Row],[ISIN]]="","",IF(_xll.BDP($B30&amp;" Corp",O$1)="#N/A N/A","--",_xll.BDP($B30&amp;" Corp",O$1)))</f>
        <v/>
      </c>
      <c r="P30" s="229" t="str">
        <f>IF(tbl_coded[[#This Row],[ISIN]]="","",IF(OR(_xll.BDP($B30&amp;" Corp",P$1)="#N/A N/A",_xll.BDP($B30&amp;" Corp",P$1)="#N/A Invalid Security",_xll.BDP($B30&amp;" Corp",P$1)="#N/A Field Not Applicable"),"--",_xll.BDP($B30&amp;" Corp",P$1)))</f>
        <v/>
      </c>
      <c r="Q30" s="229" t="str">
        <f>IF(tbl_coded[[#This Row],[ISIN]]="","",IF(OR(_xll.BDP($P30&amp;" Equity",Q$1)="#N/A N/A",_xll.BDP($P30&amp;" Equity",Q$1)="#N/A Invalid Security"),"--",_xll.BDP($P30&amp;" Equity",Q$1)))</f>
        <v/>
      </c>
      <c r="R30" s="229" t="str">
        <f>IF(tbl_coded[[#This Row],[ISIN]]="","",IF(OR(_xll.BDP($P30&amp;" Equity",R$1)="#N/A N/A",_xll.BDP($P30&amp;" Equity",R$1)="#N/A Invalid Security"),"--",_xll.BDP($P30&amp;" Equity",R$1)))</f>
        <v/>
      </c>
      <c r="S30" s="229" t="str">
        <f>IF(tbl_coded[[#This Row],[ISIN]]="","",IF(OR(_xll.BDP($P30&amp;" Equity",S$1)="#N/A N/A",_xll.BDP($P30&amp;" Equity",S$1)="#N/A Invalid Security"),"--",_xll.BDP($P30&amp;" Equity",S$1)))</f>
        <v/>
      </c>
      <c r="T30" s="229" t="str">
        <f>IF(tbl_coded[[#This Row],[ISIN]]="","",IF(OR(_xll.BDP($P30&amp;" Equity",T$1)="#N/A N/A",_xll.BDP($P30&amp;" Equity",T$1)="#N/A Invalid Security"),"--",_xll.BDP($P30&amp;" Equity",T$1)))</f>
        <v/>
      </c>
      <c r="U30" s="229" t="str">
        <f>IF(tbl_coded[[#This Row],[ISIN]]="","",IF(OR(_xll.BDP($P30&amp;" Equity",U$1)="#N/A N/A",_xll.BDP($P30&amp;" Equity",U$1)="#N/A Invalid Security"),"--",_xll.BDP($P30&amp;" Equity",U$1)))</f>
        <v/>
      </c>
      <c r="V30" s="229" t="str">
        <f>IF(tbl_coded[[#This Row],[ISIN]]="","",IF(ISNUMBER(_xll.BDP(B30&amp;" Corp",V$1)),_xll.BDP(B30&amp;" Corp",V$1),""))</f>
        <v/>
      </c>
      <c r="W30" s="229" t="str">
        <f>IF(tbl_coded[[#This Row],[ISIN]]="","",IF(ISNUMBER(_xll.BDP(B30&amp;" Corp",W$1)),_xll.BDP(B30&amp;" Corp",W$1),""))</f>
        <v/>
      </c>
      <c r="X30" s="229" t="str">
        <f>IF(tbl_coded[[#This Row],[ISIN]]="","",IF(ISNUMBER(_xll.BDP(B30&amp;" Corp",X$1)),_xll.BDP(B30&amp;" Corp",X$1),""))</f>
        <v/>
      </c>
      <c r="Y30" s="229" t="str">
        <f>IF(tbl_coded[[#This Row],[ISIN]]="","",IF((_xll.BDP(B30&amp;" Corp",Y$1))="#N/A Field Not Applicable","",_xll.BDP(B30&amp;" Corp",Y$1)))</f>
        <v/>
      </c>
      <c r="Z30" s="229" t="str">
        <f>IF(tbl_coded[[#This Row],[ISIN]]="","",IF((_xll.BDP(B30&amp;" Corp",Z$1))="#N/A N/A","--",_xll.BDP(B30&amp;" Corp",Z$1)))</f>
        <v/>
      </c>
      <c r="AA30" s="229" t="str">
        <f>IF(tbl_coded[[#This Row],[ISIN]]="","",IF(IFERROR(MATCH(H30,rtg_num[Moody''s],0)&gt;10,0),"HY",IF(IFERROR(MATCH(I30,rtg_num[S&amp;P],0)&gt;10,0),"HY",IF(IFERROR(MATCH(J30,rtg_num[Fitch],0)&gt;10,0),"HY",IF(H30&amp;I30&amp;J30="------","NR",IF(IFERROR(FIND("#N/A",Coded!H30),0)&amp;IFERROR(FIND("#N/A",Coded!H30),0)&amp;IFERROR(FIND("#N/A",Coded!H30),0)&lt;&gt;"000",IF(INDEX(美元债一级!$O:$O,MATCH(tbl_coded[[#This Row],[ISIN]],美元债一级!$I:$I,0))="--/--/--","NR","IG"),"IG"))))))</f>
        <v/>
      </c>
      <c r="AB30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" s="230" t="str">
        <f>IF(tbl_coded[[#This Row],[ISIN]]="","",IF(_xll.BDP($B30&amp;" Corp",AD$1)="#N/A N/A","--",_xll.BDP($B30&amp;" Corp",AD$1)))</f>
        <v/>
      </c>
      <c r="AE3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0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0" s="246" t="str">
        <f>IF(tbl_coded[[#This Row],[ISIN]]="","",IF(_xll.BDS($B30&amp;" Corp",AH$1)="#N/A Field Not Applicable","",_xll.BDS($B30&amp;" Corp",AH$1)))</f>
        <v/>
      </c>
      <c r="AI30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0" s="246" t="str">
        <f>IF(tbl_coded[[#This Row],[ISIN]]="","",IF(OR(_xll.BDP(tbl_coded[[#This Row],[ISIN]]&amp;" ISIN",AJ$1)="#N/A N/A"),"--",_xll.BDP(tbl_coded[[#This Row],[ISIN]]&amp;" ISIN",AJ$1)))</f>
        <v/>
      </c>
      <c r="AK30" s="246" t="str">
        <f>IF(tbl_coded[[#This Row],[ISIN]]="","",IF(_xll.BDS($B30&amp;" Corp",AK$1)="#N/A Field Not Applicable","",_xll.BDS($B30&amp;" Corp",AK$1)))</f>
        <v/>
      </c>
      <c r="AL30" s="246" t="str">
        <f>IF(tbl_coded[[#This Row],[SBLC Provider BBID]]="","",_xll.BDP(tbl_coded[[#This Row],[SBLC Provider BBID]]&amp;" CompanyID","NAME"))</f>
        <v/>
      </c>
      <c r="AM30" s="246" t="str">
        <f>IF(tbl_coded[[#This Row],[ISIN]]="","",IF(OR(_xll.BDP(tbl_coded[[#This Row],[ISIN]]&amp;" ISIN",AM$1)="#N/A N/A"),"--",TEXT(_xll.BDP(tbl_coded[[#This Row],[ISIN]]&amp;" ISIN",AM$1),"yyyy/mm/dd")))</f>
        <v/>
      </c>
      <c r="AN30" s="246" t="str">
        <f>IF(tbl_coded[[#This Row],[ISIN]]="","",IF(OR(_xll.BDP(tbl_coded[[#This Row],[ISIN]]&amp;" ISIN",AN$1)="#N/A N/A"),"--",TEXT(_xll.BDP(tbl_coded[[#This Row],[ISIN]]&amp;" ISIN",AN$1),"yyyy/mm/dd")))</f>
        <v/>
      </c>
      <c r="AO30" s="246" t="str">
        <f>IF(tbl_coded[[#This Row],[ISIN]]="","",IF(OR(_xll.BDP(tbl_coded[[#This Row],[ISIN]]&amp;" ISIN",AO$1)="#N/A N/A"),"--",TEXT(_xll.BDP(tbl_coded[[#This Row],[ISIN]]&amp;" ISIN",AO$1),"yyyy/mm/dd")))</f>
        <v/>
      </c>
      <c r="AP30" s="246" t="str">
        <f>IF(tbl_coded[[#This Row],[ISIN]]="","",IF(OR(_xll.BDP(tbl_coded[[#This Row],[ISIN]]&amp;" ISIN",AP$1)="#N/A Field Not Applicable"),"--",TEXT(_xll.BDP(tbl_coded[[#This Row],[ISIN]]&amp;" ISIN",AP$1),"yyyy/mm/dd")))</f>
        <v/>
      </c>
      <c r="AQ30" s="246" t="str">
        <f>IF(tbl_coded[[#This Row],[ISIN]]="","",IF(OR(_xll.BDP(tbl_coded[[#This Row],[ISIN]]&amp;" ISIN",AQ$1)="#N/A N/A"),"--",_xll.BDP(tbl_coded[[#This Row],[ISIN]]&amp;" ISIN",AQ$1)))</f>
        <v/>
      </c>
      <c r="AR30" s="246" t="str">
        <f>IF(tbl_coded[[#This Row],[ISIN]]="","",IF(OR(_xll.BDP(tbl_coded[[#This Row],[ISIN]]&amp;" ISIN",AR$1)="#N/A N/A"),"--",_xll.BDP(tbl_coded[[#This Row],[ISIN]]&amp;" ISIN",AR$1)))</f>
        <v/>
      </c>
      <c r="AS30" s="246" t="str">
        <f>IF(tbl_coded[[#This Row],[ISIN]]="","",IF(OR(_xll.BDP(tbl_coded[[#This Row],[ISIN]]&amp;" ISIN",AS$1)="#N/A N/A"),"--",_xll.BDP(tbl_coded[[#This Row],[ISIN]]&amp;" ISIN",AS$1)))</f>
        <v/>
      </c>
      <c r="AT30" s="246" t="str">
        <f>IF(tbl_coded[[#This Row],[ISIN]]="","",IF(OR(_xll.BDP(tbl_coded[[#This Row],[ISIN]]&amp;" ISIN",AT$1)="#N/A Field Not Applicable"),"--",_xll.BDP(tbl_coded[[#This Row],[ISIN]]&amp;" ISIN",AT$1)))</f>
        <v/>
      </c>
      <c r="AU30" s="245"/>
    </row>
    <row r="31" spans="1:53" ht="15" customHeight="1">
      <c r="A31" s="226">
        <f>ROW()-ROW(tbl_coded[[#Headers],[ISIN]])</f>
        <v>29</v>
      </c>
      <c r="B31" s="227" t="str">
        <f>IF(美元债一级!$C$3:$C$1048576&lt;&gt;"",美元债一级!C31,"")</f>
        <v/>
      </c>
      <c r="C31" s="228" t="str">
        <f>IF(tbl_coded[[#This Row],[ISIN]]="","",IF(tbl_coded[[#This Row],[Index]]&gt;$A$1,"",IF(_xll.BDP($B31&amp;" Corp",C$1)="#N/A N/A","",_xll.BDP($B31&amp;" Corp",C$1))))</f>
        <v/>
      </c>
      <c r="D31" s="228" t="str">
        <f>IF(tbl_coded[[#This Row],[ISIN]]="","",IF(_xll.BDP($B31&amp;" Corp",D$1)="#N/A N/A","",_xll.BDP($B31&amp;" Corp",D$1)))</f>
        <v/>
      </c>
      <c r="E31" s="228" t="str">
        <f>IF(tbl_coded[[#This Row],[ISIN]]="","",IF(_xll.BDP($B31&amp;" Corp",E$1)="#N/A N/A","--",_xll.BDP($B31&amp;" Corp",E$1)))</f>
        <v/>
      </c>
      <c r="F31" s="228" t="str">
        <f>IF(tbl_coded[[#This Row],[ISIN]]="","",IF(_xll.BDS($B31&amp;" Corp",F$1)="#N/A Field Not Applicable","",_xll.BDS($B31&amp;" Corp",F$1)))</f>
        <v/>
      </c>
      <c r="G31" s="228" t="str">
        <f>IF(tbl_coded[[#This Row],[ISIN]]="","",IF(_xll.BDP($F31&amp;" CompanyID",G$1)="#N/A Invalid Security","",_xll.BDP($F31&amp;" CompanyID",G$1)))</f>
        <v/>
      </c>
      <c r="H31" s="228" t="str">
        <f>IF(tbl_coded[[#This Row],[ISIN]]="","",IF(_xll.BDP($B31&amp;" Corp",H$1)="#N/A N/A","--",_xll.BDP($B31&amp;" Corp",H$1)))</f>
        <v/>
      </c>
      <c r="I31" s="228" t="str">
        <f>IF(tbl_coded[[#This Row],[ISIN]]="","",IF(_xll.BDP($B31&amp;" Corp",I$1)="#N/A N/A","--",_xll.BDP($B31&amp;" Corp",I$1)))</f>
        <v/>
      </c>
      <c r="J31" s="228" t="str">
        <f>IF(tbl_coded[[#This Row],[ISIN]]="","",IF(_xll.BDP($B31&amp;" Corp",J$1)="#N/A N/A","--",_xll.BDP($B31&amp;" Corp",J$1)))</f>
        <v/>
      </c>
      <c r="K31" s="228" t="str">
        <f>IF(tbl_coded[[#This Row],[ISIN]]="","",IF(_xll.BDP($B31&amp;" Corp",K$1)="#N/A N/A","--",_xll.BDP($B31&amp;" Corp",K$1)))</f>
        <v/>
      </c>
      <c r="L31" s="228" t="str">
        <f>IF(tbl_coded[[#This Row],[ISIN]]="","",IF(_xll.BDP($B31&amp;" Corp",L$1)="#N/A N/A","--",_xll.BDP($B31&amp;" Corp",L$1)))</f>
        <v/>
      </c>
      <c r="M31" s="228" t="str">
        <f>IF(tbl_coded[[#This Row],[ISIN]]="","",IF(_xll.BDP($B31&amp;" Corp",M$1)="#N/A N/A","--",_xll.BDP($B31&amp;" Corp",M$1)))</f>
        <v/>
      </c>
      <c r="N31" s="228" t="str">
        <f>IF(tbl_coded[[#This Row],[ISIN]]="","",IF(_xll.BDP($B31&amp;" Corp",N$1)="#N/A N/A","--",_xll.BDP($B31&amp;" Corp",N$1)))</f>
        <v/>
      </c>
      <c r="O31" s="229" t="str">
        <f>IF(tbl_coded[[#This Row],[ISIN]]="","",IF(_xll.BDP($B31&amp;" Corp",O$1)="#N/A N/A","--",_xll.BDP($B31&amp;" Corp",O$1)))</f>
        <v/>
      </c>
      <c r="P31" s="229" t="str">
        <f>IF(tbl_coded[[#This Row],[ISIN]]="","",IF(OR(_xll.BDP($B31&amp;" Corp",P$1)="#N/A N/A",_xll.BDP($B31&amp;" Corp",P$1)="#N/A Invalid Security",_xll.BDP($B31&amp;" Corp",P$1)="#N/A Field Not Applicable"),"--",_xll.BDP($B31&amp;" Corp",P$1)))</f>
        <v/>
      </c>
      <c r="Q31" s="229" t="str">
        <f>IF(tbl_coded[[#This Row],[ISIN]]="","",IF(OR(_xll.BDP($P31&amp;" Equity",Q$1)="#N/A N/A",_xll.BDP($P31&amp;" Equity",Q$1)="#N/A Invalid Security"),"--",_xll.BDP($P31&amp;" Equity",Q$1)))</f>
        <v/>
      </c>
      <c r="R31" s="229" t="str">
        <f>IF(tbl_coded[[#This Row],[ISIN]]="","",IF(OR(_xll.BDP($P31&amp;" Equity",R$1)="#N/A N/A",_xll.BDP($P31&amp;" Equity",R$1)="#N/A Invalid Security"),"--",_xll.BDP($P31&amp;" Equity",R$1)))</f>
        <v/>
      </c>
      <c r="S31" s="229" t="str">
        <f>IF(tbl_coded[[#This Row],[ISIN]]="","",IF(OR(_xll.BDP($P31&amp;" Equity",S$1)="#N/A N/A",_xll.BDP($P31&amp;" Equity",S$1)="#N/A Invalid Security"),"--",_xll.BDP($P31&amp;" Equity",S$1)))</f>
        <v/>
      </c>
      <c r="T31" s="229" t="str">
        <f>IF(tbl_coded[[#This Row],[ISIN]]="","",IF(OR(_xll.BDP($P31&amp;" Equity",T$1)="#N/A N/A",_xll.BDP($P31&amp;" Equity",T$1)="#N/A Invalid Security"),"--",_xll.BDP($P31&amp;" Equity",T$1)))</f>
        <v/>
      </c>
      <c r="U31" s="229" t="str">
        <f>IF(tbl_coded[[#This Row],[ISIN]]="","",IF(OR(_xll.BDP($P31&amp;" Equity",U$1)="#N/A N/A",_xll.BDP($P31&amp;" Equity",U$1)="#N/A Invalid Security"),"--",_xll.BDP($P31&amp;" Equity",U$1)))</f>
        <v/>
      </c>
      <c r="V31" s="229" t="str">
        <f>IF(tbl_coded[[#This Row],[ISIN]]="","",IF(ISNUMBER(_xll.BDP(B31&amp;" Corp",V$1)),_xll.BDP(B31&amp;" Corp",V$1),""))</f>
        <v/>
      </c>
      <c r="W31" s="229" t="str">
        <f>IF(tbl_coded[[#This Row],[ISIN]]="","",IF(ISNUMBER(_xll.BDP(B31&amp;" Corp",W$1)),_xll.BDP(B31&amp;" Corp",W$1),""))</f>
        <v/>
      </c>
      <c r="X31" s="229" t="str">
        <f>IF(tbl_coded[[#This Row],[ISIN]]="","",IF(ISNUMBER(_xll.BDP(B31&amp;" Corp",X$1)),_xll.BDP(B31&amp;" Corp",X$1),""))</f>
        <v/>
      </c>
      <c r="Y31" s="229" t="str">
        <f>IF(tbl_coded[[#This Row],[ISIN]]="","",IF((_xll.BDP(B31&amp;" Corp",Y$1))="#N/A Field Not Applicable","",_xll.BDP(B31&amp;" Corp",Y$1)))</f>
        <v/>
      </c>
      <c r="Z31" s="229" t="str">
        <f>IF(tbl_coded[[#This Row],[ISIN]]="","",IF((_xll.BDP(B31&amp;" Corp",Z$1))="#N/A N/A","--",_xll.BDP(B31&amp;" Corp",Z$1)))</f>
        <v/>
      </c>
      <c r="AA31" s="229" t="str">
        <f>IF(tbl_coded[[#This Row],[ISIN]]="","",IF(IFERROR(MATCH(H31,rtg_num[Moody''s],0)&gt;10,0),"HY",IF(IFERROR(MATCH(I31,rtg_num[S&amp;P],0)&gt;10,0),"HY",IF(IFERROR(MATCH(J31,rtg_num[Fitch],0)&gt;10,0),"HY",IF(H31&amp;I31&amp;J31="------","NR",IF(IFERROR(FIND("#N/A",Coded!H31),0)&amp;IFERROR(FIND("#N/A",Coded!H31),0)&amp;IFERROR(FIND("#N/A",Coded!H31),0)&lt;&gt;"000",IF(INDEX(美元债一级!$O:$O,MATCH(tbl_coded[[#This Row],[ISIN]],美元债一级!$I:$I,0))="--/--/--","NR","IG"),"IG"))))))</f>
        <v/>
      </c>
      <c r="AB31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1" s="230" t="str">
        <f>IF(tbl_coded[[#This Row],[ISIN]]="","",IF(_xll.BDP($B31&amp;" Corp",AD$1)="#N/A N/A","--",_xll.BDP($B31&amp;" Corp",AD$1)))</f>
        <v/>
      </c>
      <c r="AE3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1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1" s="246" t="str">
        <f>IF(tbl_coded[[#This Row],[ISIN]]="","",IF(_xll.BDS($B31&amp;" Corp",AH$1)="#N/A Field Not Applicable","",_xll.BDS($B31&amp;" Corp",AH$1)))</f>
        <v/>
      </c>
      <c r="AI31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1" s="246" t="str">
        <f>IF(tbl_coded[[#This Row],[ISIN]]="","",IF(OR(_xll.BDP(tbl_coded[[#This Row],[ISIN]]&amp;" ISIN",AJ$1)="#N/A N/A"),"--",_xll.BDP(tbl_coded[[#This Row],[ISIN]]&amp;" ISIN",AJ$1)))</f>
        <v/>
      </c>
      <c r="AK31" s="246" t="str">
        <f>IF(tbl_coded[[#This Row],[ISIN]]="","",IF(_xll.BDS($B31&amp;" Corp",AK$1)="#N/A Field Not Applicable","",_xll.BDS($B31&amp;" Corp",AK$1)))</f>
        <v/>
      </c>
      <c r="AL31" s="246" t="str">
        <f>IF(tbl_coded[[#This Row],[SBLC Provider BBID]]="","",_xll.BDP(tbl_coded[[#This Row],[SBLC Provider BBID]]&amp;" CompanyID","NAME"))</f>
        <v/>
      </c>
      <c r="AM31" s="246" t="str">
        <f>IF(tbl_coded[[#This Row],[ISIN]]="","",IF(OR(_xll.BDP(tbl_coded[[#This Row],[ISIN]]&amp;" ISIN",AM$1)="#N/A N/A"),"--",TEXT(_xll.BDP(tbl_coded[[#This Row],[ISIN]]&amp;" ISIN",AM$1),"yyyy/mm/dd")))</f>
        <v/>
      </c>
      <c r="AN31" s="246" t="str">
        <f>IF(tbl_coded[[#This Row],[ISIN]]="","",IF(OR(_xll.BDP(tbl_coded[[#This Row],[ISIN]]&amp;" ISIN",AN$1)="#N/A N/A"),"--",TEXT(_xll.BDP(tbl_coded[[#This Row],[ISIN]]&amp;" ISIN",AN$1),"yyyy/mm/dd")))</f>
        <v/>
      </c>
      <c r="AO31" s="246" t="str">
        <f>IF(tbl_coded[[#This Row],[ISIN]]="","",IF(OR(_xll.BDP(tbl_coded[[#This Row],[ISIN]]&amp;" ISIN",AO$1)="#N/A N/A"),"--",TEXT(_xll.BDP(tbl_coded[[#This Row],[ISIN]]&amp;" ISIN",AO$1),"yyyy/mm/dd")))</f>
        <v/>
      </c>
      <c r="AP31" s="246" t="str">
        <f>IF(tbl_coded[[#This Row],[ISIN]]="","",IF(OR(_xll.BDP(tbl_coded[[#This Row],[ISIN]]&amp;" ISIN",AP$1)="#N/A Field Not Applicable"),"--",TEXT(_xll.BDP(tbl_coded[[#This Row],[ISIN]]&amp;" ISIN",AP$1),"yyyy/mm/dd")))</f>
        <v/>
      </c>
      <c r="AQ31" s="246" t="str">
        <f>IF(tbl_coded[[#This Row],[ISIN]]="","",IF(OR(_xll.BDP(tbl_coded[[#This Row],[ISIN]]&amp;" ISIN",AQ$1)="#N/A N/A"),"--",_xll.BDP(tbl_coded[[#This Row],[ISIN]]&amp;" ISIN",AQ$1)))</f>
        <v/>
      </c>
      <c r="AR31" s="246" t="str">
        <f>IF(tbl_coded[[#This Row],[ISIN]]="","",IF(OR(_xll.BDP(tbl_coded[[#This Row],[ISIN]]&amp;" ISIN",AR$1)="#N/A N/A"),"--",_xll.BDP(tbl_coded[[#This Row],[ISIN]]&amp;" ISIN",AR$1)))</f>
        <v/>
      </c>
      <c r="AS31" s="246" t="str">
        <f>IF(tbl_coded[[#This Row],[ISIN]]="","",IF(OR(_xll.BDP(tbl_coded[[#This Row],[ISIN]]&amp;" ISIN",AS$1)="#N/A N/A"),"--",_xll.BDP(tbl_coded[[#This Row],[ISIN]]&amp;" ISIN",AS$1)))</f>
        <v/>
      </c>
      <c r="AT31" s="246" t="str">
        <f>IF(tbl_coded[[#This Row],[ISIN]]="","",IF(OR(_xll.BDP(tbl_coded[[#This Row],[ISIN]]&amp;" ISIN",AT$1)="#N/A Field Not Applicable"),"--",_xll.BDP(tbl_coded[[#This Row],[ISIN]]&amp;" ISIN",AT$1)))</f>
        <v/>
      </c>
      <c r="AU31" s="245"/>
    </row>
    <row r="32" spans="1:53" ht="15" customHeight="1">
      <c r="A32" s="226">
        <f>ROW()-ROW(tbl_coded[[#Headers],[ISIN]])</f>
        <v>30</v>
      </c>
      <c r="B32" s="227" t="str">
        <f>IF(美元债一级!$C$3:$C$1048576&lt;&gt;"",美元债一级!C32,"")</f>
        <v/>
      </c>
      <c r="C32" s="228" t="str">
        <f>IF(tbl_coded[[#This Row],[ISIN]]="","",IF(tbl_coded[[#This Row],[Index]]&gt;$A$1,"",IF(_xll.BDP($B32&amp;" Corp",C$1)="#N/A N/A","",_xll.BDP($B32&amp;" Corp",C$1))))</f>
        <v/>
      </c>
      <c r="D32" s="228" t="str">
        <f>IF(tbl_coded[[#This Row],[ISIN]]="","",IF(_xll.BDP($B32&amp;" Corp",D$1)="#N/A N/A","",_xll.BDP($B32&amp;" Corp",D$1)))</f>
        <v/>
      </c>
      <c r="E32" s="228" t="str">
        <f>IF(tbl_coded[[#This Row],[ISIN]]="","",IF(_xll.BDP($B32&amp;" Corp",E$1)="#N/A N/A","--",_xll.BDP($B32&amp;" Corp",E$1)))</f>
        <v/>
      </c>
      <c r="F32" s="228" t="str">
        <f>IF(tbl_coded[[#This Row],[ISIN]]="","",IF(_xll.BDS($B32&amp;" Corp",F$1)="#N/A Field Not Applicable","",_xll.BDS($B32&amp;" Corp",F$1)))</f>
        <v/>
      </c>
      <c r="G32" s="228" t="str">
        <f>IF(tbl_coded[[#This Row],[ISIN]]="","",IF(_xll.BDP($F32&amp;" CompanyID",G$1)="#N/A Invalid Security","",_xll.BDP($F32&amp;" CompanyID",G$1)))</f>
        <v/>
      </c>
      <c r="H32" s="228" t="str">
        <f>IF(tbl_coded[[#This Row],[ISIN]]="","",IF(_xll.BDP($B32&amp;" Corp",H$1)="#N/A N/A","--",_xll.BDP($B32&amp;" Corp",H$1)))</f>
        <v/>
      </c>
      <c r="I32" s="228" t="str">
        <f>IF(tbl_coded[[#This Row],[ISIN]]="","",IF(_xll.BDP($B32&amp;" Corp",I$1)="#N/A N/A","--",_xll.BDP($B32&amp;" Corp",I$1)))</f>
        <v/>
      </c>
      <c r="J32" s="228" t="str">
        <f>IF(tbl_coded[[#This Row],[ISIN]]="","",IF(_xll.BDP($B32&amp;" Corp",J$1)="#N/A N/A","--",_xll.BDP($B32&amp;" Corp",J$1)))</f>
        <v/>
      </c>
      <c r="K32" s="228" t="str">
        <f>IF(tbl_coded[[#This Row],[ISIN]]="","",IF(_xll.BDP($B32&amp;" Corp",K$1)="#N/A N/A","--",_xll.BDP($B32&amp;" Corp",K$1)))</f>
        <v/>
      </c>
      <c r="L32" s="228" t="str">
        <f>IF(tbl_coded[[#This Row],[ISIN]]="","",IF(_xll.BDP($B32&amp;" Corp",L$1)="#N/A N/A","--",_xll.BDP($B32&amp;" Corp",L$1)))</f>
        <v/>
      </c>
      <c r="M32" s="228" t="str">
        <f>IF(tbl_coded[[#This Row],[ISIN]]="","",IF(_xll.BDP($B32&amp;" Corp",M$1)="#N/A N/A","--",_xll.BDP($B32&amp;" Corp",M$1)))</f>
        <v/>
      </c>
      <c r="N32" s="228" t="str">
        <f>IF(tbl_coded[[#This Row],[ISIN]]="","",IF(_xll.BDP($B32&amp;" Corp",N$1)="#N/A N/A","--",_xll.BDP($B32&amp;" Corp",N$1)))</f>
        <v/>
      </c>
      <c r="O32" s="229" t="str">
        <f>IF(tbl_coded[[#This Row],[ISIN]]="","",IF(_xll.BDP($B32&amp;" Corp",O$1)="#N/A N/A","--",_xll.BDP($B32&amp;" Corp",O$1)))</f>
        <v/>
      </c>
      <c r="P32" s="229" t="str">
        <f>IF(tbl_coded[[#This Row],[ISIN]]="","",IF(OR(_xll.BDP($B32&amp;" Corp",P$1)="#N/A N/A",_xll.BDP($B32&amp;" Corp",P$1)="#N/A Invalid Security",_xll.BDP($B32&amp;" Corp",P$1)="#N/A Field Not Applicable"),"--",_xll.BDP($B32&amp;" Corp",P$1)))</f>
        <v/>
      </c>
      <c r="Q32" s="229" t="str">
        <f>IF(tbl_coded[[#This Row],[ISIN]]="","",IF(OR(_xll.BDP($P32&amp;" Equity",Q$1)="#N/A N/A",_xll.BDP($P32&amp;" Equity",Q$1)="#N/A Invalid Security"),"--",_xll.BDP($P32&amp;" Equity",Q$1)))</f>
        <v/>
      </c>
      <c r="R32" s="229" t="str">
        <f>IF(tbl_coded[[#This Row],[ISIN]]="","",IF(OR(_xll.BDP($P32&amp;" Equity",R$1)="#N/A N/A",_xll.BDP($P32&amp;" Equity",R$1)="#N/A Invalid Security"),"--",_xll.BDP($P32&amp;" Equity",R$1)))</f>
        <v/>
      </c>
      <c r="S32" s="229" t="str">
        <f>IF(tbl_coded[[#This Row],[ISIN]]="","",IF(OR(_xll.BDP($P32&amp;" Equity",S$1)="#N/A N/A",_xll.BDP($P32&amp;" Equity",S$1)="#N/A Invalid Security"),"--",_xll.BDP($P32&amp;" Equity",S$1)))</f>
        <v/>
      </c>
      <c r="T32" s="229" t="str">
        <f>IF(tbl_coded[[#This Row],[ISIN]]="","",IF(OR(_xll.BDP($P32&amp;" Equity",T$1)="#N/A N/A",_xll.BDP($P32&amp;" Equity",T$1)="#N/A Invalid Security"),"--",_xll.BDP($P32&amp;" Equity",T$1)))</f>
        <v/>
      </c>
      <c r="U32" s="229" t="str">
        <f>IF(tbl_coded[[#This Row],[ISIN]]="","",IF(OR(_xll.BDP($P32&amp;" Equity",U$1)="#N/A N/A",_xll.BDP($P32&amp;" Equity",U$1)="#N/A Invalid Security"),"--",_xll.BDP($P32&amp;" Equity",U$1)))</f>
        <v/>
      </c>
      <c r="V32" s="229" t="str">
        <f>IF(tbl_coded[[#This Row],[ISIN]]="","",IF(ISNUMBER(_xll.BDP(B32&amp;" Corp",V$1)),_xll.BDP(B32&amp;" Corp",V$1),""))</f>
        <v/>
      </c>
      <c r="W32" s="229" t="str">
        <f>IF(tbl_coded[[#This Row],[ISIN]]="","",IF(ISNUMBER(_xll.BDP(B32&amp;" Corp",W$1)),_xll.BDP(B32&amp;" Corp",W$1),""))</f>
        <v/>
      </c>
      <c r="X32" s="229" t="str">
        <f>IF(tbl_coded[[#This Row],[ISIN]]="","",IF(ISNUMBER(_xll.BDP(B32&amp;" Corp",X$1)),_xll.BDP(B32&amp;" Corp",X$1),""))</f>
        <v/>
      </c>
      <c r="Y32" s="229" t="str">
        <f>IF(tbl_coded[[#This Row],[ISIN]]="","",IF((_xll.BDP(B32&amp;" Corp",Y$1))="#N/A Field Not Applicable","",_xll.BDP(B32&amp;" Corp",Y$1)))</f>
        <v/>
      </c>
      <c r="Z32" s="229" t="str">
        <f>IF(tbl_coded[[#This Row],[ISIN]]="","",IF((_xll.BDP(B32&amp;" Corp",Z$1))="#N/A N/A","--",_xll.BDP(B32&amp;" Corp",Z$1)))</f>
        <v/>
      </c>
      <c r="AA32" s="229" t="str">
        <f>IF(tbl_coded[[#This Row],[ISIN]]="","",IF(IFERROR(MATCH(H32,rtg_num[Moody''s],0)&gt;10,0),"HY",IF(IFERROR(MATCH(I32,rtg_num[S&amp;P],0)&gt;10,0),"HY",IF(IFERROR(MATCH(J32,rtg_num[Fitch],0)&gt;10,0),"HY",IF(H32&amp;I32&amp;J32="------","NR",IF(IFERROR(FIND("#N/A",Coded!H32),0)&amp;IFERROR(FIND("#N/A",Coded!H32),0)&amp;IFERROR(FIND("#N/A",Coded!H32),0)&lt;&gt;"000",IF(INDEX(美元债一级!$O:$O,MATCH(tbl_coded[[#This Row],[ISIN]],美元债一级!$I:$I,0))="--/--/--","NR","IG"),"IG"))))))</f>
        <v/>
      </c>
      <c r="AB32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2" s="230" t="str">
        <f>IF(tbl_coded[[#This Row],[ISIN]]="","",IF(_xll.BDP($B32&amp;" Corp",AD$1)="#N/A N/A","--",_xll.BDP($B32&amp;" Corp",AD$1)))</f>
        <v/>
      </c>
      <c r="AE3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2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2" s="246" t="str">
        <f>IF(tbl_coded[[#This Row],[ISIN]]="","",IF(_xll.BDS($B32&amp;" Corp",AH$1)="#N/A Field Not Applicable","",_xll.BDS($B32&amp;" Corp",AH$1)))</f>
        <v/>
      </c>
      <c r="AI32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2" s="246" t="str">
        <f>IF(tbl_coded[[#This Row],[ISIN]]="","",IF(OR(_xll.BDP(tbl_coded[[#This Row],[ISIN]]&amp;" ISIN",AJ$1)="#N/A N/A"),"--",_xll.BDP(tbl_coded[[#This Row],[ISIN]]&amp;" ISIN",AJ$1)))</f>
        <v/>
      </c>
      <c r="AK32" s="246" t="str">
        <f>IF(tbl_coded[[#This Row],[ISIN]]="","",IF(_xll.BDS($B32&amp;" Corp",AK$1)="#N/A Field Not Applicable","",_xll.BDS($B32&amp;" Corp",AK$1)))</f>
        <v/>
      </c>
      <c r="AL32" s="246" t="str">
        <f>IF(tbl_coded[[#This Row],[SBLC Provider BBID]]="","",_xll.BDP(tbl_coded[[#This Row],[SBLC Provider BBID]]&amp;" CompanyID","NAME"))</f>
        <v/>
      </c>
      <c r="AM32" s="246" t="str">
        <f>IF(tbl_coded[[#This Row],[ISIN]]="","",IF(OR(_xll.BDP(tbl_coded[[#This Row],[ISIN]]&amp;" ISIN",AM$1)="#N/A N/A"),"--",TEXT(_xll.BDP(tbl_coded[[#This Row],[ISIN]]&amp;" ISIN",AM$1),"yyyy/mm/dd")))</f>
        <v/>
      </c>
      <c r="AN32" s="246" t="str">
        <f>IF(tbl_coded[[#This Row],[ISIN]]="","",IF(OR(_xll.BDP(tbl_coded[[#This Row],[ISIN]]&amp;" ISIN",AN$1)="#N/A N/A"),"--",TEXT(_xll.BDP(tbl_coded[[#This Row],[ISIN]]&amp;" ISIN",AN$1),"yyyy/mm/dd")))</f>
        <v/>
      </c>
      <c r="AO32" s="246" t="str">
        <f>IF(tbl_coded[[#This Row],[ISIN]]="","",IF(OR(_xll.BDP(tbl_coded[[#This Row],[ISIN]]&amp;" ISIN",AO$1)="#N/A N/A"),"--",TEXT(_xll.BDP(tbl_coded[[#This Row],[ISIN]]&amp;" ISIN",AO$1),"yyyy/mm/dd")))</f>
        <v/>
      </c>
      <c r="AP32" s="246" t="str">
        <f>IF(tbl_coded[[#This Row],[ISIN]]="","",IF(OR(_xll.BDP(tbl_coded[[#This Row],[ISIN]]&amp;" ISIN",AP$1)="#N/A Field Not Applicable"),"--",TEXT(_xll.BDP(tbl_coded[[#This Row],[ISIN]]&amp;" ISIN",AP$1),"yyyy/mm/dd")))</f>
        <v/>
      </c>
      <c r="AQ32" s="246" t="str">
        <f>IF(tbl_coded[[#This Row],[ISIN]]="","",IF(OR(_xll.BDP(tbl_coded[[#This Row],[ISIN]]&amp;" ISIN",AQ$1)="#N/A N/A"),"--",_xll.BDP(tbl_coded[[#This Row],[ISIN]]&amp;" ISIN",AQ$1)))</f>
        <v/>
      </c>
      <c r="AR32" s="246" t="str">
        <f>IF(tbl_coded[[#This Row],[ISIN]]="","",IF(OR(_xll.BDP(tbl_coded[[#This Row],[ISIN]]&amp;" ISIN",AR$1)="#N/A N/A"),"--",_xll.BDP(tbl_coded[[#This Row],[ISIN]]&amp;" ISIN",AR$1)))</f>
        <v/>
      </c>
      <c r="AS32" s="246" t="str">
        <f>IF(tbl_coded[[#This Row],[ISIN]]="","",IF(OR(_xll.BDP(tbl_coded[[#This Row],[ISIN]]&amp;" ISIN",AS$1)="#N/A N/A"),"--",_xll.BDP(tbl_coded[[#This Row],[ISIN]]&amp;" ISIN",AS$1)))</f>
        <v/>
      </c>
      <c r="AT32" s="246" t="str">
        <f>IF(tbl_coded[[#This Row],[ISIN]]="","",IF(OR(_xll.BDP(tbl_coded[[#This Row],[ISIN]]&amp;" ISIN",AT$1)="#N/A Field Not Applicable"),"--",_xll.BDP(tbl_coded[[#This Row],[ISIN]]&amp;" ISIN",AT$1)))</f>
        <v/>
      </c>
      <c r="AU32" s="245"/>
    </row>
    <row r="33" spans="1:47" ht="15" customHeight="1">
      <c r="A33" s="230">
        <f>ROW()-ROW(tbl_coded[[#Headers],[ISIN]])</f>
        <v>31</v>
      </c>
      <c r="B33" s="227" t="str">
        <f>IF(美元债一级!$C$3:$C$1048576&lt;&gt;"",美元债一级!C33,"")</f>
        <v/>
      </c>
      <c r="C33" s="229" t="str">
        <f>IF(tbl_coded[[#This Row],[ISIN]]="","",IF(tbl_coded[[#This Row],[Index]]&gt;$A$1,"",IF(_xll.BDP($B33&amp;" Corp",C$1)="#N/A N/A","",_xll.BDP($B33&amp;" Corp",C$1))))</f>
        <v/>
      </c>
      <c r="D33" s="229" t="str">
        <f>IF(tbl_coded[[#This Row],[ISIN]]="","",IF(_xll.BDP($B33&amp;" Corp",D$1)="#N/A N/A","",_xll.BDP($B33&amp;" Corp",D$1)))</f>
        <v/>
      </c>
      <c r="E33" s="229" t="str">
        <f>IF(tbl_coded[[#This Row],[ISIN]]="","",IF(_xll.BDP($B33&amp;" Corp",E$1)="#N/A N/A","--",_xll.BDP($B33&amp;" Corp",E$1)))</f>
        <v/>
      </c>
      <c r="F33" s="229" t="str">
        <f>IF(tbl_coded[[#This Row],[ISIN]]="","",IF(_xll.BDS($B33&amp;" Corp",F$1)="#N/A Field Not Applicable","",_xll.BDS($B33&amp;" Corp",F$1)))</f>
        <v/>
      </c>
      <c r="G33" s="229" t="str">
        <f>IF(tbl_coded[[#This Row],[ISIN]]="","",IF(_xll.BDP($F33&amp;" CompanyID",G$1)="#N/A Invalid Security","",_xll.BDP($F33&amp;" CompanyID",G$1)))</f>
        <v/>
      </c>
      <c r="H33" s="229" t="str">
        <f>IF(tbl_coded[[#This Row],[ISIN]]="","",IF(_xll.BDP($B33&amp;" Corp",H$1)="#N/A N/A","--",_xll.BDP($B33&amp;" Corp",H$1)))</f>
        <v/>
      </c>
      <c r="I33" s="229" t="str">
        <f>IF(tbl_coded[[#This Row],[ISIN]]="","",IF(_xll.BDP($B33&amp;" Corp",I$1)="#N/A N/A","--",_xll.BDP($B33&amp;" Corp",I$1)))</f>
        <v/>
      </c>
      <c r="J33" s="229" t="str">
        <f>IF(tbl_coded[[#This Row],[ISIN]]="","",IF(_xll.BDP($B33&amp;" Corp",J$1)="#N/A N/A","--",_xll.BDP($B33&amp;" Corp",J$1)))</f>
        <v/>
      </c>
      <c r="K33" s="229" t="str">
        <f>IF(tbl_coded[[#This Row],[ISIN]]="","",IF(_xll.BDP($B33&amp;" Corp",K$1)="#N/A N/A","--",_xll.BDP($B33&amp;" Corp",K$1)))</f>
        <v/>
      </c>
      <c r="L33" s="229" t="str">
        <f>IF(tbl_coded[[#This Row],[ISIN]]="","",IF(_xll.BDP($B33&amp;" Corp",L$1)="#N/A N/A","--",_xll.BDP($B33&amp;" Corp",L$1)))</f>
        <v/>
      </c>
      <c r="M33" s="229" t="str">
        <f>IF(tbl_coded[[#This Row],[ISIN]]="","",IF(_xll.BDP($B33&amp;" Corp",M$1)="#N/A N/A","--",_xll.BDP($B33&amp;" Corp",M$1)))</f>
        <v/>
      </c>
      <c r="N33" s="229" t="str">
        <f>IF(tbl_coded[[#This Row],[ISIN]]="","",IF(_xll.BDP($B33&amp;" Corp",N$1)="#N/A N/A","--",_xll.BDP($B33&amp;" Corp",N$1)))</f>
        <v/>
      </c>
      <c r="O33" s="229" t="str">
        <f>IF(tbl_coded[[#This Row],[ISIN]]="","",IF(_xll.BDP($B33&amp;" Corp",O$1)="#N/A N/A","--",_xll.BDP($B33&amp;" Corp",O$1)))</f>
        <v/>
      </c>
      <c r="P33" s="229" t="str">
        <f>IF(tbl_coded[[#This Row],[ISIN]]="","",IF(OR(_xll.BDP($B33&amp;" Corp",P$1)="#N/A N/A",_xll.BDP($B33&amp;" Corp",P$1)="#N/A Invalid Security",_xll.BDP($B33&amp;" Corp",P$1)="#N/A Field Not Applicable"),"--",_xll.BDP($B33&amp;" Corp",P$1)))</f>
        <v/>
      </c>
      <c r="Q33" s="229" t="str">
        <f>IF(tbl_coded[[#This Row],[ISIN]]="","",IF(OR(_xll.BDP($P33&amp;" Equity",Q$1)="#N/A N/A",_xll.BDP($P33&amp;" Equity",Q$1)="#N/A Invalid Security"),"--",_xll.BDP($P33&amp;" Equity",Q$1)))</f>
        <v/>
      </c>
      <c r="R33" s="229" t="str">
        <f>IF(tbl_coded[[#This Row],[ISIN]]="","",IF(OR(_xll.BDP($P33&amp;" Equity",R$1)="#N/A N/A",_xll.BDP($P33&amp;" Equity",R$1)="#N/A Invalid Security"),"--",_xll.BDP($P33&amp;" Equity",R$1)))</f>
        <v/>
      </c>
      <c r="S33" s="229" t="str">
        <f>IF(tbl_coded[[#This Row],[ISIN]]="","",IF(OR(_xll.BDP($P33&amp;" Equity",S$1)="#N/A N/A",_xll.BDP($P33&amp;" Equity",S$1)="#N/A Invalid Security"),"--",_xll.BDP($P33&amp;" Equity",S$1)))</f>
        <v/>
      </c>
      <c r="T33" s="229" t="str">
        <f>IF(tbl_coded[[#This Row],[ISIN]]="","",IF(OR(_xll.BDP($P33&amp;" Equity",T$1)="#N/A N/A",_xll.BDP($P33&amp;" Equity",T$1)="#N/A Invalid Security"),"--",_xll.BDP($P33&amp;" Equity",T$1)))</f>
        <v/>
      </c>
      <c r="U33" s="229" t="str">
        <f>IF(tbl_coded[[#This Row],[ISIN]]="","",IF(OR(_xll.BDP($P33&amp;" Equity",U$1)="#N/A N/A",_xll.BDP($P33&amp;" Equity",U$1)="#N/A Invalid Security"),"--",_xll.BDP($P33&amp;" Equity",U$1)))</f>
        <v/>
      </c>
      <c r="V33" s="229" t="str">
        <f>IF(tbl_coded[[#This Row],[ISIN]]="","",IF(ISNUMBER(_xll.BDP(B33&amp;" Corp",V$1)),_xll.BDP(B33&amp;" Corp",V$1),""))</f>
        <v/>
      </c>
      <c r="W33" s="229" t="str">
        <f>IF(tbl_coded[[#This Row],[ISIN]]="","",IF(ISNUMBER(_xll.BDP(B33&amp;" Corp",W$1)),_xll.BDP(B33&amp;" Corp",W$1),""))</f>
        <v/>
      </c>
      <c r="X33" s="229" t="str">
        <f>IF(tbl_coded[[#This Row],[ISIN]]="","",IF(ISNUMBER(_xll.BDP(B33&amp;" Corp",X$1)),_xll.BDP(B33&amp;" Corp",X$1),""))</f>
        <v/>
      </c>
      <c r="Y33" s="229" t="str">
        <f>IF(tbl_coded[[#This Row],[ISIN]]="","",IF((_xll.BDP(B33&amp;" Corp",Y$1))="#N/A Field Not Applicable","",_xll.BDP(B33&amp;" Corp",Y$1)))</f>
        <v/>
      </c>
      <c r="Z33" s="229" t="str">
        <f>IF(tbl_coded[[#This Row],[ISIN]]="","",IF((_xll.BDP(B33&amp;" Corp",Z$1))="#N/A N/A","--",_xll.BDP(B33&amp;" Corp",Z$1)))</f>
        <v/>
      </c>
      <c r="AA33" s="229" t="str">
        <f>IF(tbl_coded[[#This Row],[ISIN]]="","",IF(IFERROR(MATCH(H33,rtg_num[Moody''s],0)&gt;10,0),"HY",IF(IFERROR(MATCH(I33,rtg_num[S&amp;P],0)&gt;10,0),"HY",IF(IFERROR(MATCH(J33,rtg_num[Fitch],0)&gt;10,0),"HY",IF(H33&amp;I33&amp;J33="------","NR",IF(IFERROR(FIND("#N/A",Coded!H33),0)&amp;IFERROR(FIND("#N/A",Coded!H33),0)&amp;IFERROR(FIND("#N/A",Coded!H33),0)&lt;&gt;"000",IF(INDEX(美元债一级!$O:$O,MATCH(tbl_coded[[#This Row],[ISIN]],美元债一级!$I:$I,0))="--/--/--","NR","IG"),"IG"))))))</f>
        <v/>
      </c>
      <c r="AB33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3" s="230" t="str">
        <f>IF(tbl_coded[[#This Row],[ISIN]]="","",IF(_xll.BDP($B33&amp;" Corp",AD$1)="#N/A N/A","--",_xll.BDP($B33&amp;" Corp",AD$1)))</f>
        <v/>
      </c>
      <c r="AE3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3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3" s="246" t="str">
        <f>IF(tbl_coded[[#This Row],[ISIN]]="","",IF(_xll.BDS($B33&amp;" Corp",AH$1)="#N/A Field Not Applicable","",_xll.BDS($B33&amp;" Corp",AH$1)))</f>
        <v/>
      </c>
      <c r="AI33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3" s="246" t="str">
        <f>IF(tbl_coded[[#This Row],[ISIN]]="","",IF(OR(_xll.BDP(tbl_coded[[#This Row],[ISIN]]&amp;" ISIN",AJ$1)="#N/A N/A"),"--",_xll.BDP(tbl_coded[[#This Row],[ISIN]]&amp;" ISIN",AJ$1)))</f>
        <v/>
      </c>
      <c r="AK33" s="246" t="str">
        <f>IF(tbl_coded[[#This Row],[ISIN]]="","",IF(_xll.BDS($B33&amp;" Corp",AK$1)="#N/A Field Not Applicable","",_xll.BDS($B33&amp;" Corp",AK$1)))</f>
        <v/>
      </c>
      <c r="AL33" s="246" t="str">
        <f>IF(tbl_coded[[#This Row],[SBLC Provider BBID]]="","",_xll.BDP(tbl_coded[[#This Row],[SBLC Provider BBID]]&amp;" CompanyID","NAME"))</f>
        <v/>
      </c>
      <c r="AM33" s="246" t="str">
        <f>IF(tbl_coded[[#This Row],[ISIN]]="","",IF(OR(_xll.BDP(tbl_coded[[#This Row],[ISIN]]&amp;" ISIN",AM$1)="#N/A N/A"),"--",TEXT(_xll.BDP(tbl_coded[[#This Row],[ISIN]]&amp;" ISIN",AM$1),"yyyy/mm/dd")))</f>
        <v/>
      </c>
      <c r="AN33" s="246" t="str">
        <f>IF(tbl_coded[[#This Row],[ISIN]]="","",IF(OR(_xll.BDP(tbl_coded[[#This Row],[ISIN]]&amp;" ISIN",AN$1)="#N/A N/A"),"--",TEXT(_xll.BDP(tbl_coded[[#This Row],[ISIN]]&amp;" ISIN",AN$1),"yyyy/mm/dd")))</f>
        <v/>
      </c>
      <c r="AO33" s="246" t="str">
        <f>IF(tbl_coded[[#This Row],[ISIN]]="","",IF(OR(_xll.BDP(tbl_coded[[#This Row],[ISIN]]&amp;" ISIN",AO$1)="#N/A N/A"),"--",TEXT(_xll.BDP(tbl_coded[[#This Row],[ISIN]]&amp;" ISIN",AO$1),"yyyy/mm/dd")))</f>
        <v/>
      </c>
      <c r="AP33" s="246" t="str">
        <f>IF(tbl_coded[[#This Row],[ISIN]]="","",IF(OR(_xll.BDP(tbl_coded[[#This Row],[ISIN]]&amp;" ISIN",AP$1)="#N/A Field Not Applicable"),"--",TEXT(_xll.BDP(tbl_coded[[#This Row],[ISIN]]&amp;" ISIN",AP$1),"yyyy/mm/dd")))</f>
        <v/>
      </c>
      <c r="AQ33" s="246" t="str">
        <f>IF(tbl_coded[[#This Row],[ISIN]]="","",IF(OR(_xll.BDP(tbl_coded[[#This Row],[ISIN]]&amp;" ISIN",AQ$1)="#N/A N/A"),"--",_xll.BDP(tbl_coded[[#This Row],[ISIN]]&amp;" ISIN",AQ$1)))</f>
        <v/>
      </c>
      <c r="AR33" s="246" t="str">
        <f>IF(tbl_coded[[#This Row],[ISIN]]="","",IF(OR(_xll.BDP(tbl_coded[[#This Row],[ISIN]]&amp;" ISIN",AR$1)="#N/A N/A"),"--",_xll.BDP(tbl_coded[[#This Row],[ISIN]]&amp;" ISIN",AR$1)))</f>
        <v/>
      </c>
      <c r="AS33" s="246" t="str">
        <f>IF(tbl_coded[[#This Row],[ISIN]]="","",IF(OR(_xll.BDP(tbl_coded[[#This Row],[ISIN]]&amp;" ISIN",AS$1)="#N/A N/A"),"--",_xll.BDP(tbl_coded[[#This Row],[ISIN]]&amp;" ISIN",AS$1)))</f>
        <v/>
      </c>
      <c r="AT33" s="246" t="str">
        <f>IF(tbl_coded[[#This Row],[ISIN]]="","",IF(OR(_xll.BDP(tbl_coded[[#This Row],[ISIN]]&amp;" ISIN",AT$1)="#N/A Field Not Applicable"),"--",_xll.BDP(tbl_coded[[#This Row],[ISIN]]&amp;" ISIN",AT$1)))</f>
        <v/>
      </c>
      <c r="AU33" s="245"/>
    </row>
    <row r="34" spans="1:47" ht="15" customHeight="1">
      <c r="A34" s="230">
        <f>ROW()-ROW(tbl_coded[[#Headers],[ISIN]])</f>
        <v>32</v>
      </c>
      <c r="B34" s="227" t="str">
        <f>IF(美元债一级!$C$3:$C$1048576&lt;&gt;"",美元债一级!C34,"")</f>
        <v/>
      </c>
      <c r="C34" s="229" t="str">
        <f>IF(tbl_coded[[#This Row],[ISIN]]="","",IF(tbl_coded[[#This Row],[Index]]&gt;$A$1,"",IF(_xll.BDP($B34&amp;" Corp",C$1)="#N/A N/A","",_xll.BDP($B34&amp;" Corp",C$1))))</f>
        <v/>
      </c>
      <c r="D34" s="229" t="str">
        <f>IF(tbl_coded[[#This Row],[ISIN]]="","",IF(_xll.BDP($B34&amp;" Corp",D$1)="#N/A N/A","",_xll.BDP($B34&amp;" Corp",D$1)))</f>
        <v/>
      </c>
      <c r="E34" s="229" t="str">
        <f>IF(tbl_coded[[#This Row],[ISIN]]="","",IF(_xll.BDP($B34&amp;" Corp",E$1)="#N/A N/A","--",_xll.BDP($B34&amp;" Corp",E$1)))</f>
        <v/>
      </c>
      <c r="F34" s="229" t="str">
        <f>IF(tbl_coded[[#This Row],[ISIN]]="","",IF(_xll.BDS($B34&amp;" Corp",F$1)="#N/A Field Not Applicable","",_xll.BDS($B34&amp;" Corp",F$1)))</f>
        <v/>
      </c>
      <c r="G34" s="229" t="str">
        <f>IF(tbl_coded[[#This Row],[ISIN]]="","",IF(_xll.BDP($F34&amp;" CompanyID",G$1)="#N/A Invalid Security","",_xll.BDP($F34&amp;" CompanyID",G$1)))</f>
        <v/>
      </c>
      <c r="H34" s="229" t="str">
        <f>IF(tbl_coded[[#This Row],[ISIN]]="","",IF(_xll.BDP($B34&amp;" Corp",H$1)="#N/A N/A","--",_xll.BDP($B34&amp;" Corp",H$1)))</f>
        <v/>
      </c>
      <c r="I34" s="229" t="str">
        <f>IF(tbl_coded[[#This Row],[ISIN]]="","",IF(_xll.BDP($B34&amp;" Corp",I$1)="#N/A N/A","--",_xll.BDP($B34&amp;" Corp",I$1)))</f>
        <v/>
      </c>
      <c r="J34" s="229" t="str">
        <f>IF(tbl_coded[[#This Row],[ISIN]]="","",IF(_xll.BDP($B34&amp;" Corp",J$1)="#N/A N/A","--",_xll.BDP($B34&amp;" Corp",J$1)))</f>
        <v/>
      </c>
      <c r="K34" s="229" t="str">
        <f>IF(tbl_coded[[#This Row],[ISIN]]="","",IF(_xll.BDP($B34&amp;" Corp",K$1)="#N/A N/A","--",_xll.BDP($B34&amp;" Corp",K$1)))</f>
        <v/>
      </c>
      <c r="L34" s="229" t="str">
        <f>IF(tbl_coded[[#This Row],[ISIN]]="","",IF(_xll.BDP($B34&amp;" Corp",L$1)="#N/A N/A","--",_xll.BDP($B34&amp;" Corp",L$1)))</f>
        <v/>
      </c>
      <c r="M34" s="229" t="str">
        <f>IF(tbl_coded[[#This Row],[ISIN]]="","",IF(_xll.BDP($B34&amp;" Corp",M$1)="#N/A N/A","--",_xll.BDP($B34&amp;" Corp",M$1)))</f>
        <v/>
      </c>
      <c r="N34" s="229" t="str">
        <f>IF(tbl_coded[[#This Row],[ISIN]]="","",IF(_xll.BDP($B34&amp;" Corp",N$1)="#N/A N/A","--",_xll.BDP($B34&amp;" Corp",N$1)))</f>
        <v/>
      </c>
      <c r="O34" s="229" t="str">
        <f>IF(tbl_coded[[#This Row],[ISIN]]="","",IF(_xll.BDP($B34&amp;" Corp",O$1)="#N/A N/A","--",_xll.BDP($B34&amp;" Corp",O$1)))</f>
        <v/>
      </c>
      <c r="P34" s="229" t="str">
        <f>IF(tbl_coded[[#This Row],[ISIN]]="","",IF(OR(_xll.BDP($B34&amp;" Corp",P$1)="#N/A N/A",_xll.BDP($B34&amp;" Corp",P$1)="#N/A Invalid Security",_xll.BDP($B34&amp;" Corp",P$1)="#N/A Field Not Applicable"),"--",_xll.BDP($B34&amp;" Corp",P$1)))</f>
        <v/>
      </c>
      <c r="Q34" s="229" t="str">
        <f>IF(tbl_coded[[#This Row],[ISIN]]="","",IF(OR(_xll.BDP($P34&amp;" Equity",Q$1)="#N/A N/A",_xll.BDP($P34&amp;" Equity",Q$1)="#N/A Invalid Security"),"--",_xll.BDP($P34&amp;" Equity",Q$1)))</f>
        <v/>
      </c>
      <c r="R34" s="229" t="str">
        <f>IF(tbl_coded[[#This Row],[ISIN]]="","",IF(OR(_xll.BDP($P34&amp;" Equity",R$1)="#N/A N/A",_xll.BDP($P34&amp;" Equity",R$1)="#N/A Invalid Security"),"--",_xll.BDP($P34&amp;" Equity",R$1)))</f>
        <v/>
      </c>
      <c r="S34" s="229" t="str">
        <f>IF(tbl_coded[[#This Row],[ISIN]]="","",IF(OR(_xll.BDP($P34&amp;" Equity",S$1)="#N/A N/A",_xll.BDP($P34&amp;" Equity",S$1)="#N/A Invalid Security"),"--",_xll.BDP($P34&amp;" Equity",S$1)))</f>
        <v/>
      </c>
      <c r="T34" s="229" t="str">
        <f>IF(tbl_coded[[#This Row],[ISIN]]="","",IF(OR(_xll.BDP($P34&amp;" Equity",T$1)="#N/A N/A",_xll.BDP($P34&amp;" Equity",T$1)="#N/A Invalid Security"),"--",_xll.BDP($P34&amp;" Equity",T$1)))</f>
        <v/>
      </c>
      <c r="U34" s="229" t="str">
        <f>IF(tbl_coded[[#This Row],[ISIN]]="","",IF(OR(_xll.BDP($P34&amp;" Equity",U$1)="#N/A N/A",_xll.BDP($P34&amp;" Equity",U$1)="#N/A Invalid Security"),"--",_xll.BDP($P34&amp;" Equity",U$1)))</f>
        <v/>
      </c>
      <c r="V34" s="229" t="str">
        <f>IF(tbl_coded[[#This Row],[ISIN]]="","",IF(ISNUMBER(_xll.BDP(B34&amp;" Corp",V$1)),_xll.BDP(B34&amp;" Corp",V$1),""))</f>
        <v/>
      </c>
      <c r="W34" s="229" t="str">
        <f>IF(tbl_coded[[#This Row],[ISIN]]="","",IF(ISNUMBER(_xll.BDP(B34&amp;" Corp",W$1)),_xll.BDP(B34&amp;" Corp",W$1),""))</f>
        <v/>
      </c>
      <c r="X34" s="229" t="str">
        <f>IF(tbl_coded[[#This Row],[ISIN]]="","",IF(ISNUMBER(_xll.BDP(B34&amp;" Corp",X$1)),_xll.BDP(B34&amp;" Corp",X$1),""))</f>
        <v/>
      </c>
      <c r="Y34" s="229" t="str">
        <f>IF(tbl_coded[[#This Row],[ISIN]]="","",IF((_xll.BDP(B34&amp;" Corp",Y$1))="#N/A Field Not Applicable","",_xll.BDP(B34&amp;" Corp",Y$1)))</f>
        <v/>
      </c>
      <c r="Z34" s="229" t="str">
        <f>IF(tbl_coded[[#This Row],[ISIN]]="","",IF((_xll.BDP(B34&amp;" Corp",Z$1))="#N/A N/A","--",_xll.BDP(B34&amp;" Corp",Z$1)))</f>
        <v/>
      </c>
      <c r="AA34" s="229" t="str">
        <f>IF(tbl_coded[[#This Row],[ISIN]]="","",IF(IFERROR(MATCH(H34,rtg_num[Moody''s],0)&gt;10,0),"HY",IF(IFERROR(MATCH(I34,rtg_num[S&amp;P],0)&gt;10,0),"HY",IF(IFERROR(MATCH(J34,rtg_num[Fitch],0)&gt;10,0),"HY",IF(H34&amp;I34&amp;J34="------","NR",IF(IFERROR(FIND("#N/A",Coded!H34),0)&amp;IFERROR(FIND("#N/A",Coded!H34),0)&amp;IFERROR(FIND("#N/A",Coded!H34),0)&lt;&gt;"000",IF(INDEX(美元债一级!$O:$O,MATCH(tbl_coded[[#This Row],[ISIN]],美元债一级!$I:$I,0))="--/--/--","NR","IG"),"IG"))))))</f>
        <v/>
      </c>
      <c r="AB34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4" s="230" t="str">
        <f>IF(tbl_coded[[#This Row],[ISIN]]="","",IF(_xll.BDP($B34&amp;" Corp",AD$1)="#N/A N/A","--",_xll.BDP($B34&amp;" Corp",AD$1)))</f>
        <v/>
      </c>
      <c r="AE3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4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4" s="246" t="str">
        <f>IF(tbl_coded[[#This Row],[ISIN]]="","",IF(_xll.BDS($B34&amp;" Corp",AH$1)="#N/A Field Not Applicable","",_xll.BDS($B34&amp;" Corp",AH$1)))</f>
        <v/>
      </c>
      <c r="AI34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4" s="246" t="str">
        <f>IF(tbl_coded[[#This Row],[ISIN]]="","",IF(OR(_xll.BDP(tbl_coded[[#This Row],[ISIN]]&amp;" ISIN",AJ$1)="#N/A N/A"),"--",_xll.BDP(tbl_coded[[#This Row],[ISIN]]&amp;" ISIN",AJ$1)))</f>
        <v/>
      </c>
      <c r="AK34" s="246" t="str">
        <f>IF(tbl_coded[[#This Row],[ISIN]]="","",IF(_xll.BDS($B34&amp;" Corp",AK$1)="#N/A Field Not Applicable","",_xll.BDS($B34&amp;" Corp",AK$1)))</f>
        <v/>
      </c>
      <c r="AL34" s="246" t="str">
        <f>IF(tbl_coded[[#This Row],[SBLC Provider BBID]]="","",_xll.BDP(tbl_coded[[#This Row],[SBLC Provider BBID]]&amp;" CompanyID","NAME"))</f>
        <v/>
      </c>
      <c r="AM34" s="246" t="str">
        <f>IF(tbl_coded[[#This Row],[ISIN]]="","",IF(OR(_xll.BDP(tbl_coded[[#This Row],[ISIN]]&amp;" ISIN",AM$1)="#N/A N/A"),"--",TEXT(_xll.BDP(tbl_coded[[#This Row],[ISIN]]&amp;" ISIN",AM$1),"yyyy/mm/dd")))</f>
        <v/>
      </c>
      <c r="AN34" s="246" t="str">
        <f>IF(tbl_coded[[#This Row],[ISIN]]="","",IF(OR(_xll.BDP(tbl_coded[[#This Row],[ISIN]]&amp;" ISIN",AN$1)="#N/A N/A"),"--",TEXT(_xll.BDP(tbl_coded[[#This Row],[ISIN]]&amp;" ISIN",AN$1),"yyyy/mm/dd")))</f>
        <v/>
      </c>
      <c r="AO34" s="246" t="str">
        <f>IF(tbl_coded[[#This Row],[ISIN]]="","",IF(OR(_xll.BDP(tbl_coded[[#This Row],[ISIN]]&amp;" ISIN",AO$1)="#N/A N/A"),"--",TEXT(_xll.BDP(tbl_coded[[#This Row],[ISIN]]&amp;" ISIN",AO$1),"yyyy/mm/dd")))</f>
        <v/>
      </c>
      <c r="AP34" s="246" t="str">
        <f>IF(tbl_coded[[#This Row],[ISIN]]="","",IF(OR(_xll.BDP(tbl_coded[[#This Row],[ISIN]]&amp;" ISIN",AP$1)="#N/A Field Not Applicable"),"--",TEXT(_xll.BDP(tbl_coded[[#This Row],[ISIN]]&amp;" ISIN",AP$1),"yyyy/mm/dd")))</f>
        <v/>
      </c>
      <c r="AQ34" s="246" t="str">
        <f>IF(tbl_coded[[#This Row],[ISIN]]="","",IF(OR(_xll.BDP(tbl_coded[[#This Row],[ISIN]]&amp;" ISIN",AQ$1)="#N/A N/A"),"--",_xll.BDP(tbl_coded[[#This Row],[ISIN]]&amp;" ISIN",AQ$1)))</f>
        <v/>
      </c>
      <c r="AR34" s="246" t="str">
        <f>IF(tbl_coded[[#This Row],[ISIN]]="","",IF(OR(_xll.BDP(tbl_coded[[#This Row],[ISIN]]&amp;" ISIN",AR$1)="#N/A N/A"),"--",_xll.BDP(tbl_coded[[#This Row],[ISIN]]&amp;" ISIN",AR$1)))</f>
        <v/>
      </c>
      <c r="AS34" s="246" t="str">
        <f>IF(tbl_coded[[#This Row],[ISIN]]="","",IF(OR(_xll.BDP(tbl_coded[[#This Row],[ISIN]]&amp;" ISIN",AS$1)="#N/A N/A"),"--",_xll.BDP(tbl_coded[[#This Row],[ISIN]]&amp;" ISIN",AS$1)))</f>
        <v/>
      </c>
      <c r="AT34" s="246" t="str">
        <f>IF(tbl_coded[[#This Row],[ISIN]]="","",IF(OR(_xll.BDP(tbl_coded[[#This Row],[ISIN]]&amp;" ISIN",AT$1)="#N/A Field Not Applicable"),"--",_xll.BDP(tbl_coded[[#This Row],[ISIN]]&amp;" ISIN",AT$1)))</f>
        <v/>
      </c>
      <c r="AU34" s="245"/>
    </row>
    <row r="35" spans="1:47" ht="15" customHeight="1">
      <c r="A35" s="230">
        <f>ROW()-ROW(tbl_coded[[#Headers],[ISIN]])</f>
        <v>33</v>
      </c>
      <c r="B35" s="227" t="str">
        <f>IF(美元债一级!$C$3:$C$1048576&lt;&gt;"",美元债一级!C35,"")</f>
        <v/>
      </c>
      <c r="C35" s="229" t="str">
        <f>IF(tbl_coded[[#This Row],[ISIN]]="","",IF(tbl_coded[[#This Row],[Index]]&gt;$A$1,"",IF(_xll.BDP($B35&amp;" Corp",C$1)="#N/A N/A","",_xll.BDP($B35&amp;" Corp",C$1))))</f>
        <v/>
      </c>
      <c r="D35" s="229" t="str">
        <f>IF(tbl_coded[[#This Row],[ISIN]]="","",IF(_xll.BDP($B35&amp;" Corp",D$1)="#N/A N/A","",_xll.BDP($B35&amp;" Corp",D$1)))</f>
        <v/>
      </c>
      <c r="E35" s="229" t="str">
        <f>IF(tbl_coded[[#This Row],[ISIN]]="","",IF(_xll.BDP($B35&amp;" Corp",E$1)="#N/A N/A","--",_xll.BDP($B35&amp;" Corp",E$1)))</f>
        <v/>
      </c>
      <c r="F35" s="229" t="str">
        <f>IF(tbl_coded[[#This Row],[ISIN]]="","",IF(_xll.BDS($B35&amp;" Corp",F$1)="#N/A Field Not Applicable","",_xll.BDS($B35&amp;" Corp",F$1)))</f>
        <v/>
      </c>
      <c r="G35" s="229" t="str">
        <f>IF(tbl_coded[[#This Row],[ISIN]]="","",IF(_xll.BDP($F35&amp;" CompanyID",G$1)="#N/A Invalid Security","",_xll.BDP($F35&amp;" CompanyID",G$1)))</f>
        <v/>
      </c>
      <c r="H35" s="229" t="str">
        <f>IF(tbl_coded[[#This Row],[ISIN]]="","",IF(_xll.BDP($B35&amp;" Corp",H$1)="#N/A N/A","--",_xll.BDP($B35&amp;" Corp",H$1)))</f>
        <v/>
      </c>
      <c r="I35" s="229" t="str">
        <f>IF(tbl_coded[[#This Row],[ISIN]]="","",IF(_xll.BDP($B35&amp;" Corp",I$1)="#N/A N/A","--",_xll.BDP($B35&amp;" Corp",I$1)))</f>
        <v/>
      </c>
      <c r="J35" s="229" t="str">
        <f>IF(tbl_coded[[#This Row],[ISIN]]="","",IF(_xll.BDP($B35&amp;" Corp",J$1)="#N/A N/A","--",_xll.BDP($B35&amp;" Corp",J$1)))</f>
        <v/>
      </c>
      <c r="K35" s="229" t="str">
        <f>IF(tbl_coded[[#This Row],[ISIN]]="","",IF(_xll.BDP($B35&amp;" Corp",K$1)="#N/A N/A","--",_xll.BDP($B35&amp;" Corp",K$1)))</f>
        <v/>
      </c>
      <c r="L35" s="229" t="str">
        <f>IF(tbl_coded[[#This Row],[ISIN]]="","",IF(_xll.BDP($B35&amp;" Corp",L$1)="#N/A N/A","--",_xll.BDP($B35&amp;" Corp",L$1)))</f>
        <v/>
      </c>
      <c r="M35" s="229" t="str">
        <f>IF(tbl_coded[[#This Row],[ISIN]]="","",IF(_xll.BDP($B35&amp;" Corp",M$1)="#N/A N/A","--",_xll.BDP($B35&amp;" Corp",M$1)))</f>
        <v/>
      </c>
      <c r="N35" s="229" t="str">
        <f>IF(tbl_coded[[#This Row],[ISIN]]="","",IF(_xll.BDP($B35&amp;" Corp",N$1)="#N/A N/A","--",_xll.BDP($B35&amp;" Corp",N$1)))</f>
        <v/>
      </c>
      <c r="O35" s="229" t="str">
        <f>IF(tbl_coded[[#This Row],[ISIN]]="","",IF(_xll.BDP($B35&amp;" Corp",O$1)="#N/A N/A","--",_xll.BDP($B35&amp;" Corp",O$1)))</f>
        <v/>
      </c>
      <c r="P35" s="229" t="str">
        <f>IF(tbl_coded[[#This Row],[ISIN]]="","",IF(OR(_xll.BDP($B35&amp;" Corp",P$1)="#N/A N/A",_xll.BDP($B35&amp;" Corp",P$1)="#N/A Invalid Security",_xll.BDP($B35&amp;" Corp",P$1)="#N/A Field Not Applicable"),"--",_xll.BDP($B35&amp;" Corp",P$1)))</f>
        <v/>
      </c>
      <c r="Q35" s="229" t="str">
        <f>IF(tbl_coded[[#This Row],[ISIN]]="","",IF(OR(_xll.BDP($P35&amp;" Equity",Q$1)="#N/A N/A",_xll.BDP($P35&amp;" Equity",Q$1)="#N/A Invalid Security"),"--",_xll.BDP($P35&amp;" Equity",Q$1)))</f>
        <v/>
      </c>
      <c r="R35" s="229" t="str">
        <f>IF(tbl_coded[[#This Row],[ISIN]]="","",IF(OR(_xll.BDP($P35&amp;" Equity",R$1)="#N/A N/A",_xll.BDP($P35&amp;" Equity",R$1)="#N/A Invalid Security"),"--",_xll.BDP($P35&amp;" Equity",R$1)))</f>
        <v/>
      </c>
      <c r="S35" s="229" t="str">
        <f>IF(tbl_coded[[#This Row],[ISIN]]="","",IF(OR(_xll.BDP($P35&amp;" Equity",S$1)="#N/A N/A",_xll.BDP($P35&amp;" Equity",S$1)="#N/A Invalid Security"),"--",_xll.BDP($P35&amp;" Equity",S$1)))</f>
        <v/>
      </c>
      <c r="T35" s="229" t="str">
        <f>IF(tbl_coded[[#This Row],[ISIN]]="","",IF(OR(_xll.BDP($P35&amp;" Equity",T$1)="#N/A N/A",_xll.BDP($P35&amp;" Equity",T$1)="#N/A Invalid Security"),"--",_xll.BDP($P35&amp;" Equity",T$1)))</f>
        <v/>
      </c>
      <c r="U35" s="229" t="str">
        <f>IF(tbl_coded[[#This Row],[ISIN]]="","",IF(OR(_xll.BDP($P35&amp;" Equity",U$1)="#N/A N/A",_xll.BDP($P35&amp;" Equity",U$1)="#N/A Invalid Security"),"--",_xll.BDP($P35&amp;" Equity",U$1)))</f>
        <v/>
      </c>
      <c r="V35" s="229" t="str">
        <f>IF(tbl_coded[[#This Row],[ISIN]]="","",IF(ISNUMBER(_xll.BDP(B35&amp;" Corp",V$1)),_xll.BDP(B35&amp;" Corp",V$1),""))</f>
        <v/>
      </c>
      <c r="W35" s="229" t="str">
        <f>IF(tbl_coded[[#This Row],[ISIN]]="","",IF(ISNUMBER(_xll.BDP(B35&amp;" Corp",W$1)),_xll.BDP(B35&amp;" Corp",W$1),""))</f>
        <v/>
      </c>
      <c r="X35" s="229" t="str">
        <f>IF(tbl_coded[[#This Row],[ISIN]]="","",IF(ISNUMBER(_xll.BDP(B35&amp;" Corp",X$1)),_xll.BDP(B35&amp;" Corp",X$1),""))</f>
        <v/>
      </c>
      <c r="Y35" s="229" t="str">
        <f>IF(tbl_coded[[#This Row],[ISIN]]="","",IF((_xll.BDP(B35&amp;" Corp",Y$1))="#N/A Field Not Applicable","",_xll.BDP(B35&amp;" Corp",Y$1)))</f>
        <v/>
      </c>
      <c r="Z35" s="229" t="str">
        <f>IF(tbl_coded[[#This Row],[ISIN]]="","",IF((_xll.BDP(B35&amp;" Corp",Z$1))="#N/A N/A","--",_xll.BDP(B35&amp;" Corp",Z$1)))</f>
        <v/>
      </c>
      <c r="AA35" s="229" t="str">
        <f>IF(tbl_coded[[#This Row],[ISIN]]="","",IF(IFERROR(MATCH(H35,rtg_num[Moody''s],0)&gt;10,0),"HY",IF(IFERROR(MATCH(I35,rtg_num[S&amp;P],0)&gt;10,0),"HY",IF(IFERROR(MATCH(J35,rtg_num[Fitch],0)&gt;10,0),"HY",IF(H35&amp;I35&amp;J35="------","NR",IF(IFERROR(FIND("#N/A",Coded!H35),0)&amp;IFERROR(FIND("#N/A",Coded!H35),0)&amp;IFERROR(FIND("#N/A",Coded!H35),0)&lt;&gt;"000",IF(INDEX(美元债一级!$O:$O,MATCH(tbl_coded[[#This Row],[ISIN]],美元债一级!$I:$I,0))="--/--/--","NR","IG"),"IG"))))))</f>
        <v/>
      </c>
      <c r="AB35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5" s="230" t="str">
        <f>IF(tbl_coded[[#This Row],[ISIN]]="","",IF(_xll.BDP($B35&amp;" Corp",AD$1)="#N/A N/A","--",_xll.BDP($B35&amp;" Corp",AD$1)))</f>
        <v/>
      </c>
      <c r="AE3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5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5" s="246" t="str">
        <f>IF(tbl_coded[[#This Row],[ISIN]]="","",IF(_xll.BDS($B35&amp;" Corp",AH$1)="#N/A Field Not Applicable","",_xll.BDS($B35&amp;" Corp",AH$1)))</f>
        <v/>
      </c>
      <c r="AI35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5" s="246" t="str">
        <f>IF(tbl_coded[[#This Row],[ISIN]]="","",IF(OR(_xll.BDP(tbl_coded[[#This Row],[ISIN]]&amp;" ISIN",AJ$1)="#N/A N/A"),"--",_xll.BDP(tbl_coded[[#This Row],[ISIN]]&amp;" ISIN",AJ$1)))</f>
        <v/>
      </c>
      <c r="AK35" s="246" t="str">
        <f>IF(tbl_coded[[#This Row],[ISIN]]="","",IF(_xll.BDS($B35&amp;" Corp",AK$1)="#N/A Field Not Applicable","",_xll.BDS($B35&amp;" Corp",AK$1)))</f>
        <v/>
      </c>
      <c r="AL35" s="246" t="str">
        <f>IF(tbl_coded[[#This Row],[SBLC Provider BBID]]="","",_xll.BDP(tbl_coded[[#This Row],[SBLC Provider BBID]]&amp;" CompanyID","NAME"))</f>
        <v/>
      </c>
      <c r="AM35" s="246" t="str">
        <f>IF(tbl_coded[[#This Row],[ISIN]]="","",IF(OR(_xll.BDP(tbl_coded[[#This Row],[ISIN]]&amp;" ISIN",AM$1)="#N/A N/A"),"--",TEXT(_xll.BDP(tbl_coded[[#This Row],[ISIN]]&amp;" ISIN",AM$1),"yyyy/mm/dd")))</f>
        <v/>
      </c>
      <c r="AN35" s="246" t="str">
        <f>IF(tbl_coded[[#This Row],[ISIN]]="","",IF(OR(_xll.BDP(tbl_coded[[#This Row],[ISIN]]&amp;" ISIN",AN$1)="#N/A N/A"),"--",TEXT(_xll.BDP(tbl_coded[[#This Row],[ISIN]]&amp;" ISIN",AN$1),"yyyy/mm/dd")))</f>
        <v/>
      </c>
      <c r="AO35" s="246" t="str">
        <f>IF(tbl_coded[[#This Row],[ISIN]]="","",IF(OR(_xll.BDP(tbl_coded[[#This Row],[ISIN]]&amp;" ISIN",AO$1)="#N/A N/A"),"--",TEXT(_xll.BDP(tbl_coded[[#This Row],[ISIN]]&amp;" ISIN",AO$1),"yyyy/mm/dd")))</f>
        <v/>
      </c>
      <c r="AP35" s="246" t="str">
        <f>IF(tbl_coded[[#This Row],[ISIN]]="","",IF(OR(_xll.BDP(tbl_coded[[#This Row],[ISIN]]&amp;" ISIN",AP$1)="#N/A Field Not Applicable"),"--",TEXT(_xll.BDP(tbl_coded[[#This Row],[ISIN]]&amp;" ISIN",AP$1),"yyyy/mm/dd")))</f>
        <v/>
      </c>
      <c r="AQ35" s="246" t="str">
        <f>IF(tbl_coded[[#This Row],[ISIN]]="","",IF(OR(_xll.BDP(tbl_coded[[#This Row],[ISIN]]&amp;" ISIN",AQ$1)="#N/A N/A"),"--",_xll.BDP(tbl_coded[[#This Row],[ISIN]]&amp;" ISIN",AQ$1)))</f>
        <v/>
      </c>
      <c r="AR35" s="246" t="str">
        <f>IF(tbl_coded[[#This Row],[ISIN]]="","",IF(OR(_xll.BDP(tbl_coded[[#This Row],[ISIN]]&amp;" ISIN",AR$1)="#N/A N/A"),"--",_xll.BDP(tbl_coded[[#This Row],[ISIN]]&amp;" ISIN",AR$1)))</f>
        <v/>
      </c>
      <c r="AS35" s="246" t="str">
        <f>IF(tbl_coded[[#This Row],[ISIN]]="","",IF(OR(_xll.BDP(tbl_coded[[#This Row],[ISIN]]&amp;" ISIN",AS$1)="#N/A N/A"),"--",_xll.BDP(tbl_coded[[#This Row],[ISIN]]&amp;" ISIN",AS$1)))</f>
        <v/>
      </c>
      <c r="AT35" s="246" t="str">
        <f>IF(tbl_coded[[#This Row],[ISIN]]="","",IF(OR(_xll.BDP(tbl_coded[[#This Row],[ISIN]]&amp;" ISIN",AT$1)="#N/A Field Not Applicable"),"--",_xll.BDP(tbl_coded[[#This Row],[ISIN]]&amp;" ISIN",AT$1)))</f>
        <v/>
      </c>
      <c r="AU35" s="245"/>
    </row>
    <row r="36" spans="1:47" ht="15" customHeight="1">
      <c r="A36" s="230">
        <f>ROW()-ROW(tbl_coded[[#Headers],[ISIN]])</f>
        <v>34</v>
      </c>
      <c r="B36" s="227" t="str">
        <f>IF(美元债一级!$C$3:$C$1048576&lt;&gt;"",美元债一级!C36,"")</f>
        <v/>
      </c>
      <c r="C36" s="229" t="str">
        <f>IF(tbl_coded[[#This Row],[ISIN]]="","",IF(tbl_coded[[#This Row],[Index]]&gt;$A$1,"",IF(_xll.BDP($B36&amp;" Corp",C$1)="#N/A N/A","",_xll.BDP($B36&amp;" Corp",C$1))))</f>
        <v/>
      </c>
      <c r="D36" s="229" t="str">
        <f>IF(tbl_coded[[#This Row],[ISIN]]="","",IF(_xll.BDP($B36&amp;" Corp",D$1)="#N/A N/A","",_xll.BDP($B36&amp;" Corp",D$1)))</f>
        <v/>
      </c>
      <c r="E36" s="229" t="str">
        <f>IF(tbl_coded[[#This Row],[ISIN]]="","",IF(_xll.BDP($B36&amp;" Corp",E$1)="#N/A N/A","--",_xll.BDP($B36&amp;" Corp",E$1)))</f>
        <v/>
      </c>
      <c r="F36" s="229" t="str">
        <f>IF(tbl_coded[[#This Row],[ISIN]]="","",IF(_xll.BDS($B36&amp;" Corp",F$1)="#N/A Field Not Applicable","",_xll.BDS($B36&amp;" Corp",F$1)))</f>
        <v/>
      </c>
      <c r="G36" s="229" t="str">
        <f>IF(tbl_coded[[#This Row],[ISIN]]="","",IF(_xll.BDP($F36&amp;" CompanyID",G$1)="#N/A Invalid Security","",_xll.BDP($F36&amp;" CompanyID",G$1)))</f>
        <v/>
      </c>
      <c r="H36" s="229" t="str">
        <f>IF(tbl_coded[[#This Row],[ISIN]]="","",IF(_xll.BDP($B36&amp;" Corp",H$1)="#N/A N/A","--",_xll.BDP($B36&amp;" Corp",H$1)))</f>
        <v/>
      </c>
      <c r="I36" s="229" t="str">
        <f>IF(tbl_coded[[#This Row],[ISIN]]="","",IF(_xll.BDP($B36&amp;" Corp",I$1)="#N/A N/A","--",_xll.BDP($B36&amp;" Corp",I$1)))</f>
        <v/>
      </c>
      <c r="J36" s="229" t="str">
        <f>IF(tbl_coded[[#This Row],[ISIN]]="","",IF(_xll.BDP($B36&amp;" Corp",J$1)="#N/A N/A","--",_xll.BDP($B36&amp;" Corp",J$1)))</f>
        <v/>
      </c>
      <c r="K36" s="229" t="str">
        <f>IF(tbl_coded[[#This Row],[ISIN]]="","",IF(_xll.BDP($B36&amp;" Corp",K$1)="#N/A N/A","--",_xll.BDP($B36&amp;" Corp",K$1)))</f>
        <v/>
      </c>
      <c r="L36" s="229" t="str">
        <f>IF(tbl_coded[[#This Row],[ISIN]]="","",IF(_xll.BDP($B36&amp;" Corp",L$1)="#N/A N/A","--",_xll.BDP($B36&amp;" Corp",L$1)))</f>
        <v/>
      </c>
      <c r="M36" s="229" t="str">
        <f>IF(tbl_coded[[#This Row],[ISIN]]="","",IF(_xll.BDP($B36&amp;" Corp",M$1)="#N/A N/A","--",_xll.BDP($B36&amp;" Corp",M$1)))</f>
        <v/>
      </c>
      <c r="N36" s="229" t="str">
        <f>IF(tbl_coded[[#This Row],[ISIN]]="","",IF(_xll.BDP($B36&amp;" Corp",N$1)="#N/A N/A","--",_xll.BDP($B36&amp;" Corp",N$1)))</f>
        <v/>
      </c>
      <c r="O36" s="229" t="str">
        <f>IF(tbl_coded[[#This Row],[ISIN]]="","",IF(_xll.BDP($B36&amp;" Corp",O$1)="#N/A N/A","--",_xll.BDP($B36&amp;" Corp",O$1)))</f>
        <v/>
      </c>
      <c r="P36" s="229" t="str">
        <f>IF(tbl_coded[[#This Row],[ISIN]]="","",IF(OR(_xll.BDP($B36&amp;" Corp",P$1)="#N/A N/A",_xll.BDP($B36&amp;" Corp",P$1)="#N/A Invalid Security",_xll.BDP($B36&amp;" Corp",P$1)="#N/A Field Not Applicable"),"--",_xll.BDP($B36&amp;" Corp",P$1)))</f>
        <v/>
      </c>
      <c r="Q36" s="229" t="str">
        <f>IF(tbl_coded[[#This Row],[ISIN]]="","",IF(OR(_xll.BDP($P36&amp;" Equity",Q$1)="#N/A N/A",_xll.BDP($P36&amp;" Equity",Q$1)="#N/A Invalid Security"),"--",_xll.BDP($P36&amp;" Equity",Q$1)))</f>
        <v/>
      </c>
      <c r="R36" s="229" t="str">
        <f>IF(tbl_coded[[#This Row],[ISIN]]="","",IF(OR(_xll.BDP($P36&amp;" Equity",R$1)="#N/A N/A",_xll.BDP($P36&amp;" Equity",R$1)="#N/A Invalid Security"),"--",_xll.BDP($P36&amp;" Equity",R$1)))</f>
        <v/>
      </c>
      <c r="S36" s="229" t="str">
        <f>IF(tbl_coded[[#This Row],[ISIN]]="","",IF(OR(_xll.BDP($P36&amp;" Equity",S$1)="#N/A N/A",_xll.BDP($P36&amp;" Equity",S$1)="#N/A Invalid Security"),"--",_xll.BDP($P36&amp;" Equity",S$1)))</f>
        <v/>
      </c>
      <c r="T36" s="229" t="str">
        <f>IF(tbl_coded[[#This Row],[ISIN]]="","",IF(OR(_xll.BDP($P36&amp;" Equity",T$1)="#N/A N/A",_xll.BDP($P36&amp;" Equity",T$1)="#N/A Invalid Security"),"--",_xll.BDP($P36&amp;" Equity",T$1)))</f>
        <v/>
      </c>
      <c r="U36" s="229" t="str">
        <f>IF(tbl_coded[[#This Row],[ISIN]]="","",IF(OR(_xll.BDP($P36&amp;" Equity",U$1)="#N/A N/A",_xll.BDP($P36&amp;" Equity",U$1)="#N/A Invalid Security"),"--",_xll.BDP($P36&amp;" Equity",U$1)))</f>
        <v/>
      </c>
      <c r="V36" s="229" t="str">
        <f>IF(tbl_coded[[#This Row],[ISIN]]="","",IF(ISNUMBER(_xll.BDP(B36&amp;" Corp",V$1)),_xll.BDP(B36&amp;" Corp",V$1),""))</f>
        <v/>
      </c>
      <c r="W36" s="229" t="str">
        <f>IF(tbl_coded[[#This Row],[ISIN]]="","",IF(ISNUMBER(_xll.BDP(B36&amp;" Corp",W$1)),_xll.BDP(B36&amp;" Corp",W$1),""))</f>
        <v/>
      </c>
      <c r="X36" s="229" t="str">
        <f>IF(tbl_coded[[#This Row],[ISIN]]="","",IF(ISNUMBER(_xll.BDP(B36&amp;" Corp",X$1)),_xll.BDP(B36&amp;" Corp",X$1),""))</f>
        <v/>
      </c>
      <c r="Y36" s="229" t="str">
        <f>IF(tbl_coded[[#This Row],[ISIN]]="","",IF((_xll.BDP(B36&amp;" Corp",Y$1))="#N/A Field Not Applicable","",_xll.BDP(B36&amp;" Corp",Y$1)))</f>
        <v/>
      </c>
      <c r="Z36" s="229" t="str">
        <f>IF(tbl_coded[[#This Row],[ISIN]]="","",IF((_xll.BDP(B36&amp;" Corp",Z$1))="#N/A N/A","--",_xll.BDP(B36&amp;" Corp",Z$1)))</f>
        <v/>
      </c>
      <c r="AA36" s="229" t="str">
        <f>IF(tbl_coded[[#This Row],[ISIN]]="","",IF(IFERROR(MATCH(H36,rtg_num[Moody''s],0)&gt;10,0),"HY",IF(IFERROR(MATCH(I36,rtg_num[S&amp;P],0)&gt;10,0),"HY",IF(IFERROR(MATCH(J36,rtg_num[Fitch],0)&gt;10,0),"HY",IF(H36&amp;I36&amp;J36="------","NR",IF(IFERROR(FIND("#N/A",Coded!H36),0)&amp;IFERROR(FIND("#N/A",Coded!H36),0)&amp;IFERROR(FIND("#N/A",Coded!H36),0)&lt;&gt;"000",IF(INDEX(美元债一级!$O:$O,MATCH(tbl_coded[[#This Row],[ISIN]],美元债一级!$I:$I,0))="--/--/--","NR","IG"),"IG"))))))</f>
        <v/>
      </c>
      <c r="AB36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6" s="230" t="str">
        <f>IF(tbl_coded[[#This Row],[ISIN]]="","",IF(_xll.BDP($B36&amp;" Corp",AD$1)="#N/A N/A","--",_xll.BDP($B36&amp;" Corp",AD$1)))</f>
        <v/>
      </c>
      <c r="AE3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6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6" s="246" t="str">
        <f>IF(tbl_coded[[#This Row],[ISIN]]="","",IF(_xll.BDS($B36&amp;" Corp",AH$1)="#N/A Field Not Applicable","",_xll.BDS($B36&amp;" Corp",AH$1)))</f>
        <v/>
      </c>
      <c r="AI36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6" s="246" t="str">
        <f>IF(tbl_coded[[#This Row],[ISIN]]="","",IF(OR(_xll.BDP(tbl_coded[[#This Row],[ISIN]]&amp;" ISIN",AJ$1)="#N/A N/A"),"--",_xll.BDP(tbl_coded[[#This Row],[ISIN]]&amp;" ISIN",AJ$1)))</f>
        <v/>
      </c>
      <c r="AK36" s="246" t="str">
        <f>IF(tbl_coded[[#This Row],[ISIN]]="","",IF(_xll.BDS($B36&amp;" Corp",AK$1)="#N/A Field Not Applicable","",_xll.BDS($B36&amp;" Corp",AK$1)))</f>
        <v/>
      </c>
      <c r="AL36" s="246" t="str">
        <f>IF(tbl_coded[[#This Row],[SBLC Provider BBID]]="","",_xll.BDP(tbl_coded[[#This Row],[SBLC Provider BBID]]&amp;" CompanyID","NAME"))</f>
        <v/>
      </c>
      <c r="AM36" s="246" t="str">
        <f>IF(tbl_coded[[#This Row],[ISIN]]="","",IF(OR(_xll.BDP(tbl_coded[[#This Row],[ISIN]]&amp;" ISIN",AM$1)="#N/A N/A"),"--",TEXT(_xll.BDP(tbl_coded[[#This Row],[ISIN]]&amp;" ISIN",AM$1),"yyyy/mm/dd")))</f>
        <v/>
      </c>
      <c r="AN36" s="246" t="str">
        <f>IF(tbl_coded[[#This Row],[ISIN]]="","",IF(OR(_xll.BDP(tbl_coded[[#This Row],[ISIN]]&amp;" ISIN",AN$1)="#N/A N/A"),"--",TEXT(_xll.BDP(tbl_coded[[#This Row],[ISIN]]&amp;" ISIN",AN$1),"yyyy/mm/dd")))</f>
        <v/>
      </c>
      <c r="AO36" s="246" t="str">
        <f>IF(tbl_coded[[#This Row],[ISIN]]="","",IF(OR(_xll.BDP(tbl_coded[[#This Row],[ISIN]]&amp;" ISIN",AO$1)="#N/A N/A"),"--",TEXT(_xll.BDP(tbl_coded[[#This Row],[ISIN]]&amp;" ISIN",AO$1),"yyyy/mm/dd")))</f>
        <v/>
      </c>
      <c r="AP36" s="246" t="str">
        <f>IF(tbl_coded[[#This Row],[ISIN]]="","",IF(OR(_xll.BDP(tbl_coded[[#This Row],[ISIN]]&amp;" ISIN",AP$1)="#N/A Field Not Applicable"),"--",TEXT(_xll.BDP(tbl_coded[[#This Row],[ISIN]]&amp;" ISIN",AP$1),"yyyy/mm/dd")))</f>
        <v/>
      </c>
      <c r="AQ36" s="246" t="str">
        <f>IF(tbl_coded[[#This Row],[ISIN]]="","",IF(OR(_xll.BDP(tbl_coded[[#This Row],[ISIN]]&amp;" ISIN",AQ$1)="#N/A N/A"),"--",_xll.BDP(tbl_coded[[#This Row],[ISIN]]&amp;" ISIN",AQ$1)))</f>
        <v/>
      </c>
      <c r="AR36" s="246" t="str">
        <f>IF(tbl_coded[[#This Row],[ISIN]]="","",IF(OR(_xll.BDP(tbl_coded[[#This Row],[ISIN]]&amp;" ISIN",AR$1)="#N/A N/A"),"--",_xll.BDP(tbl_coded[[#This Row],[ISIN]]&amp;" ISIN",AR$1)))</f>
        <v/>
      </c>
      <c r="AS36" s="246" t="str">
        <f>IF(tbl_coded[[#This Row],[ISIN]]="","",IF(OR(_xll.BDP(tbl_coded[[#This Row],[ISIN]]&amp;" ISIN",AS$1)="#N/A N/A"),"--",_xll.BDP(tbl_coded[[#This Row],[ISIN]]&amp;" ISIN",AS$1)))</f>
        <v/>
      </c>
      <c r="AT36" s="246" t="str">
        <f>IF(tbl_coded[[#This Row],[ISIN]]="","",IF(OR(_xll.BDP(tbl_coded[[#This Row],[ISIN]]&amp;" ISIN",AT$1)="#N/A Field Not Applicable"),"--",_xll.BDP(tbl_coded[[#This Row],[ISIN]]&amp;" ISIN",AT$1)))</f>
        <v/>
      </c>
      <c r="AU36" s="245"/>
    </row>
    <row r="37" spans="1:47" ht="15" customHeight="1">
      <c r="A37" s="230">
        <f>ROW()-ROW(tbl_coded[[#Headers],[ISIN]])</f>
        <v>35</v>
      </c>
      <c r="B37" s="227" t="str">
        <f>IF(美元债一级!$C$3:$C$1048576&lt;&gt;"",美元债一级!C37,"")</f>
        <v/>
      </c>
      <c r="C37" s="229" t="str">
        <f>IF(tbl_coded[[#This Row],[ISIN]]="","",IF(tbl_coded[[#This Row],[Index]]&gt;$A$1,"",IF(_xll.BDP($B37&amp;" Corp",C$1)="#N/A N/A","",_xll.BDP($B37&amp;" Corp",C$1))))</f>
        <v/>
      </c>
      <c r="D37" s="229" t="str">
        <f>IF(tbl_coded[[#This Row],[ISIN]]="","",IF(_xll.BDP($B37&amp;" Corp",D$1)="#N/A N/A","",_xll.BDP($B37&amp;" Corp",D$1)))</f>
        <v/>
      </c>
      <c r="E37" s="229" t="str">
        <f>IF(tbl_coded[[#This Row],[ISIN]]="","",IF(_xll.BDP($B37&amp;" Corp",E$1)="#N/A N/A","--",_xll.BDP($B37&amp;" Corp",E$1)))</f>
        <v/>
      </c>
      <c r="F37" s="229" t="str">
        <f>IF(tbl_coded[[#This Row],[ISIN]]="","",IF(_xll.BDS($B37&amp;" Corp",F$1)="#N/A Field Not Applicable","",_xll.BDS($B37&amp;" Corp",F$1)))</f>
        <v/>
      </c>
      <c r="G37" s="229" t="str">
        <f>IF(tbl_coded[[#This Row],[ISIN]]="","",IF(_xll.BDP($F37&amp;" CompanyID",G$1)="#N/A Invalid Security","",_xll.BDP($F37&amp;" CompanyID",G$1)))</f>
        <v/>
      </c>
      <c r="H37" s="229" t="str">
        <f>IF(tbl_coded[[#This Row],[ISIN]]="","",IF(_xll.BDP($B37&amp;" Corp",H$1)="#N/A N/A","--",_xll.BDP($B37&amp;" Corp",H$1)))</f>
        <v/>
      </c>
      <c r="I37" s="229" t="str">
        <f>IF(tbl_coded[[#This Row],[ISIN]]="","",IF(_xll.BDP($B37&amp;" Corp",I$1)="#N/A N/A","--",_xll.BDP($B37&amp;" Corp",I$1)))</f>
        <v/>
      </c>
      <c r="J37" s="229" t="str">
        <f>IF(tbl_coded[[#This Row],[ISIN]]="","",IF(_xll.BDP($B37&amp;" Corp",J$1)="#N/A N/A","--",_xll.BDP($B37&amp;" Corp",J$1)))</f>
        <v/>
      </c>
      <c r="K37" s="229" t="str">
        <f>IF(tbl_coded[[#This Row],[ISIN]]="","",IF(_xll.BDP($B37&amp;" Corp",K$1)="#N/A N/A","--",_xll.BDP($B37&amp;" Corp",K$1)))</f>
        <v/>
      </c>
      <c r="L37" s="229" t="str">
        <f>IF(tbl_coded[[#This Row],[ISIN]]="","",IF(_xll.BDP($B37&amp;" Corp",L$1)="#N/A N/A","--",_xll.BDP($B37&amp;" Corp",L$1)))</f>
        <v/>
      </c>
      <c r="M37" s="229" t="str">
        <f>IF(tbl_coded[[#This Row],[ISIN]]="","",IF(_xll.BDP($B37&amp;" Corp",M$1)="#N/A N/A","--",_xll.BDP($B37&amp;" Corp",M$1)))</f>
        <v/>
      </c>
      <c r="N37" s="229" t="str">
        <f>IF(tbl_coded[[#This Row],[ISIN]]="","",IF(_xll.BDP($B37&amp;" Corp",N$1)="#N/A N/A","--",_xll.BDP($B37&amp;" Corp",N$1)))</f>
        <v/>
      </c>
      <c r="O37" s="229" t="str">
        <f>IF(tbl_coded[[#This Row],[ISIN]]="","",IF(_xll.BDP($B37&amp;" Corp",O$1)="#N/A N/A","--",_xll.BDP($B37&amp;" Corp",O$1)))</f>
        <v/>
      </c>
      <c r="P37" s="229" t="str">
        <f>IF(tbl_coded[[#This Row],[ISIN]]="","",IF(OR(_xll.BDP($B37&amp;" Corp",P$1)="#N/A N/A",_xll.BDP($B37&amp;" Corp",P$1)="#N/A Invalid Security",_xll.BDP($B37&amp;" Corp",P$1)="#N/A Field Not Applicable"),"--",_xll.BDP($B37&amp;" Corp",P$1)))</f>
        <v/>
      </c>
      <c r="Q37" s="229" t="str">
        <f>IF(tbl_coded[[#This Row],[ISIN]]="","",IF(OR(_xll.BDP($P37&amp;" Equity",Q$1)="#N/A N/A",_xll.BDP($P37&amp;" Equity",Q$1)="#N/A Invalid Security"),"--",_xll.BDP($P37&amp;" Equity",Q$1)))</f>
        <v/>
      </c>
      <c r="R37" s="229" t="str">
        <f>IF(tbl_coded[[#This Row],[ISIN]]="","",IF(OR(_xll.BDP($P37&amp;" Equity",R$1)="#N/A N/A",_xll.BDP($P37&amp;" Equity",R$1)="#N/A Invalid Security"),"--",_xll.BDP($P37&amp;" Equity",R$1)))</f>
        <v/>
      </c>
      <c r="S37" s="229" t="str">
        <f>IF(tbl_coded[[#This Row],[ISIN]]="","",IF(OR(_xll.BDP($P37&amp;" Equity",S$1)="#N/A N/A",_xll.BDP($P37&amp;" Equity",S$1)="#N/A Invalid Security"),"--",_xll.BDP($P37&amp;" Equity",S$1)))</f>
        <v/>
      </c>
      <c r="T37" s="229" t="str">
        <f>IF(tbl_coded[[#This Row],[ISIN]]="","",IF(OR(_xll.BDP($P37&amp;" Equity",T$1)="#N/A N/A",_xll.BDP($P37&amp;" Equity",T$1)="#N/A Invalid Security"),"--",_xll.BDP($P37&amp;" Equity",T$1)))</f>
        <v/>
      </c>
      <c r="U37" s="229" t="str">
        <f>IF(tbl_coded[[#This Row],[ISIN]]="","",IF(OR(_xll.BDP($P37&amp;" Equity",U$1)="#N/A N/A",_xll.BDP($P37&amp;" Equity",U$1)="#N/A Invalid Security"),"--",_xll.BDP($P37&amp;" Equity",U$1)))</f>
        <v/>
      </c>
      <c r="V37" s="229" t="str">
        <f>IF(tbl_coded[[#This Row],[ISIN]]="","",IF(ISNUMBER(_xll.BDP(B37&amp;" Corp",V$1)),_xll.BDP(B37&amp;" Corp",V$1),""))</f>
        <v/>
      </c>
      <c r="W37" s="229" t="str">
        <f>IF(tbl_coded[[#This Row],[ISIN]]="","",IF(ISNUMBER(_xll.BDP(B37&amp;" Corp",W$1)),_xll.BDP(B37&amp;" Corp",W$1),""))</f>
        <v/>
      </c>
      <c r="X37" s="229" t="str">
        <f>IF(tbl_coded[[#This Row],[ISIN]]="","",IF(ISNUMBER(_xll.BDP(B37&amp;" Corp",X$1)),_xll.BDP(B37&amp;" Corp",X$1),""))</f>
        <v/>
      </c>
      <c r="Y37" s="229" t="str">
        <f>IF(tbl_coded[[#This Row],[ISIN]]="","",IF((_xll.BDP(B37&amp;" Corp",Y$1))="#N/A Field Not Applicable","",_xll.BDP(B37&amp;" Corp",Y$1)))</f>
        <v/>
      </c>
      <c r="Z37" s="229" t="str">
        <f>IF(tbl_coded[[#This Row],[ISIN]]="","",IF((_xll.BDP(B37&amp;" Corp",Z$1))="#N/A N/A","--",_xll.BDP(B37&amp;" Corp",Z$1)))</f>
        <v/>
      </c>
      <c r="AA37" s="229" t="str">
        <f>IF(tbl_coded[[#This Row],[ISIN]]="","",IF(IFERROR(MATCH(H37,rtg_num[Moody''s],0)&gt;10,0),"HY",IF(IFERROR(MATCH(I37,rtg_num[S&amp;P],0)&gt;10,0),"HY",IF(IFERROR(MATCH(J37,rtg_num[Fitch],0)&gt;10,0),"HY",IF(H37&amp;I37&amp;J37="------","NR",IF(IFERROR(FIND("#N/A",Coded!H37),0)&amp;IFERROR(FIND("#N/A",Coded!H37),0)&amp;IFERROR(FIND("#N/A",Coded!H37),0)&lt;&gt;"000",IF(INDEX(美元债一级!$O:$O,MATCH(tbl_coded[[#This Row],[ISIN]],美元债一级!$I:$I,0))="--/--/--","NR","IG"),"IG"))))))</f>
        <v/>
      </c>
      <c r="AB37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7" s="230" t="str">
        <f>IF(tbl_coded[[#This Row],[ISIN]]="","",IF(_xll.BDP($B37&amp;" Corp",AD$1)="#N/A N/A","--",_xll.BDP($B37&amp;" Corp",AD$1)))</f>
        <v/>
      </c>
      <c r="AE3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7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7" s="246" t="str">
        <f>IF(tbl_coded[[#This Row],[ISIN]]="","",IF(_xll.BDS($B37&amp;" Corp",AH$1)="#N/A Field Not Applicable","",_xll.BDS($B37&amp;" Corp",AH$1)))</f>
        <v/>
      </c>
      <c r="AI37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7" s="246" t="str">
        <f>IF(tbl_coded[[#This Row],[ISIN]]="","",IF(OR(_xll.BDP(tbl_coded[[#This Row],[ISIN]]&amp;" ISIN",AJ$1)="#N/A N/A"),"--",_xll.BDP(tbl_coded[[#This Row],[ISIN]]&amp;" ISIN",AJ$1)))</f>
        <v/>
      </c>
      <c r="AK37" s="246" t="str">
        <f>IF(tbl_coded[[#This Row],[ISIN]]="","",IF(_xll.BDS($B37&amp;" Corp",AK$1)="#N/A Field Not Applicable","",_xll.BDS($B37&amp;" Corp",AK$1)))</f>
        <v/>
      </c>
      <c r="AL37" s="246" t="str">
        <f>IF(tbl_coded[[#This Row],[SBLC Provider BBID]]="","",_xll.BDP(tbl_coded[[#This Row],[SBLC Provider BBID]]&amp;" CompanyID","NAME"))</f>
        <v/>
      </c>
      <c r="AM37" s="246" t="str">
        <f>IF(tbl_coded[[#This Row],[ISIN]]="","",IF(OR(_xll.BDP(tbl_coded[[#This Row],[ISIN]]&amp;" ISIN",AM$1)="#N/A N/A"),"--",TEXT(_xll.BDP(tbl_coded[[#This Row],[ISIN]]&amp;" ISIN",AM$1),"yyyy/mm/dd")))</f>
        <v/>
      </c>
      <c r="AN37" s="246" t="str">
        <f>IF(tbl_coded[[#This Row],[ISIN]]="","",IF(OR(_xll.BDP(tbl_coded[[#This Row],[ISIN]]&amp;" ISIN",AN$1)="#N/A N/A"),"--",TEXT(_xll.BDP(tbl_coded[[#This Row],[ISIN]]&amp;" ISIN",AN$1),"yyyy/mm/dd")))</f>
        <v/>
      </c>
      <c r="AO37" s="246" t="str">
        <f>IF(tbl_coded[[#This Row],[ISIN]]="","",IF(OR(_xll.BDP(tbl_coded[[#This Row],[ISIN]]&amp;" ISIN",AO$1)="#N/A N/A"),"--",TEXT(_xll.BDP(tbl_coded[[#This Row],[ISIN]]&amp;" ISIN",AO$1),"yyyy/mm/dd")))</f>
        <v/>
      </c>
      <c r="AP37" s="246" t="str">
        <f>IF(tbl_coded[[#This Row],[ISIN]]="","",IF(OR(_xll.BDP(tbl_coded[[#This Row],[ISIN]]&amp;" ISIN",AP$1)="#N/A Field Not Applicable"),"--",TEXT(_xll.BDP(tbl_coded[[#This Row],[ISIN]]&amp;" ISIN",AP$1),"yyyy/mm/dd")))</f>
        <v/>
      </c>
      <c r="AQ37" s="246" t="str">
        <f>IF(tbl_coded[[#This Row],[ISIN]]="","",IF(OR(_xll.BDP(tbl_coded[[#This Row],[ISIN]]&amp;" ISIN",AQ$1)="#N/A N/A"),"--",_xll.BDP(tbl_coded[[#This Row],[ISIN]]&amp;" ISIN",AQ$1)))</f>
        <v/>
      </c>
      <c r="AR37" s="246" t="str">
        <f>IF(tbl_coded[[#This Row],[ISIN]]="","",IF(OR(_xll.BDP(tbl_coded[[#This Row],[ISIN]]&amp;" ISIN",AR$1)="#N/A N/A"),"--",_xll.BDP(tbl_coded[[#This Row],[ISIN]]&amp;" ISIN",AR$1)))</f>
        <v/>
      </c>
      <c r="AS37" s="246" t="str">
        <f>IF(tbl_coded[[#This Row],[ISIN]]="","",IF(OR(_xll.BDP(tbl_coded[[#This Row],[ISIN]]&amp;" ISIN",AS$1)="#N/A N/A"),"--",_xll.BDP(tbl_coded[[#This Row],[ISIN]]&amp;" ISIN",AS$1)))</f>
        <v/>
      </c>
      <c r="AT37" s="246" t="str">
        <f>IF(tbl_coded[[#This Row],[ISIN]]="","",IF(OR(_xll.BDP(tbl_coded[[#This Row],[ISIN]]&amp;" ISIN",AT$1)="#N/A Field Not Applicable"),"--",_xll.BDP(tbl_coded[[#This Row],[ISIN]]&amp;" ISIN",AT$1)))</f>
        <v/>
      </c>
      <c r="AU37" s="245"/>
    </row>
    <row r="38" spans="1:47" ht="15" customHeight="1">
      <c r="A38" s="230">
        <f>ROW()-ROW(tbl_coded[[#Headers],[ISIN]])</f>
        <v>36</v>
      </c>
      <c r="B38" s="227" t="str">
        <f>IF(美元债一级!$C$3:$C$1048576&lt;&gt;"",美元债一级!C38,"")</f>
        <v/>
      </c>
      <c r="C38" s="229" t="str">
        <f>IF(tbl_coded[[#This Row],[ISIN]]="","",IF(tbl_coded[[#This Row],[Index]]&gt;$A$1,"",IF(_xll.BDP($B38&amp;" Corp",C$1)="#N/A N/A","",_xll.BDP($B38&amp;" Corp",C$1))))</f>
        <v/>
      </c>
      <c r="D38" s="229" t="str">
        <f>IF(tbl_coded[[#This Row],[ISIN]]="","",IF(_xll.BDP($B38&amp;" Corp",D$1)="#N/A N/A","",_xll.BDP($B38&amp;" Corp",D$1)))</f>
        <v/>
      </c>
      <c r="E38" s="229" t="str">
        <f>IF(tbl_coded[[#This Row],[ISIN]]="","",IF(_xll.BDP($B38&amp;" Corp",E$1)="#N/A N/A","--",_xll.BDP($B38&amp;" Corp",E$1)))</f>
        <v/>
      </c>
      <c r="F38" s="229" t="str">
        <f>IF(tbl_coded[[#This Row],[ISIN]]="","",IF(_xll.BDS($B38&amp;" Corp",F$1)="#N/A Field Not Applicable","",_xll.BDS($B38&amp;" Corp",F$1)))</f>
        <v/>
      </c>
      <c r="G38" s="229" t="str">
        <f>IF(tbl_coded[[#This Row],[ISIN]]="","",IF(_xll.BDP($F38&amp;" CompanyID",G$1)="#N/A Invalid Security","",_xll.BDP($F38&amp;" CompanyID",G$1)))</f>
        <v/>
      </c>
      <c r="H38" s="229" t="str">
        <f>IF(tbl_coded[[#This Row],[ISIN]]="","",IF(_xll.BDP($B38&amp;" Corp",H$1)="#N/A N/A","--",_xll.BDP($B38&amp;" Corp",H$1)))</f>
        <v/>
      </c>
      <c r="I38" s="229" t="str">
        <f>IF(tbl_coded[[#This Row],[ISIN]]="","",IF(_xll.BDP($B38&amp;" Corp",I$1)="#N/A N/A","--",_xll.BDP($B38&amp;" Corp",I$1)))</f>
        <v/>
      </c>
      <c r="J38" s="229" t="str">
        <f>IF(tbl_coded[[#This Row],[ISIN]]="","",IF(_xll.BDP($B38&amp;" Corp",J$1)="#N/A N/A","--",_xll.BDP($B38&amp;" Corp",J$1)))</f>
        <v/>
      </c>
      <c r="K38" s="229" t="str">
        <f>IF(tbl_coded[[#This Row],[ISIN]]="","",IF(_xll.BDP($B38&amp;" Corp",K$1)="#N/A N/A","--",_xll.BDP($B38&amp;" Corp",K$1)))</f>
        <v/>
      </c>
      <c r="L38" s="229" t="str">
        <f>IF(tbl_coded[[#This Row],[ISIN]]="","",IF(_xll.BDP($B38&amp;" Corp",L$1)="#N/A N/A","--",_xll.BDP($B38&amp;" Corp",L$1)))</f>
        <v/>
      </c>
      <c r="M38" s="229" t="str">
        <f>IF(tbl_coded[[#This Row],[ISIN]]="","",IF(_xll.BDP($B38&amp;" Corp",M$1)="#N/A N/A","--",_xll.BDP($B38&amp;" Corp",M$1)))</f>
        <v/>
      </c>
      <c r="N38" s="229" t="str">
        <f>IF(tbl_coded[[#This Row],[ISIN]]="","",IF(_xll.BDP($B38&amp;" Corp",N$1)="#N/A N/A","--",_xll.BDP($B38&amp;" Corp",N$1)))</f>
        <v/>
      </c>
      <c r="O38" s="229" t="str">
        <f>IF(tbl_coded[[#This Row],[ISIN]]="","",IF(_xll.BDP($B38&amp;" Corp",O$1)="#N/A N/A","--",_xll.BDP($B38&amp;" Corp",O$1)))</f>
        <v/>
      </c>
      <c r="P38" s="229" t="str">
        <f>IF(tbl_coded[[#This Row],[ISIN]]="","",IF(OR(_xll.BDP($B38&amp;" Corp",P$1)="#N/A N/A",_xll.BDP($B38&amp;" Corp",P$1)="#N/A Invalid Security",_xll.BDP($B38&amp;" Corp",P$1)="#N/A Field Not Applicable"),"--",_xll.BDP($B38&amp;" Corp",P$1)))</f>
        <v/>
      </c>
      <c r="Q38" s="229" t="str">
        <f>IF(tbl_coded[[#This Row],[ISIN]]="","",IF(OR(_xll.BDP($P38&amp;" Equity",Q$1)="#N/A N/A",_xll.BDP($P38&amp;" Equity",Q$1)="#N/A Invalid Security"),"--",_xll.BDP($P38&amp;" Equity",Q$1)))</f>
        <v/>
      </c>
      <c r="R38" s="229" t="str">
        <f>IF(tbl_coded[[#This Row],[ISIN]]="","",IF(OR(_xll.BDP($P38&amp;" Equity",R$1)="#N/A N/A",_xll.BDP($P38&amp;" Equity",R$1)="#N/A Invalid Security"),"--",_xll.BDP($P38&amp;" Equity",R$1)))</f>
        <v/>
      </c>
      <c r="S38" s="229" t="str">
        <f>IF(tbl_coded[[#This Row],[ISIN]]="","",IF(OR(_xll.BDP($P38&amp;" Equity",S$1)="#N/A N/A",_xll.BDP($P38&amp;" Equity",S$1)="#N/A Invalid Security"),"--",_xll.BDP($P38&amp;" Equity",S$1)))</f>
        <v/>
      </c>
      <c r="T38" s="229" t="str">
        <f>IF(tbl_coded[[#This Row],[ISIN]]="","",IF(OR(_xll.BDP($P38&amp;" Equity",T$1)="#N/A N/A",_xll.BDP($P38&amp;" Equity",T$1)="#N/A Invalid Security"),"--",_xll.BDP($P38&amp;" Equity",T$1)))</f>
        <v/>
      </c>
      <c r="U38" s="229" t="str">
        <f>IF(tbl_coded[[#This Row],[ISIN]]="","",IF(OR(_xll.BDP($P38&amp;" Equity",U$1)="#N/A N/A",_xll.BDP($P38&amp;" Equity",U$1)="#N/A Invalid Security"),"--",_xll.BDP($P38&amp;" Equity",U$1)))</f>
        <v/>
      </c>
      <c r="V38" s="229" t="str">
        <f>IF(tbl_coded[[#This Row],[ISIN]]="","",IF(ISNUMBER(_xll.BDP(B38&amp;" Corp",V$1)),_xll.BDP(B38&amp;" Corp",V$1),""))</f>
        <v/>
      </c>
      <c r="W38" s="229" t="str">
        <f>IF(tbl_coded[[#This Row],[ISIN]]="","",IF(ISNUMBER(_xll.BDP(B38&amp;" Corp",W$1)),_xll.BDP(B38&amp;" Corp",W$1),""))</f>
        <v/>
      </c>
      <c r="X38" s="229" t="str">
        <f>IF(tbl_coded[[#This Row],[ISIN]]="","",IF(ISNUMBER(_xll.BDP(B38&amp;" Corp",X$1)),_xll.BDP(B38&amp;" Corp",X$1),""))</f>
        <v/>
      </c>
      <c r="Y38" s="229" t="str">
        <f>IF(tbl_coded[[#This Row],[ISIN]]="","",IF((_xll.BDP(B38&amp;" Corp",Y$1))="#N/A Field Not Applicable","",_xll.BDP(B38&amp;" Corp",Y$1)))</f>
        <v/>
      </c>
      <c r="Z38" s="229" t="str">
        <f>IF(tbl_coded[[#This Row],[ISIN]]="","",IF((_xll.BDP(B38&amp;" Corp",Z$1))="#N/A N/A","--",_xll.BDP(B38&amp;" Corp",Z$1)))</f>
        <v/>
      </c>
      <c r="AA38" s="229" t="str">
        <f>IF(tbl_coded[[#This Row],[ISIN]]="","",IF(IFERROR(MATCH(H38,rtg_num[Moody''s],0)&gt;10,0),"HY",IF(IFERROR(MATCH(I38,rtg_num[S&amp;P],0)&gt;10,0),"HY",IF(IFERROR(MATCH(J38,rtg_num[Fitch],0)&gt;10,0),"HY",IF(H38&amp;I38&amp;J38="------","NR",IF(IFERROR(FIND("#N/A",Coded!H38),0)&amp;IFERROR(FIND("#N/A",Coded!H38),0)&amp;IFERROR(FIND("#N/A",Coded!H38),0)&lt;&gt;"000",IF(INDEX(美元债一级!$O:$O,MATCH(tbl_coded[[#This Row],[ISIN]],美元债一级!$I:$I,0))="--/--/--","NR","IG"),"IG"))))))</f>
        <v/>
      </c>
      <c r="AB38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8" s="230" t="str">
        <f>IF(tbl_coded[[#This Row],[ISIN]]="","",IF(_xll.BDP($B38&amp;" Corp",AD$1)="#N/A N/A","--",_xll.BDP($B38&amp;" Corp",AD$1)))</f>
        <v/>
      </c>
      <c r="AE3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8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8" s="246" t="str">
        <f>IF(tbl_coded[[#This Row],[ISIN]]="","",IF(_xll.BDS($B38&amp;" Corp",AH$1)="#N/A Field Not Applicable","",_xll.BDS($B38&amp;" Corp",AH$1)))</f>
        <v/>
      </c>
      <c r="AI38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8" s="246" t="str">
        <f>IF(tbl_coded[[#This Row],[ISIN]]="","",IF(OR(_xll.BDP(tbl_coded[[#This Row],[ISIN]]&amp;" ISIN",AJ$1)="#N/A N/A"),"--",_xll.BDP(tbl_coded[[#This Row],[ISIN]]&amp;" ISIN",AJ$1)))</f>
        <v/>
      </c>
      <c r="AK38" s="246" t="str">
        <f>IF(tbl_coded[[#This Row],[ISIN]]="","",IF(_xll.BDS($B38&amp;" Corp",AK$1)="#N/A Field Not Applicable","",_xll.BDS($B38&amp;" Corp",AK$1)))</f>
        <v/>
      </c>
      <c r="AL38" s="246" t="str">
        <f>IF(tbl_coded[[#This Row],[SBLC Provider BBID]]="","",_xll.BDP(tbl_coded[[#This Row],[SBLC Provider BBID]]&amp;" CompanyID","NAME"))</f>
        <v/>
      </c>
      <c r="AM38" s="246" t="str">
        <f>IF(tbl_coded[[#This Row],[ISIN]]="","",IF(OR(_xll.BDP(tbl_coded[[#This Row],[ISIN]]&amp;" ISIN",AM$1)="#N/A N/A"),"--",TEXT(_xll.BDP(tbl_coded[[#This Row],[ISIN]]&amp;" ISIN",AM$1),"yyyy/mm/dd")))</f>
        <v/>
      </c>
      <c r="AN38" s="246" t="str">
        <f>IF(tbl_coded[[#This Row],[ISIN]]="","",IF(OR(_xll.BDP(tbl_coded[[#This Row],[ISIN]]&amp;" ISIN",AN$1)="#N/A N/A"),"--",TEXT(_xll.BDP(tbl_coded[[#This Row],[ISIN]]&amp;" ISIN",AN$1),"yyyy/mm/dd")))</f>
        <v/>
      </c>
      <c r="AO38" s="246" t="str">
        <f>IF(tbl_coded[[#This Row],[ISIN]]="","",IF(OR(_xll.BDP(tbl_coded[[#This Row],[ISIN]]&amp;" ISIN",AO$1)="#N/A N/A"),"--",TEXT(_xll.BDP(tbl_coded[[#This Row],[ISIN]]&amp;" ISIN",AO$1),"yyyy/mm/dd")))</f>
        <v/>
      </c>
      <c r="AP38" s="246" t="str">
        <f>IF(tbl_coded[[#This Row],[ISIN]]="","",IF(OR(_xll.BDP(tbl_coded[[#This Row],[ISIN]]&amp;" ISIN",AP$1)="#N/A Field Not Applicable"),"--",TEXT(_xll.BDP(tbl_coded[[#This Row],[ISIN]]&amp;" ISIN",AP$1),"yyyy/mm/dd")))</f>
        <v/>
      </c>
      <c r="AQ38" s="246" t="str">
        <f>IF(tbl_coded[[#This Row],[ISIN]]="","",IF(OR(_xll.BDP(tbl_coded[[#This Row],[ISIN]]&amp;" ISIN",AQ$1)="#N/A N/A"),"--",_xll.BDP(tbl_coded[[#This Row],[ISIN]]&amp;" ISIN",AQ$1)))</f>
        <v/>
      </c>
      <c r="AR38" s="246" t="str">
        <f>IF(tbl_coded[[#This Row],[ISIN]]="","",IF(OR(_xll.BDP(tbl_coded[[#This Row],[ISIN]]&amp;" ISIN",AR$1)="#N/A N/A"),"--",_xll.BDP(tbl_coded[[#This Row],[ISIN]]&amp;" ISIN",AR$1)))</f>
        <v/>
      </c>
      <c r="AS38" s="246" t="str">
        <f>IF(tbl_coded[[#This Row],[ISIN]]="","",IF(OR(_xll.BDP(tbl_coded[[#This Row],[ISIN]]&amp;" ISIN",AS$1)="#N/A N/A"),"--",_xll.BDP(tbl_coded[[#This Row],[ISIN]]&amp;" ISIN",AS$1)))</f>
        <v/>
      </c>
      <c r="AT38" s="246" t="str">
        <f>IF(tbl_coded[[#This Row],[ISIN]]="","",IF(OR(_xll.BDP(tbl_coded[[#This Row],[ISIN]]&amp;" ISIN",AT$1)="#N/A Field Not Applicable"),"--",_xll.BDP(tbl_coded[[#This Row],[ISIN]]&amp;" ISIN",AT$1)))</f>
        <v/>
      </c>
      <c r="AU38" s="245"/>
    </row>
    <row r="39" spans="1:47" ht="15" customHeight="1">
      <c r="A39" s="230">
        <f>ROW()-ROW(tbl_coded[[#Headers],[ISIN]])</f>
        <v>37</v>
      </c>
      <c r="B39" s="227" t="str">
        <f>IF(美元债一级!$C$3:$C$1048576&lt;&gt;"",美元债一级!C39,"")</f>
        <v/>
      </c>
      <c r="C39" s="229" t="str">
        <f>IF(tbl_coded[[#This Row],[ISIN]]="","",IF(tbl_coded[[#This Row],[Index]]&gt;$A$1,"",IF(_xll.BDP($B39&amp;" Corp",C$1)="#N/A N/A","",_xll.BDP($B39&amp;" Corp",C$1))))</f>
        <v/>
      </c>
      <c r="D39" s="229" t="str">
        <f>IF(tbl_coded[[#This Row],[ISIN]]="","",IF(_xll.BDP($B39&amp;" Corp",D$1)="#N/A N/A","",_xll.BDP($B39&amp;" Corp",D$1)))</f>
        <v/>
      </c>
      <c r="E39" s="229" t="str">
        <f>IF(tbl_coded[[#This Row],[ISIN]]="","",IF(_xll.BDP($B39&amp;" Corp",E$1)="#N/A N/A","--",_xll.BDP($B39&amp;" Corp",E$1)))</f>
        <v/>
      </c>
      <c r="F39" s="229" t="str">
        <f>IF(tbl_coded[[#This Row],[ISIN]]="","",IF(_xll.BDS($B39&amp;" Corp",F$1)="#N/A Field Not Applicable","",_xll.BDS($B39&amp;" Corp",F$1)))</f>
        <v/>
      </c>
      <c r="G39" s="229" t="str">
        <f>IF(tbl_coded[[#This Row],[ISIN]]="","",IF(_xll.BDP($F39&amp;" CompanyID",G$1)="#N/A Invalid Security","",_xll.BDP($F39&amp;" CompanyID",G$1)))</f>
        <v/>
      </c>
      <c r="H39" s="229" t="str">
        <f>IF(tbl_coded[[#This Row],[ISIN]]="","",IF(_xll.BDP($B39&amp;" Corp",H$1)="#N/A N/A","--",_xll.BDP($B39&amp;" Corp",H$1)))</f>
        <v/>
      </c>
      <c r="I39" s="229" t="str">
        <f>IF(tbl_coded[[#This Row],[ISIN]]="","",IF(_xll.BDP($B39&amp;" Corp",I$1)="#N/A N/A","--",_xll.BDP($B39&amp;" Corp",I$1)))</f>
        <v/>
      </c>
      <c r="J39" s="229" t="str">
        <f>IF(tbl_coded[[#This Row],[ISIN]]="","",IF(_xll.BDP($B39&amp;" Corp",J$1)="#N/A N/A","--",_xll.BDP($B39&amp;" Corp",J$1)))</f>
        <v/>
      </c>
      <c r="K39" s="229" t="str">
        <f>IF(tbl_coded[[#This Row],[ISIN]]="","",IF(_xll.BDP($B39&amp;" Corp",K$1)="#N/A N/A","--",_xll.BDP($B39&amp;" Corp",K$1)))</f>
        <v/>
      </c>
      <c r="L39" s="229" t="str">
        <f>IF(tbl_coded[[#This Row],[ISIN]]="","",IF(_xll.BDP($B39&amp;" Corp",L$1)="#N/A N/A","--",_xll.BDP($B39&amp;" Corp",L$1)))</f>
        <v/>
      </c>
      <c r="M39" s="229" t="str">
        <f>IF(tbl_coded[[#This Row],[ISIN]]="","",IF(_xll.BDP($B39&amp;" Corp",M$1)="#N/A N/A","--",_xll.BDP($B39&amp;" Corp",M$1)))</f>
        <v/>
      </c>
      <c r="N39" s="229" t="str">
        <f>IF(tbl_coded[[#This Row],[ISIN]]="","",IF(_xll.BDP($B39&amp;" Corp",N$1)="#N/A N/A","--",_xll.BDP($B39&amp;" Corp",N$1)))</f>
        <v/>
      </c>
      <c r="O39" s="229" t="str">
        <f>IF(tbl_coded[[#This Row],[ISIN]]="","",IF(_xll.BDP($B39&amp;" Corp",O$1)="#N/A N/A","--",_xll.BDP($B39&amp;" Corp",O$1)))</f>
        <v/>
      </c>
      <c r="P39" s="229" t="str">
        <f>IF(tbl_coded[[#This Row],[ISIN]]="","",IF(OR(_xll.BDP($B39&amp;" Corp",P$1)="#N/A N/A",_xll.BDP($B39&amp;" Corp",P$1)="#N/A Invalid Security",_xll.BDP($B39&amp;" Corp",P$1)="#N/A Field Not Applicable"),"--",_xll.BDP($B39&amp;" Corp",P$1)))</f>
        <v/>
      </c>
      <c r="Q39" s="229" t="str">
        <f>IF(tbl_coded[[#This Row],[ISIN]]="","",IF(OR(_xll.BDP($P39&amp;" Equity",Q$1)="#N/A N/A",_xll.BDP($P39&amp;" Equity",Q$1)="#N/A Invalid Security"),"--",_xll.BDP($P39&amp;" Equity",Q$1)))</f>
        <v/>
      </c>
      <c r="R39" s="229" t="str">
        <f>IF(tbl_coded[[#This Row],[ISIN]]="","",IF(OR(_xll.BDP($P39&amp;" Equity",R$1)="#N/A N/A",_xll.BDP($P39&amp;" Equity",R$1)="#N/A Invalid Security"),"--",_xll.BDP($P39&amp;" Equity",R$1)))</f>
        <v/>
      </c>
      <c r="S39" s="229" t="str">
        <f>IF(tbl_coded[[#This Row],[ISIN]]="","",IF(OR(_xll.BDP($P39&amp;" Equity",S$1)="#N/A N/A",_xll.BDP($P39&amp;" Equity",S$1)="#N/A Invalid Security"),"--",_xll.BDP($P39&amp;" Equity",S$1)))</f>
        <v/>
      </c>
      <c r="T39" s="229" t="str">
        <f>IF(tbl_coded[[#This Row],[ISIN]]="","",IF(OR(_xll.BDP($P39&amp;" Equity",T$1)="#N/A N/A",_xll.BDP($P39&amp;" Equity",T$1)="#N/A Invalid Security"),"--",_xll.BDP($P39&amp;" Equity",T$1)))</f>
        <v/>
      </c>
      <c r="U39" s="229" t="str">
        <f>IF(tbl_coded[[#This Row],[ISIN]]="","",IF(OR(_xll.BDP($P39&amp;" Equity",U$1)="#N/A N/A",_xll.BDP($P39&amp;" Equity",U$1)="#N/A Invalid Security"),"--",_xll.BDP($P39&amp;" Equity",U$1)))</f>
        <v/>
      </c>
      <c r="V39" s="229" t="str">
        <f>IF(tbl_coded[[#This Row],[ISIN]]="","",IF(ISNUMBER(_xll.BDP(B39&amp;" Corp",V$1)),_xll.BDP(B39&amp;" Corp",V$1),""))</f>
        <v/>
      </c>
      <c r="W39" s="229" t="str">
        <f>IF(tbl_coded[[#This Row],[ISIN]]="","",IF(ISNUMBER(_xll.BDP(B39&amp;" Corp",W$1)),_xll.BDP(B39&amp;" Corp",W$1),""))</f>
        <v/>
      </c>
      <c r="X39" s="229" t="str">
        <f>IF(tbl_coded[[#This Row],[ISIN]]="","",IF(ISNUMBER(_xll.BDP(B39&amp;" Corp",X$1)),_xll.BDP(B39&amp;" Corp",X$1),""))</f>
        <v/>
      </c>
      <c r="Y39" s="229" t="str">
        <f>IF(tbl_coded[[#This Row],[ISIN]]="","",IF((_xll.BDP(B39&amp;" Corp",Y$1))="#N/A Field Not Applicable","",_xll.BDP(B39&amp;" Corp",Y$1)))</f>
        <v/>
      </c>
      <c r="Z39" s="229" t="str">
        <f>IF(tbl_coded[[#This Row],[ISIN]]="","",IF((_xll.BDP(B39&amp;" Corp",Z$1))="#N/A N/A","--",_xll.BDP(B39&amp;" Corp",Z$1)))</f>
        <v/>
      </c>
      <c r="AA39" s="229" t="str">
        <f>IF(tbl_coded[[#This Row],[ISIN]]="","",IF(IFERROR(MATCH(H39,rtg_num[Moody''s],0)&gt;10,0),"HY",IF(IFERROR(MATCH(I39,rtg_num[S&amp;P],0)&gt;10,0),"HY",IF(IFERROR(MATCH(J39,rtg_num[Fitch],0)&gt;10,0),"HY",IF(H39&amp;I39&amp;J39="------","NR",IF(IFERROR(FIND("#N/A",Coded!H39),0)&amp;IFERROR(FIND("#N/A",Coded!H39),0)&amp;IFERROR(FIND("#N/A",Coded!H39),0)&lt;&gt;"000",IF(INDEX(美元债一级!$O:$O,MATCH(tbl_coded[[#This Row],[ISIN]],美元债一级!$I:$I,0))="--/--/--","NR","IG"),"IG"))))))</f>
        <v/>
      </c>
      <c r="AB39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9" s="230" t="str">
        <f>IF(tbl_coded[[#This Row],[ISIN]]="","",IF(_xll.BDP($B39&amp;" Corp",AD$1)="#N/A N/A","--",_xll.BDP($B39&amp;" Corp",AD$1)))</f>
        <v/>
      </c>
      <c r="AE3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9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9" s="246" t="str">
        <f>IF(tbl_coded[[#This Row],[ISIN]]="","",IF(_xll.BDS($B39&amp;" Corp",AH$1)="#N/A Field Not Applicable","",_xll.BDS($B39&amp;" Corp",AH$1)))</f>
        <v/>
      </c>
      <c r="AI39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9" s="246" t="str">
        <f>IF(tbl_coded[[#This Row],[ISIN]]="","",IF(OR(_xll.BDP(tbl_coded[[#This Row],[ISIN]]&amp;" ISIN",AJ$1)="#N/A N/A"),"--",_xll.BDP(tbl_coded[[#This Row],[ISIN]]&amp;" ISIN",AJ$1)))</f>
        <v/>
      </c>
      <c r="AK39" s="246" t="str">
        <f>IF(tbl_coded[[#This Row],[ISIN]]="","",IF(_xll.BDS($B39&amp;" Corp",AK$1)="#N/A Field Not Applicable","",_xll.BDS($B39&amp;" Corp",AK$1)))</f>
        <v/>
      </c>
      <c r="AL39" s="246" t="str">
        <f>IF(tbl_coded[[#This Row],[SBLC Provider BBID]]="","",_xll.BDP(tbl_coded[[#This Row],[SBLC Provider BBID]]&amp;" CompanyID","NAME"))</f>
        <v/>
      </c>
      <c r="AM39" s="246" t="str">
        <f>IF(tbl_coded[[#This Row],[ISIN]]="","",IF(OR(_xll.BDP(tbl_coded[[#This Row],[ISIN]]&amp;" ISIN",AM$1)="#N/A N/A"),"--",TEXT(_xll.BDP(tbl_coded[[#This Row],[ISIN]]&amp;" ISIN",AM$1),"yyyy/mm/dd")))</f>
        <v/>
      </c>
      <c r="AN39" s="246" t="str">
        <f>IF(tbl_coded[[#This Row],[ISIN]]="","",IF(OR(_xll.BDP(tbl_coded[[#This Row],[ISIN]]&amp;" ISIN",AN$1)="#N/A N/A"),"--",TEXT(_xll.BDP(tbl_coded[[#This Row],[ISIN]]&amp;" ISIN",AN$1),"yyyy/mm/dd")))</f>
        <v/>
      </c>
      <c r="AO39" s="246" t="str">
        <f>IF(tbl_coded[[#This Row],[ISIN]]="","",IF(OR(_xll.BDP(tbl_coded[[#This Row],[ISIN]]&amp;" ISIN",AO$1)="#N/A N/A"),"--",TEXT(_xll.BDP(tbl_coded[[#This Row],[ISIN]]&amp;" ISIN",AO$1),"yyyy/mm/dd")))</f>
        <v/>
      </c>
      <c r="AP39" s="246" t="str">
        <f>IF(tbl_coded[[#This Row],[ISIN]]="","",IF(OR(_xll.BDP(tbl_coded[[#This Row],[ISIN]]&amp;" ISIN",AP$1)="#N/A Field Not Applicable"),"--",TEXT(_xll.BDP(tbl_coded[[#This Row],[ISIN]]&amp;" ISIN",AP$1),"yyyy/mm/dd")))</f>
        <v/>
      </c>
      <c r="AQ39" s="246" t="str">
        <f>IF(tbl_coded[[#This Row],[ISIN]]="","",IF(OR(_xll.BDP(tbl_coded[[#This Row],[ISIN]]&amp;" ISIN",AQ$1)="#N/A N/A"),"--",_xll.BDP(tbl_coded[[#This Row],[ISIN]]&amp;" ISIN",AQ$1)))</f>
        <v/>
      </c>
      <c r="AR39" s="246" t="str">
        <f>IF(tbl_coded[[#This Row],[ISIN]]="","",IF(OR(_xll.BDP(tbl_coded[[#This Row],[ISIN]]&amp;" ISIN",AR$1)="#N/A N/A"),"--",_xll.BDP(tbl_coded[[#This Row],[ISIN]]&amp;" ISIN",AR$1)))</f>
        <v/>
      </c>
      <c r="AS39" s="246" t="str">
        <f>IF(tbl_coded[[#This Row],[ISIN]]="","",IF(OR(_xll.BDP(tbl_coded[[#This Row],[ISIN]]&amp;" ISIN",AS$1)="#N/A N/A"),"--",_xll.BDP(tbl_coded[[#This Row],[ISIN]]&amp;" ISIN",AS$1)))</f>
        <v/>
      </c>
      <c r="AT39" s="246" t="str">
        <f>IF(tbl_coded[[#This Row],[ISIN]]="","",IF(OR(_xll.BDP(tbl_coded[[#This Row],[ISIN]]&amp;" ISIN",AT$1)="#N/A Field Not Applicable"),"--",_xll.BDP(tbl_coded[[#This Row],[ISIN]]&amp;" ISIN",AT$1)))</f>
        <v/>
      </c>
      <c r="AU39" s="245"/>
    </row>
    <row r="40" spans="1:47" ht="15" customHeight="1">
      <c r="A40" s="230">
        <f>ROW()-ROW(tbl_coded[[#Headers],[ISIN]])</f>
        <v>38</v>
      </c>
      <c r="B40" s="227" t="str">
        <f>IF(美元债一级!$C$3:$C$1048576&lt;&gt;"",美元债一级!C40,"")</f>
        <v/>
      </c>
      <c r="C40" s="229" t="str">
        <f>IF(tbl_coded[[#This Row],[ISIN]]="","",IF(tbl_coded[[#This Row],[Index]]&gt;$A$1,"",IF(_xll.BDP($B40&amp;" Corp",C$1)="#N/A N/A","",_xll.BDP($B40&amp;" Corp",C$1))))</f>
        <v/>
      </c>
      <c r="D40" s="229" t="str">
        <f>IF(tbl_coded[[#This Row],[ISIN]]="","",IF(_xll.BDP($B40&amp;" Corp",D$1)="#N/A N/A","",_xll.BDP($B40&amp;" Corp",D$1)))</f>
        <v/>
      </c>
      <c r="E40" s="229" t="str">
        <f>IF(tbl_coded[[#This Row],[ISIN]]="","",IF(_xll.BDP($B40&amp;" Corp",E$1)="#N/A N/A","--",_xll.BDP($B40&amp;" Corp",E$1)))</f>
        <v/>
      </c>
      <c r="F40" s="229" t="str">
        <f>IF(tbl_coded[[#This Row],[ISIN]]="","",IF(_xll.BDS($B40&amp;" Corp",F$1)="#N/A Field Not Applicable","",_xll.BDS($B40&amp;" Corp",F$1)))</f>
        <v/>
      </c>
      <c r="G40" s="229" t="str">
        <f>IF(tbl_coded[[#This Row],[ISIN]]="","",IF(_xll.BDP($F40&amp;" CompanyID",G$1)="#N/A Invalid Security","",_xll.BDP($F40&amp;" CompanyID",G$1)))</f>
        <v/>
      </c>
      <c r="H40" s="229" t="str">
        <f>IF(tbl_coded[[#This Row],[ISIN]]="","",IF(_xll.BDP($B40&amp;" Corp",H$1)="#N/A N/A","--",_xll.BDP($B40&amp;" Corp",H$1)))</f>
        <v/>
      </c>
      <c r="I40" s="229" t="str">
        <f>IF(tbl_coded[[#This Row],[ISIN]]="","",IF(_xll.BDP($B40&amp;" Corp",I$1)="#N/A N/A","--",_xll.BDP($B40&amp;" Corp",I$1)))</f>
        <v/>
      </c>
      <c r="J40" s="229" t="str">
        <f>IF(tbl_coded[[#This Row],[ISIN]]="","",IF(_xll.BDP($B40&amp;" Corp",J$1)="#N/A N/A","--",_xll.BDP($B40&amp;" Corp",J$1)))</f>
        <v/>
      </c>
      <c r="K40" s="229" t="str">
        <f>IF(tbl_coded[[#This Row],[ISIN]]="","",IF(_xll.BDP($B40&amp;" Corp",K$1)="#N/A N/A","--",_xll.BDP($B40&amp;" Corp",K$1)))</f>
        <v/>
      </c>
      <c r="L40" s="229" t="str">
        <f>IF(tbl_coded[[#This Row],[ISIN]]="","",IF(_xll.BDP($B40&amp;" Corp",L$1)="#N/A N/A","--",_xll.BDP($B40&amp;" Corp",L$1)))</f>
        <v/>
      </c>
      <c r="M40" s="229" t="str">
        <f>IF(tbl_coded[[#This Row],[ISIN]]="","",IF(_xll.BDP($B40&amp;" Corp",M$1)="#N/A N/A","--",_xll.BDP($B40&amp;" Corp",M$1)))</f>
        <v/>
      </c>
      <c r="N40" s="229" t="str">
        <f>IF(tbl_coded[[#This Row],[ISIN]]="","",IF(_xll.BDP($B40&amp;" Corp",N$1)="#N/A N/A","--",_xll.BDP($B40&amp;" Corp",N$1)))</f>
        <v/>
      </c>
      <c r="O40" s="229" t="str">
        <f>IF(tbl_coded[[#This Row],[ISIN]]="","",IF(_xll.BDP($B40&amp;" Corp",O$1)="#N/A N/A","--",_xll.BDP($B40&amp;" Corp",O$1)))</f>
        <v/>
      </c>
      <c r="P40" s="229" t="str">
        <f>IF(tbl_coded[[#This Row],[ISIN]]="","",IF(OR(_xll.BDP($B40&amp;" Corp",P$1)="#N/A N/A",_xll.BDP($B40&amp;" Corp",P$1)="#N/A Invalid Security",_xll.BDP($B40&amp;" Corp",P$1)="#N/A Field Not Applicable"),"--",_xll.BDP($B40&amp;" Corp",P$1)))</f>
        <v/>
      </c>
      <c r="Q40" s="229" t="str">
        <f>IF(tbl_coded[[#This Row],[ISIN]]="","",IF(OR(_xll.BDP($P40&amp;" Equity",Q$1)="#N/A N/A",_xll.BDP($P40&amp;" Equity",Q$1)="#N/A Invalid Security"),"--",_xll.BDP($P40&amp;" Equity",Q$1)))</f>
        <v/>
      </c>
      <c r="R40" s="229" t="str">
        <f>IF(tbl_coded[[#This Row],[ISIN]]="","",IF(OR(_xll.BDP($P40&amp;" Equity",R$1)="#N/A N/A",_xll.BDP($P40&amp;" Equity",R$1)="#N/A Invalid Security"),"--",_xll.BDP($P40&amp;" Equity",R$1)))</f>
        <v/>
      </c>
      <c r="S40" s="229" t="str">
        <f>IF(tbl_coded[[#This Row],[ISIN]]="","",IF(OR(_xll.BDP($P40&amp;" Equity",S$1)="#N/A N/A",_xll.BDP($P40&amp;" Equity",S$1)="#N/A Invalid Security"),"--",_xll.BDP($P40&amp;" Equity",S$1)))</f>
        <v/>
      </c>
      <c r="T40" s="229" t="str">
        <f>IF(tbl_coded[[#This Row],[ISIN]]="","",IF(OR(_xll.BDP($P40&amp;" Equity",T$1)="#N/A N/A",_xll.BDP($P40&amp;" Equity",T$1)="#N/A Invalid Security"),"--",_xll.BDP($P40&amp;" Equity",T$1)))</f>
        <v/>
      </c>
      <c r="U40" s="229" t="str">
        <f>IF(tbl_coded[[#This Row],[ISIN]]="","",IF(OR(_xll.BDP($P40&amp;" Equity",U$1)="#N/A N/A",_xll.BDP($P40&amp;" Equity",U$1)="#N/A Invalid Security"),"--",_xll.BDP($P40&amp;" Equity",U$1)))</f>
        <v/>
      </c>
      <c r="V40" s="229" t="str">
        <f>IF(tbl_coded[[#This Row],[ISIN]]="","",IF(ISNUMBER(_xll.BDP(B40&amp;" Corp",V$1)),_xll.BDP(B40&amp;" Corp",V$1),""))</f>
        <v/>
      </c>
      <c r="W40" s="229" t="str">
        <f>IF(tbl_coded[[#This Row],[ISIN]]="","",IF(ISNUMBER(_xll.BDP(B40&amp;" Corp",W$1)),_xll.BDP(B40&amp;" Corp",W$1),""))</f>
        <v/>
      </c>
      <c r="X40" s="229" t="str">
        <f>IF(tbl_coded[[#This Row],[ISIN]]="","",IF(ISNUMBER(_xll.BDP(B40&amp;" Corp",X$1)),_xll.BDP(B40&amp;" Corp",X$1),""))</f>
        <v/>
      </c>
      <c r="Y40" s="229" t="str">
        <f>IF(tbl_coded[[#This Row],[ISIN]]="","",IF((_xll.BDP(B40&amp;" Corp",Y$1))="#N/A Field Not Applicable","",_xll.BDP(B40&amp;" Corp",Y$1)))</f>
        <v/>
      </c>
      <c r="Z40" s="229" t="str">
        <f>IF(tbl_coded[[#This Row],[ISIN]]="","",IF((_xll.BDP(B40&amp;" Corp",Z$1))="#N/A N/A","--",_xll.BDP(B40&amp;" Corp",Z$1)))</f>
        <v/>
      </c>
      <c r="AA40" s="229" t="str">
        <f>IF(tbl_coded[[#This Row],[ISIN]]="","",IF(IFERROR(MATCH(H40,rtg_num[Moody''s],0)&gt;10,0),"HY",IF(IFERROR(MATCH(I40,rtg_num[S&amp;P],0)&gt;10,0),"HY",IF(IFERROR(MATCH(J40,rtg_num[Fitch],0)&gt;10,0),"HY",IF(H40&amp;I40&amp;J40="------","NR",IF(IFERROR(FIND("#N/A",Coded!H40),0)&amp;IFERROR(FIND("#N/A",Coded!H40),0)&amp;IFERROR(FIND("#N/A",Coded!H40),0)&lt;&gt;"000",IF(INDEX(美元债一级!$O:$O,MATCH(tbl_coded[[#This Row],[ISIN]],美元债一级!$I:$I,0))="--/--/--","NR","IG"),"IG"))))))</f>
        <v/>
      </c>
      <c r="AB40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0" s="230" t="str">
        <f>IF(tbl_coded[[#This Row],[ISIN]]="","",IF(_xll.BDP($B40&amp;" Corp",AD$1)="#N/A N/A","--",_xll.BDP($B40&amp;" Corp",AD$1)))</f>
        <v/>
      </c>
      <c r="AE4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0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0" s="246" t="str">
        <f>IF(tbl_coded[[#This Row],[ISIN]]="","",IF(_xll.BDS($B40&amp;" Corp",AH$1)="#N/A Field Not Applicable","",_xll.BDS($B40&amp;" Corp",AH$1)))</f>
        <v/>
      </c>
      <c r="AI40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0" s="246" t="str">
        <f>IF(tbl_coded[[#This Row],[ISIN]]="","",IF(OR(_xll.BDP(tbl_coded[[#This Row],[ISIN]]&amp;" ISIN",AJ$1)="#N/A N/A"),"--",_xll.BDP(tbl_coded[[#This Row],[ISIN]]&amp;" ISIN",AJ$1)))</f>
        <v/>
      </c>
      <c r="AK40" s="246" t="str">
        <f>IF(tbl_coded[[#This Row],[ISIN]]="","",IF(_xll.BDS($B40&amp;" Corp",AK$1)="#N/A Field Not Applicable","",_xll.BDS($B40&amp;" Corp",AK$1)))</f>
        <v/>
      </c>
      <c r="AL40" s="246" t="str">
        <f>IF(tbl_coded[[#This Row],[SBLC Provider BBID]]="","",_xll.BDP(tbl_coded[[#This Row],[SBLC Provider BBID]]&amp;" CompanyID","NAME"))</f>
        <v/>
      </c>
      <c r="AM40" s="246" t="str">
        <f>IF(tbl_coded[[#This Row],[ISIN]]="","",IF(OR(_xll.BDP(tbl_coded[[#This Row],[ISIN]]&amp;" ISIN",AM$1)="#N/A N/A"),"--",TEXT(_xll.BDP(tbl_coded[[#This Row],[ISIN]]&amp;" ISIN",AM$1),"yyyy/mm/dd")))</f>
        <v/>
      </c>
      <c r="AN40" s="246" t="str">
        <f>IF(tbl_coded[[#This Row],[ISIN]]="","",IF(OR(_xll.BDP(tbl_coded[[#This Row],[ISIN]]&amp;" ISIN",AN$1)="#N/A N/A"),"--",TEXT(_xll.BDP(tbl_coded[[#This Row],[ISIN]]&amp;" ISIN",AN$1),"yyyy/mm/dd")))</f>
        <v/>
      </c>
      <c r="AO40" s="246" t="str">
        <f>IF(tbl_coded[[#This Row],[ISIN]]="","",IF(OR(_xll.BDP(tbl_coded[[#This Row],[ISIN]]&amp;" ISIN",AO$1)="#N/A N/A"),"--",TEXT(_xll.BDP(tbl_coded[[#This Row],[ISIN]]&amp;" ISIN",AO$1),"yyyy/mm/dd")))</f>
        <v/>
      </c>
      <c r="AP40" s="246" t="str">
        <f>IF(tbl_coded[[#This Row],[ISIN]]="","",IF(OR(_xll.BDP(tbl_coded[[#This Row],[ISIN]]&amp;" ISIN",AP$1)="#N/A Field Not Applicable"),"--",TEXT(_xll.BDP(tbl_coded[[#This Row],[ISIN]]&amp;" ISIN",AP$1),"yyyy/mm/dd")))</f>
        <v/>
      </c>
      <c r="AQ40" s="246" t="str">
        <f>IF(tbl_coded[[#This Row],[ISIN]]="","",IF(OR(_xll.BDP(tbl_coded[[#This Row],[ISIN]]&amp;" ISIN",AQ$1)="#N/A N/A"),"--",_xll.BDP(tbl_coded[[#This Row],[ISIN]]&amp;" ISIN",AQ$1)))</f>
        <v/>
      </c>
      <c r="AR40" s="246" t="str">
        <f>IF(tbl_coded[[#This Row],[ISIN]]="","",IF(OR(_xll.BDP(tbl_coded[[#This Row],[ISIN]]&amp;" ISIN",AR$1)="#N/A N/A"),"--",_xll.BDP(tbl_coded[[#This Row],[ISIN]]&amp;" ISIN",AR$1)))</f>
        <v/>
      </c>
      <c r="AS40" s="246" t="str">
        <f>IF(tbl_coded[[#This Row],[ISIN]]="","",IF(OR(_xll.BDP(tbl_coded[[#This Row],[ISIN]]&amp;" ISIN",AS$1)="#N/A N/A"),"--",_xll.BDP(tbl_coded[[#This Row],[ISIN]]&amp;" ISIN",AS$1)))</f>
        <v/>
      </c>
      <c r="AT40" s="246" t="str">
        <f>IF(tbl_coded[[#This Row],[ISIN]]="","",IF(OR(_xll.BDP(tbl_coded[[#This Row],[ISIN]]&amp;" ISIN",AT$1)="#N/A Field Not Applicable"),"--",_xll.BDP(tbl_coded[[#This Row],[ISIN]]&amp;" ISIN",AT$1)))</f>
        <v/>
      </c>
      <c r="AU40" s="245"/>
    </row>
    <row r="41" spans="1:47" ht="15" customHeight="1">
      <c r="A41" s="230">
        <f>ROW()-ROW(tbl_coded[[#Headers],[ISIN]])</f>
        <v>39</v>
      </c>
      <c r="B41" s="227" t="str">
        <f>IF(美元债一级!$C$3:$C$1048576&lt;&gt;"",美元债一级!C41,"")</f>
        <v/>
      </c>
      <c r="C41" s="229" t="str">
        <f>IF(tbl_coded[[#This Row],[ISIN]]="","",IF(tbl_coded[[#This Row],[Index]]&gt;$A$1,"",IF(_xll.BDP($B41&amp;" Corp",C$1)="#N/A N/A","",_xll.BDP($B41&amp;" Corp",C$1))))</f>
        <v/>
      </c>
      <c r="D41" s="229" t="str">
        <f>IF(tbl_coded[[#This Row],[ISIN]]="","",IF(_xll.BDP($B41&amp;" Corp",D$1)="#N/A N/A","",_xll.BDP($B41&amp;" Corp",D$1)))</f>
        <v/>
      </c>
      <c r="E41" s="229" t="str">
        <f>IF(tbl_coded[[#This Row],[ISIN]]="","",IF(_xll.BDP($B41&amp;" Corp",E$1)="#N/A N/A","--",_xll.BDP($B41&amp;" Corp",E$1)))</f>
        <v/>
      </c>
      <c r="F41" s="229" t="str">
        <f>IF(tbl_coded[[#This Row],[ISIN]]="","",IF(_xll.BDS($B41&amp;" Corp",F$1)="#N/A Field Not Applicable","",_xll.BDS($B41&amp;" Corp",F$1)))</f>
        <v/>
      </c>
      <c r="G41" s="229" t="str">
        <f>IF(tbl_coded[[#This Row],[ISIN]]="","",IF(_xll.BDP($F41&amp;" CompanyID",G$1)="#N/A Invalid Security","",_xll.BDP($F41&amp;" CompanyID",G$1)))</f>
        <v/>
      </c>
      <c r="H41" s="229" t="str">
        <f>IF(tbl_coded[[#This Row],[ISIN]]="","",IF(_xll.BDP($B41&amp;" Corp",H$1)="#N/A N/A","--",_xll.BDP($B41&amp;" Corp",H$1)))</f>
        <v/>
      </c>
      <c r="I41" s="229" t="str">
        <f>IF(tbl_coded[[#This Row],[ISIN]]="","",IF(_xll.BDP($B41&amp;" Corp",I$1)="#N/A N/A","--",_xll.BDP($B41&amp;" Corp",I$1)))</f>
        <v/>
      </c>
      <c r="J41" s="229" t="str">
        <f>IF(tbl_coded[[#This Row],[ISIN]]="","",IF(_xll.BDP($B41&amp;" Corp",J$1)="#N/A N/A","--",_xll.BDP($B41&amp;" Corp",J$1)))</f>
        <v/>
      </c>
      <c r="K41" s="229" t="str">
        <f>IF(tbl_coded[[#This Row],[ISIN]]="","",IF(_xll.BDP($B41&amp;" Corp",K$1)="#N/A N/A","--",_xll.BDP($B41&amp;" Corp",K$1)))</f>
        <v/>
      </c>
      <c r="L41" s="229" t="str">
        <f>IF(tbl_coded[[#This Row],[ISIN]]="","",IF(_xll.BDP($B41&amp;" Corp",L$1)="#N/A N/A","--",_xll.BDP($B41&amp;" Corp",L$1)))</f>
        <v/>
      </c>
      <c r="M41" s="229" t="str">
        <f>IF(tbl_coded[[#This Row],[ISIN]]="","",IF(_xll.BDP($B41&amp;" Corp",M$1)="#N/A N/A","--",_xll.BDP($B41&amp;" Corp",M$1)))</f>
        <v/>
      </c>
      <c r="N41" s="229" t="str">
        <f>IF(tbl_coded[[#This Row],[ISIN]]="","",IF(_xll.BDP($B41&amp;" Corp",N$1)="#N/A N/A","--",_xll.BDP($B41&amp;" Corp",N$1)))</f>
        <v/>
      </c>
      <c r="O41" s="229" t="str">
        <f>IF(tbl_coded[[#This Row],[ISIN]]="","",IF(_xll.BDP($B41&amp;" Corp",O$1)="#N/A N/A","--",_xll.BDP($B41&amp;" Corp",O$1)))</f>
        <v/>
      </c>
      <c r="P41" s="229" t="str">
        <f>IF(tbl_coded[[#This Row],[ISIN]]="","",IF(OR(_xll.BDP($B41&amp;" Corp",P$1)="#N/A N/A",_xll.BDP($B41&amp;" Corp",P$1)="#N/A Invalid Security",_xll.BDP($B41&amp;" Corp",P$1)="#N/A Field Not Applicable"),"--",_xll.BDP($B41&amp;" Corp",P$1)))</f>
        <v/>
      </c>
      <c r="Q41" s="229" t="str">
        <f>IF(tbl_coded[[#This Row],[ISIN]]="","",IF(OR(_xll.BDP($P41&amp;" Equity",Q$1)="#N/A N/A",_xll.BDP($P41&amp;" Equity",Q$1)="#N/A Invalid Security"),"--",_xll.BDP($P41&amp;" Equity",Q$1)))</f>
        <v/>
      </c>
      <c r="R41" s="229" t="str">
        <f>IF(tbl_coded[[#This Row],[ISIN]]="","",IF(OR(_xll.BDP($P41&amp;" Equity",R$1)="#N/A N/A",_xll.BDP($P41&amp;" Equity",R$1)="#N/A Invalid Security"),"--",_xll.BDP($P41&amp;" Equity",R$1)))</f>
        <v/>
      </c>
      <c r="S41" s="229" t="str">
        <f>IF(tbl_coded[[#This Row],[ISIN]]="","",IF(OR(_xll.BDP($P41&amp;" Equity",S$1)="#N/A N/A",_xll.BDP($P41&amp;" Equity",S$1)="#N/A Invalid Security"),"--",_xll.BDP($P41&amp;" Equity",S$1)))</f>
        <v/>
      </c>
      <c r="T41" s="229" t="str">
        <f>IF(tbl_coded[[#This Row],[ISIN]]="","",IF(OR(_xll.BDP($P41&amp;" Equity",T$1)="#N/A N/A",_xll.BDP($P41&amp;" Equity",T$1)="#N/A Invalid Security"),"--",_xll.BDP($P41&amp;" Equity",T$1)))</f>
        <v/>
      </c>
      <c r="U41" s="229" t="str">
        <f>IF(tbl_coded[[#This Row],[ISIN]]="","",IF(OR(_xll.BDP($P41&amp;" Equity",U$1)="#N/A N/A",_xll.BDP($P41&amp;" Equity",U$1)="#N/A Invalid Security"),"--",_xll.BDP($P41&amp;" Equity",U$1)))</f>
        <v/>
      </c>
      <c r="V41" s="229" t="str">
        <f>IF(tbl_coded[[#This Row],[ISIN]]="","",IF(ISNUMBER(_xll.BDP(B41&amp;" Corp",V$1)),_xll.BDP(B41&amp;" Corp",V$1),""))</f>
        <v/>
      </c>
      <c r="W41" s="229" t="str">
        <f>IF(tbl_coded[[#This Row],[ISIN]]="","",IF(ISNUMBER(_xll.BDP(B41&amp;" Corp",W$1)),_xll.BDP(B41&amp;" Corp",W$1),""))</f>
        <v/>
      </c>
      <c r="X41" s="229" t="str">
        <f>IF(tbl_coded[[#This Row],[ISIN]]="","",IF(ISNUMBER(_xll.BDP(B41&amp;" Corp",X$1)),_xll.BDP(B41&amp;" Corp",X$1),""))</f>
        <v/>
      </c>
      <c r="Y41" s="229" t="str">
        <f>IF(tbl_coded[[#This Row],[ISIN]]="","",IF((_xll.BDP(B41&amp;" Corp",Y$1))="#N/A Field Not Applicable","",_xll.BDP(B41&amp;" Corp",Y$1)))</f>
        <v/>
      </c>
      <c r="Z41" s="229" t="str">
        <f>IF(tbl_coded[[#This Row],[ISIN]]="","",IF((_xll.BDP(B41&amp;" Corp",Z$1))="#N/A N/A","--",_xll.BDP(B41&amp;" Corp",Z$1)))</f>
        <v/>
      </c>
      <c r="AA41" s="229" t="str">
        <f>IF(tbl_coded[[#This Row],[ISIN]]="","",IF(IFERROR(MATCH(H41,rtg_num[Moody''s],0)&gt;10,0),"HY",IF(IFERROR(MATCH(I41,rtg_num[S&amp;P],0)&gt;10,0),"HY",IF(IFERROR(MATCH(J41,rtg_num[Fitch],0)&gt;10,0),"HY",IF(H41&amp;I41&amp;J41="------","NR",IF(IFERROR(FIND("#N/A",Coded!H41),0)&amp;IFERROR(FIND("#N/A",Coded!H41),0)&amp;IFERROR(FIND("#N/A",Coded!H41),0)&lt;&gt;"000",IF(INDEX(美元债一级!$O:$O,MATCH(tbl_coded[[#This Row],[ISIN]],美元债一级!$I:$I,0))="--/--/--","NR","IG"),"IG"))))))</f>
        <v/>
      </c>
      <c r="AB41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1" s="230" t="str">
        <f>IF(tbl_coded[[#This Row],[ISIN]]="","",IF(_xll.BDP($B41&amp;" Corp",AD$1)="#N/A N/A","--",_xll.BDP($B41&amp;" Corp",AD$1)))</f>
        <v/>
      </c>
      <c r="AE4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1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1" s="246" t="str">
        <f>IF(tbl_coded[[#This Row],[ISIN]]="","",IF(_xll.BDS($B41&amp;" Corp",AH$1)="#N/A Field Not Applicable","",_xll.BDS($B41&amp;" Corp",AH$1)))</f>
        <v/>
      </c>
      <c r="AI41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1" s="246" t="str">
        <f>IF(tbl_coded[[#This Row],[ISIN]]="","",IF(OR(_xll.BDP(tbl_coded[[#This Row],[ISIN]]&amp;" ISIN",AJ$1)="#N/A N/A"),"--",_xll.BDP(tbl_coded[[#This Row],[ISIN]]&amp;" ISIN",AJ$1)))</f>
        <v/>
      </c>
      <c r="AK41" s="246" t="str">
        <f>IF(tbl_coded[[#This Row],[ISIN]]="","",IF(_xll.BDS($B41&amp;" Corp",AK$1)="#N/A Field Not Applicable","",_xll.BDS($B41&amp;" Corp",AK$1)))</f>
        <v/>
      </c>
      <c r="AL41" s="246" t="str">
        <f>IF(tbl_coded[[#This Row],[SBLC Provider BBID]]="","",_xll.BDP(tbl_coded[[#This Row],[SBLC Provider BBID]]&amp;" CompanyID","NAME"))</f>
        <v/>
      </c>
      <c r="AM41" s="246" t="str">
        <f>IF(tbl_coded[[#This Row],[ISIN]]="","",IF(OR(_xll.BDP(tbl_coded[[#This Row],[ISIN]]&amp;" ISIN",AM$1)="#N/A N/A"),"--",TEXT(_xll.BDP(tbl_coded[[#This Row],[ISIN]]&amp;" ISIN",AM$1),"yyyy/mm/dd")))</f>
        <v/>
      </c>
      <c r="AN41" s="246" t="str">
        <f>IF(tbl_coded[[#This Row],[ISIN]]="","",IF(OR(_xll.BDP(tbl_coded[[#This Row],[ISIN]]&amp;" ISIN",AN$1)="#N/A N/A"),"--",TEXT(_xll.BDP(tbl_coded[[#This Row],[ISIN]]&amp;" ISIN",AN$1),"yyyy/mm/dd")))</f>
        <v/>
      </c>
      <c r="AO41" s="246" t="str">
        <f>IF(tbl_coded[[#This Row],[ISIN]]="","",IF(OR(_xll.BDP(tbl_coded[[#This Row],[ISIN]]&amp;" ISIN",AO$1)="#N/A N/A"),"--",TEXT(_xll.BDP(tbl_coded[[#This Row],[ISIN]]&amp;" ISIN",AO$1),"yyyy/mm/dd")))</f>
        <v/>
      </c>
      <c r="AP41" s="246" t="str">
        <f>IF(tbl_coded[[#This Row],[ISIN]]="","",IF(OR(_xll.BDP(tbl_coded[[#This Row],[ISIN]]&amp;" ISIN",AP$1)="#N/A Field Not Applicable"),"--",TEXT(_xll.BDP(tbl_coded[[#This Row],[ISIN]]&amp;" ISIN",AP$1),"yyyy/mm/dd")))</f>
        <v/>
      </c>
      <c r="AQ41" s="246" t="str">
        <f>IF(tbl_coded[[#This Row],[ISIN]]="","",IF(OR(_xll.BDP(tbl_coded[[#This Row],[ISIN]]&amp;" ISIN",AQ$1)="#N/A N/A"),"--",_xll.BDP(tbl_coded[[#This Row],[ISIN]]&amp;" ISIN",AQ$1)))</f>
        <v/>
      </c>
      <c r="AR41" s="246" t="str">
        <f>IF(tbl_coded[[#This Row],[ISIN]]="","",IF(OR(_xll.BDP(tbl_coded[[#This Row],[ISIN]]&amp;" ISIN",AR$1)="#N/A N/A"),"--",_xll.BDP(tbl_coded[[#This Row],[ISIN]]&amp;" ISIN",AR$1)))</f>
        <v/>
      </c>
      <c r="AS41" s="246" t="str">
        <f>IF(tbl_coded[[#This Row],[ISIN]]="","",IF(OR(_xll.BDP(tbl_coded[[#This Row],[ISIN]]&amp;" ISIN",AS$1)="#N/A N/A"),"--",_xll.BDP(tbl_coded[[#This Row],[ISIN]]&amp;" ISIN",AS$1)))</f>
        <v/>
      </c>
      <c r="AT41" s="246" t="str">
        <f>IF(tbl_coded[[#This Row],[ISIN]]="","",IF(OR(_xll.BDP(tbl_coded[[#This Row],[ISIN]]&amp;" ISIN",AT$1)="#N/A Field Not Applicable"),"--",_xll.BDP(tbl_coded[[#This Row],[ISIN]]&amp;" ISIN",AT$1)))</f>
        <v/>
      </c>
      <c r="AU41" s="245"/>
    </row>
    <row r="42" spans="1:47" ht="15" customHeight="1">
      <c r="A42" s="230">
        <f>ROW()-ROW(tbl_coded[[#Headers],[ISIN]])</f>
        <v>40</v>
      </c>
      <c r="B42" s="227" t="str">
        <f>IF(美元债一级!$C$3:$C$1048576&lt;&gt;"",美元债一级!C42,"")</f>
        <v/>
      </c>
      <c r="C42" s="229" t="str">
        <f>IF(tbl_coded[[#This Row],[ISIN]]="","",IF(tbl_coded[[#This Row],[Index]]&gt;$A$1,"",IF(_xll.BDP($B42&amp;" Corp",C$1)="#N/A N/A","",_xll.BDP($B42&amp;" Corp",C$1))))</f>
        <v/>
      </c>
      <c r="D42" s="229" t="str">
        <f>IF(tbl_coded[[#This Row],[ISIN]]="","",IF(_xll.BDP($B42&amp;" Corp",D$1)="#N/A N/A","",_xll.BDP($B42&amp;" Corp",D$1)))</f>
        <v/>
      </c>
      <c r="E42" s="229" t="str">
        <f>IF(tbl_coded[[#This Row],[ISIN]]="","",IF(_xll.BDP($B42&amp;" Corp",E$1)="#N/A N/A","--",_xll.BDP($B42&amp;" Corp",E$1)))</f>
        <v/>
      </c>
      <c r="F42" s="229" t="str">
        <f>IF(tbl_coded[[#This Row],[ISIN]]="","",IF(_xll.BDS($B42&amp;" Corp",F$1)="#N/A Field Not Applicable","",_xll.BDS($B42&amp;" Corp",F$1)))</f>
        <v/>
      </c>
      <c r="G42" s="229" t="str">
        <f>IF(tbl_coded[[#This Row],[ISIN]]="","",IF(_xll.BDP($F42&amp;" CompanyID",G$1)="#N/A Invalid Security","",_xll.BDP($F42&amp;" CompanyID",G$1)))</f>
        <v/>
      </c>
      <c r="H42" s="229" t="str">
        <f>IF(tbl_coded[[#This Row],[ISIN]]="","",IF(_xll.BDP($B42&amp;" Corp",H$1)="#N/A N/A","--",_xll.BDP($B42&amp;" Corp",H$1)))</f>
        <v/>
      </c>
      <c r="I42" s="229" t="str">
        <f>IF(tbl_coded[[#This Row],[ISIN]]="","",IF(_xll.BDP($B42&amp;" Corp",I$1)="#N/A N/A","--",_xll.BDP($B42&amp;" Corp",I$1)))</f>
        <v/>
      </c>
      <c r="J42" s="229" t="str">
        <f>IF(tbl_coded[[#This Row],[ISIN]]="","",IF(_xll.BDP($B42&amp;" Corp",J$1)="#N/A N/A","--",_xll.BDP($B42&amp;" Corp",J$1)))</f>
        <v/>
      </c>
      <c r="K42" s="229" t="str">
        <f>IF(tbl_coded[[#This Row],[ISIN]]="","",IF(_xll.BDP($B42&amp;" Corp",K$1)="#N/A N/A","--",_xll.BDP($B42&amp;" Corp",K$1)))</f>
        <v/>
      </c>
      <c r="L42" s="229" t="str">
        <f>IF(tbl_coded[[#This Row],[ISIN]]="","",IF(_xll.BDP($B42&amp;" Corp",L$1)="#N/A N/A","--",_xll.BDP($B42&amp;" Corp",L$1)))</f>
        <v/>
      </c>
      <c r="M42" s="229" t="str">
        <f>IF(tbl_coded[[#This Row],[ISIN]]="","",IF(_xll.BDP($B42&amp;" Corp",M$1)="#N/A N/A","--",_xll.BDP($B42&amp;" Corp",M$1)))</f>
        <v/>
      </c>
      <c r="N42" s="229" t="str">
        <f>IF(tbl_coded[[#This Row],[ISIN]]="","",IF(_xll.BDP($B42&amp;" Corp",N$1)="#N/A N/A","--",_xll.BDP($B42&amp;" Corp",N$1)))</f>
        <v/>
      </c>
      <c r="O42" s="229" t="str">
        <f>IF(tbl_coded[[#This Row],[ISIN]]="","",IF(_xll.BDP($B42&amp;" Corp",O$1)="#N/A N/A","--",_xll.BDP($B42&amp;" Corp",O$1)))</f>
        <v/>
      </c>
      <c r="P42" s="229" t="str">
        <f>IF(tbl_coded[[#This Row],[ISIN]]="","",IF(OR(_xll.BDP($B42&amp;" Corp",P$1)="#N/A N/A",_xll.BDP($B42&amp;" Corp",P$1)="#N/A Invalid Security",_xll.BDP($B42&amp;" Corp",P$1)="#N/A Field Not Applicable"),"--",_xll.BDP($B42&amp;" Corp",P$1)))</f>
        <v/>
      </c>
      <c r="Q42" s="229" t="str">
        <f>IF(tbl_coded[[#This Row],[ISIN]]="","",IF(OR(_xll.BDP($P42&amp;" Equity",Q$1)="#N/A N/A",_xll.BDP($P42&amp;" Equity",Q$1)="#N/A Invalid Security"),"--",_xll.BDP($P42&amp;" Equity",Q$1)))</f>
        <v/>
      </c>
      <c r="R42" s="229" t="str">
        <f>IF(tbl_coded[[#This Row],[ISIN]]="","",IF(OR(_xll.BDP($P42&amp;" Equity",R$1)="#N/A N/A",_xll.BDP($P42&amp;" Equity",R$1)="#N/A Invalid Security"),"--",_xll.BDP($P42&amp;" Equity",R$1)))</f>
        <v/>
      </c>
      <c r="S42" s="229" t="str">
        <f>IF(tbl_coded[[#This Row],[ISIN]]="","",IF(OR(_xll.BDP($P42&amp;" Equity",S$1)="#N/A N/A",_xll.BDP($P42&amp;" Equity",S$1)="#N/A Invalid Security"),"--",_xll.BDP($P42&amp;" Equity",S$1)))</f>
        <v/>
      </c>
      <c r="T42" s="229" t="str">
        <f>IF(tbl_coded[[#This Row],[ISIN]]="","",IF(OR(_xll.BDP($P42&amp;" Equity",T$1)="#N/A N/A",_xll.BDP($P42&amp;" Equity",T$1)="#N/A Invalid Security"),"--",_xll.BDP($P42&amp;" Equity",T$1)))</f>
        <v/>
      </c>
      <c r="U42" s="229" t="str">
        <f>IF(tbl_coded[[#This Row],[ISIN]]="","",IF(OR(_xll.BDP($P42&amp;" Equity",U$1)="#N/A N/A",_xll.BDP($P42&amp;" Equity",U$1)="#N/A Invalid Security"),"--",_xll.BDP($P42&amp;" Equity",U$1)))</f>
        <v/>
      </c>
      <c r="V42" s="229" t="str">
        <f>IF(tbl_coded[[#This Row],[ISIN]]="","",IF(ISNUMBER(_xll.BDP(B42&amp;" Corp",V$1)),_xll.BDP(B42&amp;" Corp",V$1),""))</f>
        <v/>
      </c>
      <c r="W42" s="229" t="str">
        <f>IF(tbl_coded[[#This Row],[ISIN]]="","",IF(ISNUMBER(_xll.BDP(B42&amp;" Corp",W$1)),_xll.BDP(B42&amp;" Corp",W$1),""))</f>
        <v/>
      </c>
      <c r="X42" s="229" t="str">
        <f>IF(tbl_coded[[#This Row],[ISIN]]="","",IF(ISNUMBER(_xll.BDP(B42&amp;" Corp",X$1)),_xll.BDP(B42&amp;" Corp",X$1),""))</f>
        <v/>
      </c>
      <c r="Y42" s="229" t="str">
        <f>IF(tbl_coded[[#This Row],[ISIN]]="","",IF((_xll.BDP(B42&amp;" Corp",Y$1))="#N/A Field Not Applicable","",_xll.BDP(B42&amp;" Corp",Y$1)))</f>
        <v/>
      </c>
      <c r="Z42" s="229" t="str">
        <f>IF(tbl_coded[[#This Row],[ISIN]]="","",IF((_xll.BDP(B42&amp;" Corp",Z$1))="#N/A N/A","--",_xll.BDP(B42&amp;" Corp",Z$1)))</f>
        <v/>
      </c>
      <c r="AA42" s="229" t="str">
        <f>IF(tbl_coded[[#This Row],[ISIN]]="","",IF(IFERROR(MATCH(H42,rtg_num[Moody''s],0)&gt;10,0),"HY",IF(IFERROR(MATCH(I42,rtg_num[S&amp;P],0)&gt;10,0),"HY",IF(IFERROR(MATCH(J42,rtg_num[Fitch],0)&gt;10,0),"HY",IF(H42&amp;I42&amp;J42="------","NR",IF(IFERROR(FIND("#N/A",Coded!H42),0)&amp;IFERROR(FIND("#N/A",Coded!H42),0)&amp;IFERROR(FIND("#N/A",Coded!H42),0)&lt;&gt;"000",IF(INDEX(美元债一级!$O:$O,MATCH(tbl_coded[[#This Row],[ISIN]],美元债一级!$I:$I,0))="--/--/--","NR","IG"),"IG"))))))</f>
        <v/>
      </c>
      <c r="AB42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2" s="230" t="str">
        <f>IF(tbl_coded[[#This Row],[ISIN]]="","",IF(_xll.BDP($B42&amp;" Corp",AD$1)="#N/A N/A","--",_xll.BDP($B42&amp;" Corp",AD$1)))</f>
        <v/>
      </c>
      <c r="AE4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2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2" s="246" t="str">
        <f>IF(tbl_coded[[#This Row],[ISIN]]="","",IF(_xll.BDS($B42&amp;" Corp",AH$1)="#N/A Field Not Applicable","",_xll.BDS($B42&amp;" Corp",AH$1)))</f>
        <v/>
      </c>
      <c r="AI42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2" s="246" t="str">
        <f>IF(tbl_coded[[#This Row],[ISIN]]="","",IF(OR(_xll.BDP(tbl_coded[[#This Row],[ISIN]]&amp;" ISIN",AJ$1)="#N/A N/A"),"--",_xll.BDP(tbl_coded[[#This Row],[ISIN]]&amp;" ISIN",AJ$1)))</f>
        <v/>
      </c>
      <c r="AK42" s="246" t="str">
        <f>IF(tbl_coded[[#This Row],[ISIN]]="","",IF(_xll.BDS($B42&amp;" Corp",AK$1)="#N/A Field Not Applicable","",_xll.BDS($B42&amp;" Corp",AK$1)))</f>
        <v/>
      </c>
      <c r="AL42" s="246" t="str">
        <f>IF(tbl_coded[[#This Row],[SBLC Provider BBID]]="","",_xll.BDP(tbl_coded[[#This Row],[SBLC Provider BBID]]&amp;" CompanyID","NAME"))</f>
        <v/>
      </c>
      <c r="AM42" s="246" t="str">
        <f>IF(tbl_coded[[#This Row],[ISIN]]="","",IF(OR(_xll.BDP(tbl_coded[[#This Row],[ISIN]]&amp;" ISIN",AM$1)="#N/A N/A"),"--",TEXT(_xll.BDP(tbl_coded[[#This Row],[ISIN]]&amp;" ISIN",AM$1),"yyyy/mm/dd")))</f>
        <v/>
      </c>
      <c r="AN42" s="246" t="str">
        <f>IF(tbl_coded[[#This Row],[ISIN]]="","",IF(OR(_xll.BDP(tbl_coded[[#This Row],[ISIN]]&amp;" ISIN",AN$1)="#N/A N/A"),"--",TEXT(_xll.BDP(tbl_coded[[#This Row],[ISIN]]&amp;" ISIN",AN$1),"yyyy/mm/dd")))</f>
        <v/>
      </c>
      <c r="AO42" s="246" t="str">
        <f>IF(tbl_coded[[#This Row],[ISIN]]="","",IF(OR(_xll.BDP(tbl_coded[[#This Row],[ISIN]]&amp;" ISIN",AO$1)="#N/A N/A"),"--",TEXT(_xll.BDP(tbl_coded[[#This Row],[ISIN]]&amp;" ISIN",AO$1),"yyyy/mm/dd")))</f>
        <v/>
      </c>
      <c r="AP42" s="246" t="str">
        <f>IF(tbl_coded[[#This Row],[ISIN]]="","",IF(OR(_xll.BDP(tbl_coded[[#This Row],[ISIN]]&amp;" ISIN",AP$1)="#N/A Field Not Applicable"),"--",TEXT(_xll.BDP(tbl_coded[[#This Row],[ISIN]]&amp;" ISIN",AP$1),"yyyy/mm/dd")))</f>
        <v/>
      </c>
      <c r="AQ42" s="246" t="str">
        <f>IF(tbl_coded[[#This Row],[ISIN]]="","",IF(OR(_xll.BDP(tbl_coded[[#This Row],[ISIN]]&amp;" ISIN",AQ$1)="#N/A N/A"),"--",_xll.BDP(tbl_coded[[#This Row],[ISIN]]&amp;" ISIN",AQ$1)))</f>
        <v/>
      </c>
      <c r="AR42" s="246" t="str">
        <f>IF(tbl_coded[[#This Row],[ISIN]]="","",IF(OR(_xll.BDP(tbl_coded[[#This Row],[ISIN]]&amp;" ISIN",AR$1)="#N/A N/A"),"--",_xll.BDP(tbl_coded[[#This Row],[ISIN]]&amp;" ISIN",AR$1)))</f>
        <v/>
      </c>
      <c r="AS42" s="246" t="str">
        <f>IF(tbl_coded[[#This Row],[ISIN]]="","",IF(OR(_xll.BDP(tbl_coded[[#This Row],[ISIN]]&amp;" ISIN",AS$1)="#N/A N/A"),"--",_xll.BDP(tbl_coded[[#This Row],[ISIN]]&amp;" ISIN",AS$1)))</f>
        <v/>
      </c>
      <c r="AT42" s="246" t="str">
        <f>IF(tbl_coded[[#This Row],[ISIN]]="","",IF(OR(_xll.BDP(tbl_coded[[#This Row],[ISIN]]&amp;" ISIN",AT$1)="#N/A Field Not Applicable"),"--",_xll.BDP(tbl_coded[[#This Row],[ISIN]]&amp;" ISIN",AT$1)))</f>
        <v/>
      </c>
      <c r="AU42" s="245"/>
    </row>
    <row r="43" spans="1:47" ht="15" customHeight="1">
      <c r="A43" s="230">
        <f>ROW()-ROW(tbl_coded[[#Headers],[ISIN]])</f>
        <v>41</v>
      </c>
      <c r="B43" s="227" t="str">
        <f>IF(美元债一级!$C$3:$C$1048576&lt;&gt;"",美元债一级!C43,"")</f>
        <v/>
      </c>
      <c r="C43" s="229" t="str">
        <f>IF(tbl_coded[[#This Row],[ISIN]]="","",IF(tbl_coded[[#This Row],[Index]]&gt;$A$1,"",IF(_xll.BDP($B43&amp;" Corp",C$1)="#N/A N/A","",_xll.BDP($B43&amp;" Corp",C$1))))</f>
        <v/>
      </c>
      <c r="D43" s="229" t="str">
        <f>IF(tbl_coded[[#This Row],[ISIN]]="","",IF(_xll.BDP($B43&amp;" Corp",D$1)="#N/A N/A","",_xll.BDP($B43&amp;" Corp",D$1)))</f>
        <v/>
      </c>
      <c r="E43" s="229" t="str">
        <f>IF(tbl_coded[[#This Row],[ISIN]]="","",IF(_xll.BDP($B43&amp;" Corp",E$1)="#N/A N/A","--",_xll.BDP($B43&amp;" Corp",E$1)))</f>
        <v/>
      </c>
      <c r="F43" s="229" t="str">
        <f>IF(tbl_coded[[#This Row],[ISIN]]="","",IF(_xll.BDS($B43&amp;" Corp",F$1)="#N/A Field Not Applicable","",_xll.BDS($B43&amp;" Corp",F$1)))</f>
        <v/>
      </c>
      <c r="G43" s="229" t="str">
        <f>IF(tbl_coded[[#This Row],[ISIN]]="","",IF(_xll.BDP($F43&amp;" CompanyID",G$1)="#N/A Invalid Security","",_xll.BDP($F43&amp;" CompanyID",G$1)))</f>
        <v/>
      </c>
      <c r="H43" s="229" t="str">
        <f>IF(tbl_coded[[#This Row],[ISIN]]="","",IF(_xll.BDP($B43&amp;" Corp",H$1)="#N/A N/A","--",_xll.BDP($B43&amp;" Corp",H$1)))</f>
        <v/>
      </c>
      <c r="I43" s="229" t="str">
        <f>IF(tbl_coded[[#This Row],[ISIN]]="","",IF(_xll.BDP($B43&amp;" Corp",I$1)="#N/A N/A","--",_xll.BDP($B43&amp;" Corp",I$1)))</f>
        <v/>
      </c>
      <c r="J43" s="229" t="str">
        <f>IF(tbl_coded[[#This Row],[ISIN]]="","",IF(_xll.BDP($B43&amp;" Corp",J$1)="#N/A N/A","--",_xll.BDP($B43&amp;" Corp",J$1)))</f>
        <v/>
      </c>
      <c r="K43" s="229" t="str">
        <f>IF(tbl_coded[[#This Row],[ISIN]]="","",IF(_xll.BDP($B43&amp;" Corp",K$1)="#N/A N/A","--",_xll.BDP($B43&amp;" Corp",K$1)))</f>
        <v/>
      </c>
      <c r="L43" s="229" t="str">
        <f>IF(tbl_coded[[#This Row],[ISIN]]="","",IF(_xll.BDP($B43&amp;" Corp",L$1)="#N/A N/A","--",_xll.BDP($B43&amp;" Corp",L$1)))</f>
        <v/>
      </c>
      <c r="M43" s="229" t="str">
        <f>IF(tbl_coded[[#This Row],[ISIN]]="","",IF(_xll.BDP($B43&amp;" Corp",M$1)="#N/A N/A","--",_xll.BDP($B43&amp;" Corp",M$1)))</f>
        <v/>
      </c>
      <c r="N43" s="229" t="str">
        <f>IF(tbl_coded[[#This Row],[ISIN]]="","",IF(_xll.BDP($B43&amp;" Corp",N$1)="#N/A N/A","--",_xll.BDP($B43&amp;" Corp",N$1)))</f>
        <v/>
      </c>
      <c r="O43" s="229" t="str">
        <f>IF(tbl_coded[[#This Row],[ISIN]]="","",IF(_xll.BDP($B43&amp;" Corp",O$1)="#N/A N/A","--",_xll.BDP($B43&amp;" Corp",O$1)))</f>
        <v/>
      </c>
      <c r="P43" s="229" t="str">
        <f>IF(tbl_coded[[#This Row],[ISIN]]="","",IF(OR(_xll.BDP($B43&amp;" Corp",P$1)="#N/A N/A",_xll.BDP($B43&amp;" Corp",P$1)="#N/A Invalid Security",_xll.BDP($B43&amp;" Corp",P$1)="#N/A Field Not Applicable"),"--",_xll.BDP($B43&amp;" Corp",P$1)))</f>
        <v/>
      </c>
      <c r="Q43" s="229" t="str">
        <f>IF(tbl_coded[[#This Row],[ISIN]]="","",IF(OR(_xll.BDP($P43&amp;" Equity",Q$1)="#N/A N/A",_xll.BDP($P43&amp;" Equity",Q$1)="#N/A Invalid Security"),"--",_xll.BDP($P43&amp;" Equity",Q$1)))</f>
        <v/>
      </c>
      <c r="R43" s="229" t="str">
        <f>IF(tbl_coded[[#This Row],[ISIN]]="","",IF(OR(_xll.BDP($P43&amp;" Equity",R$1)="#N/A N/A",_xll.BDP($P43&amp;" Equity",R$1)="#N/A Invalid Security"),"--",_xll.BDP($P43&amp;" Equity",R$1)))</f>
        <v/>
      </c>
      <c r="S43" s="229" t="str">
        <f>IF(tbl_coded[[#This Row],[ISIN]]="","",IF(OR(_xll.BDP($P43&amp;" Equity",S$1)="#N/A N/A",_xll.BDP($P43&amp;" Equity",S$1)="#N/A Invalid Security"),"--",_xll.BDP($P43&amp;" Equity",S$1)))</f>
        <v/>
      </c>
      <c r="T43" s="229" t="str">
        <f>IF(tbl_coded[[#This Row],[ISIN]]="","",IF(OR(_xll.BDP($P43&amp;" Equity",T$1)="#N/A N/A",_xll.BDP($P43&amp;" Equity",T$1)="#N/A Invalid Security"),"--",_xll.BDP($P43&amp;" Equity",T$1)))</f>
        <v/>
      </c>
      <c r="U43" s="229" t="str">
        <f>IF(tbl_coded[[#This Row],[ISIN]]="","",IF(OR(_xll.BDP($P43&amp;" Equity",U$1)="#N/A N/A",_xll.BDP($P43&amp;" Equity",U$1)="#N/A Invalid Security"),"--",_xll.BDP($P43&amp;" Equity",U$1)))</f>
        <v/>
      </c>
      <c r="V43" s="229" t="str">
        <f>IF(tbl_coded[[#This Row],[ISIN]]="","",IF(ISNUMBER(_xll.BDP(B43&amp;" Corp",V$1)),_xll.BDP(B43&amp;" Corp",V$1),""))</f>
        <v/>
      </c>
      <c r="W43" s="229" t="str">
        <f>IF(tbl_coded[[#This Row],[ISIN]]="","",IF(ISNUMBER(_xll.BDP(B43&amp;" Corp",W$1)),_xll.BDP(B43&amp;" Corp",W$1),""))</f>
        <v/>
      </c>
      <c r="X43" s="229" t="str">
        <f>IF(tbl_coded[[#This Row],[ISIN]]="","",IF(ISNUMBER(_xll.BDP(B43&amp;" Corp",X$1)),_xll.BDP(B43&amp;" Corp",X$1),""))</f>
        <v/>
      </c>
      <c r="Y43" s="229" t="str">
        <f>IF(tbl_coded[[#This Row],[ISIN]]="","",IF((_xll.BDP(B43&amp;" Corp",Y$1))="#N/A Field Not Applicable","",_xll.BDP(B43&amp;" Corp",Y$1)))</f>
        <v/>
      </c>
      <c r="Z43" s="229" t="str">
        <f>IF(tbl_coded[[#This Row],[ISIN]]="","",IF((_xll.BDP(B43&amp;" Corp",Z$1))="#N/A N/A","--",_xll.BDP(B43&amp;" Corp",Z$1)))</f>
        <v/>
      </c>
      <c r="AA43" s="229" t="str">
        <f>IF(tbl_coded[[#This Row],[ISIN]]="","",IF(IFERROR(MATCH(H43,rtg_num[Moody''s],0)&gt;10,0),"HY",IF(IFERROR(MATCH(I43,rtg_num[S&amp;P],0)&gt;10,0),"HY",IF(IFERROR(MATCH(J43,rtg_num[Fitch],0)&gt;10,0),"HY",IF(H43&amp;I43&amp;J43="------","NR",IF(IFERROR(FIND("#N/A",Coded!H43),0)&amp;IFERROR(FIND("#N/A",Coded!H43),0)&amp;IFERROR(FIND("#N/A",Coded!H43),0)&lt;&gt;"000",IF(INDEX(美元债一级!$O:$O,MATCH(tbl_coded[[#This Row],[ISIN]],美元债一级!$I:$I,0))="--/--/--","NR","IG"),"IG"))))))</f>
        <v/>
      </c>
      <c r="AB43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3" s="230" t="str">
        <f>IF(tbl_coded[[#This Row],[ISIN]]="","",IF(_xll.BDP($B43&amp;" Corp",AD$1)="#N/A N/A","--",_xll.BDP($B43&amp;" Corp",AD$1)))</f>
        <v/>
      </c>
      <c r="AE4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3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3" s="246" t="str">
        <f>IF(tbl_coded[[#This Row],[ISIN]]="","",IF(_xll.BDS($B43&amp;" Corp",AH$1)="#N/A Field Not Applicable","",_xll.BDS($B43&amp;" Corp",AH$1)))</f>
        <v/>
      </c>
      <c r="AI43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3" s="246" t="str">
        <f>IF(tbl_coded[[#This Row],[ISIN]]="","",IF(OR(_xll.BDP(tbl_coded[[#This Row],[ISIN]]&amp;" ISIN",AJ$1)="#N/A N/A"),"--",_xll.BDP(tbl_coded[[#This Row],[ISIN]]&amp;" ISIN",AJ$1)))</f>
        <v/>
      </c>
      <c r="AK43" s="246" t="str">
        <f>IF(tbl_coded[[#This Row],[ISIN]]="","",IF(_xll.BDS($B43&amp;" Corp",AK$1)="#N/A Field Not Applicable","",_xll.BDS($B43&amp;" Corp",AK$1)))</f>
        <v/>
      </c>
      <c r="AL43" s="246" t="str">
        <f>IF(tbl_coded[[#This Row],[SBLC Provider BBID]]="","",_xll.BDP(tbl_coded[[#This Row],[SBLC Provider BBID]]&amp;" CompanyID","NAME"))</f>
        <v/>
      </c>
      <c r="AM43" s="246" t="str">
        <f>IF(tbl_coded[[#This Row],[ISIN]]="","",IF(OR(_xll.BDP(tbl_coded[[#This Row],[ISIN]]&amp;" ISIN",AM$1)="#N/A N/A"),"--",TEXT(_xll.BDP(tbl_coded[[#This Row],[ISIN]]&amp;" ISIN",AM$1),"yyyy/mm/dd")))</f>
        <v/>
      </c>
      <c r="AN43" s="246" t="str">
        <f>IF(tbl_coded[[#This Row],[ISIN]]="","",IF(OR(_xll.BDP(tbl_coded[[#This Row],[ISIN]]&amp;" ISIN",AN$1)="#N/A N/A"),"--",TEXT(_xll.BDP(tbl_coded[[#This Row],[ISIN]]&amp;" ISIN",AN$1),"yyyy/mm/dd")))</f>
        <v/>
      </c>
      <c r="AO43" s="246" t="str">
        <f>IF(tbl_coded[[#This Row],[ISIN]]="","",IF(OR(_xll.BDP(tbl_coded[[#This Row],[ISIN]]&amp;" ISIN",AO$1)="#N/A N/A"),"--",TEXT(_xll.BDP(tbl_coded[[#This Row],[ISIN]]&amp;" ISIN",AO$1),"yyyy/mm/dd")))</f>
        <v/>
      </c>
      <c r="AP43" s="246" t="str">
        <f>IF(tbl_coded[[#This Row],[ISIN]]="","",IF(OR(_xll.BDP(tbl_coded[[#This Row],[ISIN]]&amp;" ISIN",AP$1)="#N/A Field Not Applicable"),"--",TEXT(_xll.BDP(tbl_coded[[#This Row],[ISIN]]&amp;" ISIN",AP$1),"yyyy/mm/dd")))</f>
        <v/>
      </c>
      <c r="AQ43" s="246" t="str">
        <f>IF(tbl_coded[[#This Row],[ISIN]]="","",IF(OR(_xll.BDP(tbl_coded[[#This Row],[ISIN]]&amp;" ISIN",AQ$1)="#N/A N/A"),"--",_xll.BDP(tbl_coded[[#This Row],[ISIN]]&amp;" ISIN",AQ$1)))</f>
        <v/>
      </c>
      <c r="AR43" s="246" t="str">
        <f>IF(tbl_coded[[#This Row],[ISIN]]="","",IF(OR(_xll.BDP(tbl_coded[[#This Row],[ISIN]]&amp;" ISIN",AR$1)="#N/A N/A"),"--",_xll.BDP(tbl_coded[[#This Row],[ISIN]]&amp;" ISIN",AR$1)))</f>
        <v/>
      </c>
      <c r="AS43" s="246" t="str">
        <f>IF(tbl_coded[[#This Row],[ISIN]]="","",IF(OR(_xll.BDP(tbl_coded[[#This Row],[ISIN]]&amp;" ISIN",AS$1)="#N/A N/A"),"--",_xll.BDP(tbl_coded[[#This Row],[ISIN]]&amp;" ISIN",AS$1)))</f>
        <v/>
      </c>
      <c r="AT43" s="246" t="str">
        <f>IF(tbl_coded[[#This Row],[ISIN]]="","",IF(OR(_xll.BDP(tbl_coded[[#This Row],[ISIN]]&amp;" ISIN",AT$1)="#N/A Field Not Applicable"),"--",_xll.BDP(tbl_coded[[#This Row],[ISIN]]&amp;" ISIN",AT$1)))</f>
        <v/>
      </c>
      <c r="AU43" s="245"/>
    </row>
    <row r="44" spans="1:47" ht="15" customHeight="1">
      <c r="A44" s="230">
        <f>ROW()-ROW(tbl_coded[[#Headers],[ISIN]])</f>
        <v>42</v>
      </c>
      <c r="B44" s="227" t="str">
        <f>IF(美元债一级!$C$3:$C$1048576&lt;&gt;"",美元债一级!C44,"")</f>
        <v/>
      </c>
      <c r="C44" s="229" t="str">
        <f>IF(tbl_coded[[#This Row],[ISIN]]="","",IF(tbl_coded[[#This Row],[Index]]&gt;$A$1,"",IF(_xll.BDP($B44&amp;" Corp",C$1)="#N/A N/A","",_xll.BDP($B44&amp;" Corp",C$1))))</f>
        <v/>
      </c>
      <c r="D44" s="229" t="str">
        <f>IF(tbl_coded[[#This Row],[ISIN]]="","",IF(_xll.BDP($B44&amp;" Corp",D$1)="#N/A N/A","",_xll.BDP($B44&amp;" Corp",D$1)))</f>
        <v/>
      </c>
      <c r="E44" s="229" t="str">
        <f>IF(tbl_coded[[#This Row],[ISIN]]="","",IF(_xll.BDP($B44&amp;" Corp",E$1)="#N/A N/A","--",_xll.BDP($B44&amp;" Corp",E$1)))</f>
        <v/>
      </c>
      <c r="F44" s="229" t="str">
        <f>IF(tbl_coded[[#This Row],[ISIN]]="","",IF(_xll.BDS($B44&amp;" Corp",F$1)="#N/A Field Not Applicable","",_xll.BDS($B44&amp;" Corp",F$1)))</f>
        <v/>
      </c>
      <c r="G44" s="229" t="str">
        <f>IF(tbl_coded[[#This Row],[ISIN]]="","",IF(_xll.BDP($F44&amp;" CompanyID",G$1)="#N/A Invalid Security","",_xll.BDP($F44&amp;" CompanyID",G$1)))</f>
        <v/>
      </c>
      <c r="H44" s="229" t="str">
        <f>IF(tbl_coded[[#This Row],[ISIN]]="","",IF(_xll.BDP($B44&amp;" Corp",H$1)="#N/A N/A","--",_xll.BDP($B44&amp;" Corp",H$1)))</f>
        <v/>
      </c>
      <c r="I44" s="229" t="str">
        <f>IF(tbl_coded[[#This Row],[ISIN]]="","",IF(_xll.BDP($B44&amp;" Corp",I$1)="#N/A N/A","--",_xll.BDP($B44&amp;" Corp",I$1)))</f>
        <v/>
      </c>
      <c r="J44" s="229" t="str">
        <f>IF(tbl_coded[[#This Row],[ISIN]]="","",IF(_xll.BDP($B44&amp;" Corp",J$1)="#N/A N/A","--",_xll.BDP($B44&amp;" Corp",J$1)))</f>
        <v/>
      </c>
      <c r="K44" s="229" t="str">
        <f>IF(tbl_coded[[#This Row],[ISIN]]="","",IF(_xll.BDP($B44&amp;" Corp",K$1)="#N/A N/A","--",_xll.BDP($B44&amp;" Corp",K$1)))</f>
        <v/>
      </c>
      <c r="L44" s="229" t="str">
        <f>IF(tbl_coded[[#This Row],[ISIN]]="","",IF(_xll.BDP($B44&amp;" Corp",L$1)="#N/A N/A","--",_xll.BDP($B44&amp;" Corp",L$1)))</f>
        <v/>
      </c>
      <c r="M44" s="229" t="str">
        <f>IF(tbl_coded[[#This Row],[ISIN]]="","",IF(_xll.BDP($B44&amp;" Corp",M$1)="#N/A N/A","--",_xll.BDP($B44&amp;" Corp",M$1)))</f>
        <v/>
      </c>
      <c r="N44" s="229" t="str">
        <f>IF(tbl_coded[[#This Row],[ISIN]]="","",IF(_xll.BDP($B44&amp;" Corp",N$1)="#N/A N/A","--",_xll.BDP($B44&amp;" Corp",N$1)))</f>
        <v/>
      </c>
      <c r="O44" s="229" t="str">
        <f>IF(tbl_coded[[#This Row],[ISIN]]="","",IF(_xll.BDP($B44&amp;" Corp",O$1)="#N/A N/A","--",_xll.BDP($B44&amp;" Corp",O$1)))</f>
        <v/>
      </c>
      <c r="P44" s="229" t="str">
        <f>IF(tbl_coded[[#This Row],[ISIN]]="","",IF(OR(_xll.BDP($B44&amp;" Corp",P$1)="#N/A N/A",_xll.BDP($B44&amp;" Corp",P$1)="#N/A Invalid Security",_xll.BDP($B44&amp;" Corp",P$1)="#N/A Field Not Applicable"),"--",_xll.BDP($B44&amp;" Corp",P$1)))</f>
        <v/>
      </c>
      <c r="Q44" s="229" t="str">
        <f>IF(tbl_coded[[#This Row],[ISIN]]="","",IF(OR(_xll.BDP($P44&amp;" Equity",Q$1)="#N/A N/A",_xll.BDP($P44&amp;" Equity",Q$1)="#N/A Invalid Security"),"--",_xll.BDP($P44&amp;" Equity",Q$1)))</f>
        <v/>
      </c>
      <c r="R44" s="229" t="str">
        <f>IF(tbl_coded[[#This Row],[ISIN]]="","",IF(OR(_xll.BDP($P44&amp;" Equity",R$1)="#N/A N/A",_xll.BDP($P44&amp;" Equity",R$1)="#N/A Invalid Security"),"--",_xll.BDP($P44&amp;" Equity",R$1)))</f>
        <v/>
      </c>
      <c r="S44" s="229" t="str">
        <f>IF(tbl_coded[[#This Row],[ISIN]]="","",IF(OR(_xll.BDP($P44&amp;" Equity",S$1)="#N/A N/A",_xll.BDP($P44&amp;" Equity",S$1)="#N/A Invalid Security"),"--",_xll.BDP($P44&amp;" Equity",S$1)))</f>
        <v/>
      </c>
      <c r="T44" s="229" t="str">
        <f>IF(tbl_coded[[#This Row],[ISIN]]="","",IF(OR(_xll.BDP($P44&amp;" Equity",T$1)="#N/A N/A",_xll.BDP($P44&amp;" Equity",T$1)="#N/A Invalid Security"),"--",_xll.BDP($P44&amp;" Equity",T$1)))</f>
        <v/>
      </c>
      <c r="U44" s="229" t="str">
        <f>IF(tbl_coded[[#This Row],[ISIN]]="","",IF(OR(_xll.BDP($P44&amp;" Equity",U$1)="#N/A N/A",_xll.BDP($P44&amp;" Equity",U$1)="#N/A Invalid Security"),"--",_xll.BDP($P44&amp;" Equity",U$1)))</f>
        <v/>
      </c>
      <c r="V44" s="229" t="str">
        <f>IF(tbl_coded[[#This Row],[ISIN]]="","",IF(ISNUMBER(_xll.BDP(B44&amp;" Corp",V$1)),_xll.BDP(B44&amp;" Corp",V$1),""))</f>
        <v/>
      </c>
      <c r="W44" s="229" t="str">
        <f>IF(tbl_coded[[#This Row],[ISIN]]="","",IF(ISNUMBER(_xll.BDP(B44&amp;" Corp",W$1)),_xll.BDP(B44&amp;" Corp",W$1),""))</f>
        <v/>
      </c>
      <c r="X44" s="229" t="str">
        <f>IF(tbl_coded[[#This Row],[ISIN]]="","",IF(ISNUMBER(_xll.BDP(B44&amp;" Corp",X$1)),_xll.BDP(B44&amp;" Corp",X$1),""))</f>
        <v/>
      </c>
      <c r="Y44" s="229" t="str">
        <f>IF(tbl_coded[[#This Row],[ISIN]]="","",IF((_xll.BDP(B44&amp;" Corp",Y$1))="#N/A Field Not Applicable","",_xll.BDP(B44&amp;" Corp",Y$1)))</f>
        <v/>
      </c>
      <c r="Z44" s="229" t="str">
        <f>IF(tbl_coded[[#This Row],[ISIN]]="","",IF((_xll.BDP(B44&amp;" Corp",Z$1))="#N/A N/A","--",_xll.BDP(B44&amp;" Corp",Z$1)))</f>
        <v/>
      </c>
      <c r="AA44" s="229" t="str">
        <f>IF(tbl_coded[[#This Row],[ISIN]]="","",IF(IFERROR(MATCH(H44,rtg_num[Moody''s],0)&gt;10,0),"HY",IF(IFERROR(MATCH(I44,rtg_num[S&amp;P],0)&gt;10,0),"HY",IF(IFERROR(MATCH(J44,rtg_num[Fitch],0)&gt;10,0),"HY",IF(H44&amp;I44&amp;J44="------","NR",IF(IFERROR(FIND("#N/A",Coded!H44),0)&amp;IFERROR(FIND("#N/A",Coded!H44),0)&amp;IFERROR(FIND("#N/A",Coded!H44),0)&lt;&gt;"000",IF(INDEX(美元债一级!$O:$O,MATCH(tbl_coded[[#This Row],[ISIN]],美元债一级!$I:$I,0))="--/--/--","NR","IG"),"IG"))))))</f>
        <v/>
      </c>
      <c r="AB44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4" s="230" t="str">
        <f>IF(tbl_coded[[#This Row],[ISIN]]="","",IF(_xll.BDP($B44&amp;" Corp",AD$1)="#N/A N/A","--",_xll.BDP($B44&amp;" Corp",AD$1)))</f>
        <v/>
      </c>
      <c r="AE4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4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4" s="246" t="str">
        <f>IF(tbl_coded[[#This Row],[ISIN]]="","",IF(_xll.BDS($B44&amp;" Corp",AH$1)="#N/A Field Not Applicable","",_xll.BDS($B44&amp;" Corp",AH$1)))</f>
        <v/>
      </c>
      <c r="AI44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4" s="246" t="str">
        <f>IF(tbl_coded[[#This Row],[ISIN]]="","",IF(OR(_xll.BDP(tbl_coded[[#This Row],[ISIN]]&amp;" ISIN",AJ$1)="#N/A N/A"),"--",_xll.BDP(tbl_coded[[#This Row],[ISIN]]&amp;" ISIN",AJ$1)))</f>
        <v/>
      </c>
      <c r="AK44" s="246" t="str">
        <f>IF(tbl_coded[[#This Row],[ISIN]]="","",IF(_xll.BDS($B44&amp;" Corp",AK$1)="#N/A Field Not Applicable","",_xll.BDS($B44&amp;" Corp",AK$1)))</f>
        <v/>
      </c>
      <c r="AL44" s="246" t="str">
        <f>IF(tbl_coded[[#This Row],[SBLC Provider BBID]]="","",_xll.BDP(tbl_coded[[#This Row],[SBLC Provider BBID]]&amp;" CompanyID","NAME"))</f>
        <v/>
      </c>
      <c r="AM44" s="246" t="str">
        <f>IF(tbl_coded[[#This Row],[ISIN]]="","",IF(OR(_xll.BDP(tbl_coded[[#This Row],[ISIN]]&amp;" ISIN",AM$1)="#N/A N/A"),"--",TEXT(_xll.BDP(tbl_coded[[#This Row],[ISIN]]&amp;" ISIN",AM$1),"yyyy/mm/dd")))</f>
        <v/>
      </c>
      <c r="AN44" s="246" t="str">
        <f>IF(tbl_coded[[#This Row],[ISIN]]="","",IF(OR(_xll.BDP(tbl_coded[[#This Row],[ISIN]]&amp;" ISIN",AN$1)="#N/A N/A"),"--",TEXT(_xll.BDP(tbl_coded[[#This Row],[ISIN]]&amp;" ISIN",AN$1),"yyyy/mm/dd")))</f>
        <v/>
      </c>
      <c r="AO44" s="246" t="str">
        <f>IF(tbl_coded[[#This Row],[ISIN]]="","",IF(OR(_xll.BDP(tbl_coded[[#This Row],[ISIN]]&amp;" ISIN",AO$1)="#N/A N/A"),"--",TEXT(_xll.BDP(tbl_coded[[#This Row],[ISIN]]&amp;" ISIN",AO$1),"yyyy/mm/dd")))</f>
        <v/>
      </c>
      <c r="AP44" s="246" t="str">
        <f>IF(tbl_coded[[#This Row],[ISIN]]="","",IF(OR(_xll.BDP(tbl_coded[[#This Row],[ISIN]]&amp;" ISIN",AP$1)="#N/A Field Not Applicable"),"--",TEXT(_xll.BDP(tbl_coded[[#This Row],[ISIN]]&amp;" ISIN",AP$1),"yyyy/mm/dd")))</f>
        <v/>
      </c>
      <c r="AQ44" s="246" t="str">
        <f>IF(tbl_coded[[#This Row],[ISIN]]="","",IF(OR(_xll.BDP(tbl_coded[[#This Row],[ISIN]]&amp;" ISIN",AQ$1)="#N/A N/A"),"--",_xll.BDP(tbl_coded[[#This Row],[ISIN]]&amp;" ISIN",AQ$1)))</f>
        <v/>
      </c>
      <c r="AR44" s="246" t="str">
        <f>IF(tbl_coded[[#This Row],[ISIN]]="","",IF(OR(_xll.BDP(tbl_coded[[#This Row],[ISIN]]&amp;" ISIN",AR$1)="#N/A N/A"),"--",_xll.BDP(tbl_coded[[#This Row],[ISIN]]&amp;" ISIN",AR$1)))</f>
        <v/>
      </c>
      <c r="AS44" s="246" t="str">
        <f>IF(tbl_coded[[#This Row],[ISIN]]="","",IF(OR(_xll.BDP(tbl_coded[[#This Row],[ISIN]]&amp;" ISIN",AS$1)="#N/A N/A"),"--",_xll.BDP(tbl_coded[[#This Row],[ISIN]]&amp;" ISIN",AS$1)))</f>
        <v/>
      </c>
      <c r="AT44" s="246" t="str">
        <f>IF(tbl_coded[[#This Row],[ISIN]]="","",IF(OR(_xll.BDP(tbl_coded[[#This Row],[ISIN]]&amp;" ISIN",AT$1)="#N/A Field Not Applicable"),"--",_xll.BDP(tbl_coded[[#This Row],[ISIN]]&amp;" ISIN",AT$1)))</f>
        <v/>
      </c>
      <c r="AU44" s="245"/>
    </row>
    <row r="45" spans="1:47" ht="15" customHeight="1">
      <c r="A45" s="230">
        <f>ROW()-ROW(tbl_coded[[#Headers],[ISIN]])</f>
        <v>43</v>
      </c>
      <c r="B45" s="227" t="str">
        <f>IF(美元债一级!$C$3:$C$1048576&lt;&gt;"",美元债一级!C45,"")</f>
        <v/>
      </c>
      <c r="C45" s="229" t="str">
        <f>IF(tbl_coded[[#This Row],[ISIN]]="","",IF(tbl_coded[[#This Row],[Index]]&gt;$A$1,"",IF(_xll.BDP($B45&amp;" Corp",C$1)="#N/A N/A","",_xll.BDP($B45&amp;" Corp",C$1))))</f>
        <v/>
      </c>
      <c r="D45" s="229" t="str">
        <f>IF(tbl_coded[[#This Row],[ISIN]]="","",IF(_xll.BDP($B45&amp;" Corp",D$1)="#N/A N/A","",_xll.BDP($B45&amp;" Corp",D$1)))</f>
        <v/>
      </c>
      <c r="E45" s="229" t="str">
        <f>IF(tbl_coded[[#This Row],[ISIN]]="","",IF(_xll.BDP($B45&amp;" Corp",E$1)="#N/A N/A","--",_xll.BDP($B45&amp;" Corp",E$1)))</f>
        <v/>
      </c>
      <c r="F45" s="229" t="str">
        <f>IF(tbl_coded[[#This Row],[ISIN]]="","",IF(_xll.BDS($B45&amp;" Corp",F$1)="#N/A Field Not Applicable","",_xll.BDS($B45&amp;" Corp",F$1)))</f>
        <v/>
      </c>
      <c r="G45" s="229" t="str">
        <f>IF(tbl_coded[[#This Row],[ISIN]]="","",IF(_xll.BDP($F45&amp;" CompanyID",G$1)="#N/A Invalid Security","",_xll.BDP($F45&amp;" CompanyID",G$1)))</f>
        <v/>
      </c>
      <c r="H45" s="229" t="str">
        <f>IF(tbl_coded[[#This Row],[ISIN]]="","",IF(_xll.BDP($B45&amp;" Corp",H$1)="#N/A N/A","--",_xll.BDP($B45&amp;" Corp",H$1)))</f>
        <v/>
      </c>
      <c r="I45" s="229" t="str">
        <f>IF(tbl_coded[[#This Row],[ISIN]]="","",IF(_xll.BDP($B45&amp;" Corp",I$1)="#N/A N/A","--",_xll.BDP($B45&amp;" Corp",I$1)))</f>
        <v/>
      </c>
      <c r="J45" s="229" t="str">
        <f>IF(tbl_coded[[#This Row],[ISIN]]="","",IF(_xll.BDP($B45&amp;" Corp",J$1)="#N/A N/A","--",_xll.BDP($B45&amp;" Corp",J$1)))</f>
        <v/>
      </c>
      <c r="K45" s="229" t="str">
        <f>IF(tbl_coded[[#This Row],[ISIN]]="","",IF(_xll.BDP($B45&amp;" Corp",K$1)="#N/A N/A","--",_xll.BDP($B45&amp;" Corp",K$1)))</f>
        <v/>
      </c>
      <c r="L45" s="229" t="str">
        <f>IF(tbl_coded[[#This Row],[ISIN]]="","",IF(_xll.BDP($B45&amp;" Corp",L$1)="#N/A N/A","--",_xll.BDP($B45&amp;" Corp",L$1)))</f>
        <v/>
      </c>
      <c r="M45" s="229" t="str">
        <f>IF(tbl_coded[[#This Row],[ISIN]]="","",IF(_xll.BDP($B45&amp;" Corp",M$1)="#N/A N/A","--",_xll.BDP($B45&amp;" Corp",M$1)))</f>
        <v/>
      </c>
      <c r="N45" s="229" t="str">
        <f>IF(tbl_coded[[#This Row],[ISIN]]="","",IF(_xll.BDP($B45&amp;" Corp",N$1)="#N/A N/A","--",_xll.BDP($B45&amp;" Corp",N$1)))</f>
        <v/>
      </c>
      <c r="O45" s="229" t="str">
        <f>IF(tbl_coded[[#This Row],[ISIN]]="","",IF(_xll.BDP($B45&amp;" Corp",O$1)="#N/A N/A","--",_xll.BDP($B45&amp;" Corp",O$1)))</f>
        <v/>
      </c>
      <c r="P45" s="229" t="str">
        <f>IF(tbl_coded[[#This Row],[ISIN]]="","",IF(OR(_xll.BDP($B45&amp;" Corp",P$1)="#N/A N/A",_xll.BDP($B45&amp;" Corp",P$1)="#N/A Invalid Security",_xll.BDP($B45&amp;" Corp",P$1)="#N/A Field Not Applicable"),"--",_xll.BDP($B45&amp;" Corp",P$1)))</f>
        <v/>
      </c>
      <c r="Q45" s="229" t="str">
        <f>IF(tbl_coded[[#This Row],[ISIN]]="","",IF(OR(_xll.BDP($P45&amp;" Equity",Q$1)="#N/A N/A",_xll.BDP($P45&amp;" Equity",Q$1)="#N/A Invalid Security"),"--",_xll.BDP($P45&amp;" Equity",Q$1)))</f>
        <v/>
      </c>
      <c r="R45" s="229" t="str">
        <f>IF(tbl_coded[[#This Row],[ISIN]]="","",IF(OR(_xll.BDP($P45&amp;" Equity",R$1)="#N/A N/A",_xll.BDP($P45&amp;" Equity",R$1)="#N/A Invalid Security"),"--",_xll.BDP($P45&amp;" Equity",R$1)))</f>
        <v/>
      </c>
      <c r="S45" s="229" t="str">
        <f>IF(tbl_coded[[#This Row],[ISIN]]="","",IF(OR(_xll.BDP($P45&amp;" Equity",S$1)="#N/A N/A",_xll.BDP($P45&amp;" Equity",S$1)="#N/A Invalid Security"),"--",_xll.BDP($P45&amp;" Equity",S$1)))</f>
        <v/>
      </c>
      <c r="T45" s="229" t="str">
        <f>IF(tbl_coded[[#This Row],[ISIN]]="","",IF(OR(_xll.BDP($P45&amp;" Equity",T$1)="#N/A N/A",_xll.BDP($P45&amp;" Equity",T$1)="#N/A Invalid Security"),"--",_xll.BDP($P45&amp;" Equity",T$1)))</f>
        <v/>
      </c>
      <c r="U45" s="229" t="str">
        <f>IF(tbl_coded[[#This Row],[ISIN]]="","",IF(OR(_xll.BDP($P45&amp;" Equity",U$1)="#N/A N/A",_xll.BDP($P45&amp;" Equity",U$1)="#N/A Invalid Security"),"--",_xll.BDP($P45&amp;" Equity",U$1)))</f>
        <v/>
      </c>
      <c r="V45" s="229" t="str">
        <f>IF(tbl_coded[[#This Row],[ISIN]]="","",IF(ISNUMBER(_xll.BDP(B45&amp;" Corp",V$1)),_xll.BDP(B45&amp;" Corp",V$1),""))</f>
        <v/>
      </c>
      <c r="W45" s="229" t="str">
        <f>IF(tbl_coded[[#This Row],[ISIN]]="","",IF(ISNUMBER(_xll.BDP(B45&amp;" Corp",W$1)),_xll.BDP(B45&amp;" Corp",W$1),""))</f>
        <v/>
      </c>
      <c r="X45" s="229" t="str">
        <f>IF(tbl_coded[[#This Row],[ISIN]]="","",IF(ISNUMBER(_xll.BDP(B45&amp;" Corp",X$1)),_xll.BDP(B45&amp;" Corp",X$1),""))</f>
        <v/>
      </c>
      <c r="Y45" s="229" t="str">
        <f>IF(tbl_coded[[#This Row],[ISIN]]="","",IF((_xll.BDP(B45&amp;" Corp",Y$1))="#N/A Field Not Applicable","",_xll.BDP(B45&amp;" Corp",Y$1)))</f>
        <v/>
      </c>
      <c r="Z45" s="229" t="str">
        <f>IF(tbl_coded[[#This Row],[ISIN]]="","",IF((_xll.BDP(B45&amp;" Corp",Z$1))="#N/A N/A","--",_xll.BDP(B45&amp;" Corp",Z$1)))</f>
        <v/>
      </c>
      <c r="AA45" s="229" t="str">
        <f>IF(tbl_coded[[#This Row],[ISIN]]="","",IF(IFERROR(MATCH(H45,rtg_num[Moody''s],0)&gt;10,0),"HY",IF(IFERROR(MATCH(I45,rtg_num[S&amp;P],0)&gt;10,0),"HY",IF(IFERROR(MATCH(J45,rtg_num[Fitch],0)&gt;10,0),"HY",IF(H45&amp;I45&amp;J45="------","NR",IF(IFERROR(FIND("#N/A",Coded!H45),0)&amp;IFERROR(FIND("#N/A",Coded!H45),0)&amp;IFERROR(FIND("#N/A",Coded!H45),0)&lt;&gt;"000",IF(INDEX(美元债一级!$O:$O,MATCH(tbl_coded[[#This Row],[ISIN]],美元债一级!$I:$I,0))="--/--/--","NR","IG"),"IG"))))))</f>
        <v/>
      </c>
      <c r="AB45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5" s="230" t="str">
        <f>IF(tbl_coded[[#This Row],[ISIN]]="","",IF(_xll.BDP($B45&amp;" Corp",AD$1)="#N/A N/A","--",_xll.BDP($B45&amp;" Corp",AD$1)))</f>
        <v/>
      </c>
      <c r="AE4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5" s="246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5" s="246" t="str">
        <f>IF(tbl_coded[[#This Row],[ISIN]]="","",IF(_xll.BDS($B45&amp;" Corp",AH$1)="#N/A Field Not Applicable","",_xll.BDS($B45&amp;" Corp",AH$1)))</f>
        <v/>
      </c>
      <c r="AI45" s="246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5" s="246" t="str">
        <f>IF(tbl_coded[[#This Row],[ISIN]]="","",IF(OR(_xll.BDP(tbl_coded[[#This Row],[ISIN]]&amp;" ISIN",AJ$1)="#N/A N/A"),"--",_xll.BDP(tbl_coded[[#This Row],[ISIN]]&amp;" ISIN",AJ$1)))</f>
        <v/>
      </c>
      <c r="AK45" s="246" t="str">
        <f>IF(tbl_coded[[#This Row],[ISIN]]="","",IF(_xll.BDS($B45&amp;" Corp",AK$1)="#N/A Field Not Applicable","",_xll.BDS($B45&amp;" Corp",AK$1)))</f>
        <v/>
      </c>
      <c r="AL45" s="246" t="str">
        <f>IF(tbl_coded[[#This Row],[SBLC Provider BBID]]="","",_xll.BDP(tbl_coded[[#This Row],[SBLC Provider BBID]]&amp;" CompanyID","NAME"))</f>
        <v/>
      </c>
      <c r="AM45" s="246" t="str">
        <f>IF(tbl_coded[[#This Row],[ISIN]]="","",IF(OR(_xll.BDP(tbl_coded[[#This Row],[ISIN]]&amp;" ISIN",AM$1)="#N/A N/A"),"--",TEXT(_xll.BDP(tbl_coded[[#This Row],[ISIN]]&amp;" ISIN",AM$1),"yyyy/mm/dd")))</f>
        <v/>
      </c>
      <c r="AN45" s="246" t="str">
        <f>IF(tbl_coded[[#This Row],[ISIN]]="","",IF(OR(_xll.BDP(tbl_coded[[#This Row],[ISIN]]&amp;" ISIN",AN$1)="#N/A N/A"),"--",TEXT(_xll.BDP(tbl_coded[[#This Row],[ISIN]]&amp;" ISIN",AN$1),"yyyy/mm/dd")))</f>
        <v/>
      </c>
      <c r="AO45" s="246" t="str">
        <f>IF(tbl_coded[[#This Row],[ISIN]]="","",IF(OR(_xll.BDP(tbl_coded[[#This Row],[ISIN]]&amp;" ISIN",AO$1)="#N/A N/A"),"--",TEXT(_xll.BDP(tbl_coded[[#This Row],[ISIN]]&amp;" ISIN",AO$1),"yyyy/mm/dd")))</f>
        <v/>
      </c>
      <c r="AP45" s="246" t="str">
        <f>IF(tbl_coded[[#This Row],[ISIN]]="","",IF(OR(_xll.BDP(tbl_coded[[#This Row],[ISIN]]&amp;" ISIN",AP$1)="#N/A Field Not Applicable"),"--",TEXT(_xll.BDP(tbl_coded[[#This Row],[ISIN]]&amp;" ISIN",AP$1),"yyyy/mm/dd")))</f>
        <v/>
      </c>
      <c r="AQ45" s="246" t="str">
        <f>IF(tbl_coded[[#This Row],[ISIN]]="","",IF(OR(_xll.BDP(tbl_coded[[#This Row],[ISIN]]&amp;" ISIN",AQ$1)="#N/A N/A"),"--",_xll.BDP(tbl_coded[[#This Row],[ISIN]]&amp;" ISIN",AQ$1)))</f>
        <v/>
      </c>
      <c r="AR45" s="246" t="str">
        <f>IF(tbl_coded[[#This Row],[ISIN]]="","",IF(OR(_xll.BDP(tbl_coded[[#This Row],[ISIN]]&amp;" ISIN",AR$1)="#N/A N/A"),"--",_xll.BDP(tbl_coded[[#This Row],[ISIN]]&amp;" ISIN",AR$1)))</f>
        <v/>
      </c>
      <c r="AS45" s="246" t="str">
        <f>IF(tbl_coded[[#This Row],[ISIN]]="","",IF(OR(_xll.BDP(tbl_coded[[#This Row],[ISIN]]&amp;" ISIN",AS$1)="#N/A N/A"),"--",_xll.BDP(tbl_coded[[#This Row],[ISIN]]&amp;" ISIN",AS$1)))</f>
        <v/>
      </c>
      <c r="AT45" s="246" t="str">
        <f>IF(tbl_coded[[#This Row],[ISIN]]="","",IF(OR(_xll.BDP(tbl_coded[[#This Row],[ISIN]]&amp;" ISIN",AT$1)="#N/A Field Not Applicable"),"--",_xll.BDP(tbl_coded[[#This Row],[ISIN]]&amp;" ISIN",AT$1)))</f>
        <v/>
      </c>
      <c r="AU45" s="245"/>
    </row>
    <row r="46" spans="1:47" ht="15" customHeight="1">
      <c r="A46" s="231">
        <f>ROW()-ROW(tbl_coded[[#Headers],[ISIN]])</f>
        <v>44</v>
      </c>
      <c r="B46" s="227" t="str">
        <f>IF(美元债一级!$C$3:$C$1048576&lt;&gt;"",美元债一级!C46,"")</f>
        <v/>
      </c>
      <c r="C46" s="232" t="str">
        <f>IF(tbl_coded[[#This Row],[ISIN]]="","",IF(tbl_coded[[#This Row],[Index]]&gt;$A$1,"",IF(_xll.BDP($B46&amp;" Corp",C$1)="#N/A N/A","",_xll.BDP($B46&amp;" Corp",C$1))))</f>
        <v/>
      </c>
      <c r="D46" s="232" t="str">
        <f>IF(tbl_coded[[#This Row],[ISIN]]="","",IF(_xll.BDP($B46&amp;" Corp",D$1)="#N/A N/A","",_xll.BDP($B46&amp;" Corp",D$1)))</f>
        <v/>
      </c>
      <c r="E46" s="232" t="str">
        <f>IF(tbl_coded[[#This Row],[ISIN]]="","",IF(_xll.BDP($B46&amp;" Corp",E$1)="#N/A N/A","--",_xll.BDP($B46&amp;" Corp",E$1)))</f>
        <v/>
      </c>
      <c r="F46" s="232" t="str">
        <f>IF(tbl_coded[[#This Row],[ISIN]]="","",IF(_xll.BDS($B46&amp;" Corp",F$1)="#N/A Field Not Applicable","",_xll.BDS($B46&amp;" Corp",F$1)))</f>
        <v/>
      </c>
      <c r="G46" s="232" t="str">
        <f>IF(tbl_coded[[#This Row],[ISIN]]="","",IF(_xll.BDP($F46&amp;" CompanyID",G$1)="#N/A Invalid Security","",_xll.BDP($F46&amp;" CompanyID",G$1)))</f>
        <v/>
      </c>
      <c r="H46" s="232" t="str">
        <f>IF(tbl_coded[[#This Row],[ISIN]]="","",IF(_xll.BDP($B46&amp;" Corp",H$1)="#N/A N/A","--",_xll.BDP($B46&amp;" Corp",H$1)))</f>
        <v/>
      </c>
      <c r="I46" s="232" t="str">
        <f>IF(tbl_coded[[#This Row],[ISIN]]="","",IF(_xll.BDP($B46&amp;" Corp",I$1)="#N/A N/A","--",_xll.BDP($B46&amp;" Corp",I$1)))</f>
        <v/>
      </c>
      <c r="J46" s="232" t="str">
        <f>IF(tbl_coded[[#This Row],[ISIN]]="","",IF(_xll.BDP($B46&amp;" Corp",J$1)="#N/A N/A","--",_xll.BDP($B46&amp;" Corp",J$1)))</f>
        <v/>
      </c>
      <c r="K46" s="232" t="str">
        <f>IF(tbl_coded[[#This Row],[ISIN]]="","",IF(_xll.BDP($B46&amp;" Corp",K$1)="#N/A N/A","--",_xll.BDP($B46&amp;" Corp",K$1)))</f>
        <v/>
      </c>
      <c r="L46" s="232" t="str">
        <f>IF(tbl_coded[[#This Row],[ISIN]]="","",IF(_xll.BDP($B46&amp;" Corp",L$1)="#N/A N/A","--",_xll.BDP($B46&amp;" Corp",L$1)))</f>
        <v/>
      </c>
      <c r="M46" s="232" t="str">
        <f>IF(tbl_coded[[#This Row],[ISIN]]="","",IF(_xll.BDP($B46&amp;" Corp",M$1)="#N/A N/A","--",_xll.BDP($B46&amp;" Corp",M$1)))</f>
        <v/>
      </c>
      <c r="N46" s="232" t="str">
        <f>IF(tbl_coded[[#This Row],[ISIN]]="","",IF(_xll.BDP($B46&amp;" Corp",N$1)="#N/A N/A","--",_xll.BDP($B46&amp;" Corp",N$1)))</f>
        <v/>
      </c>
      <c r="O46" s="232" t="str">
        <f>IF(tbl_coded[[#This Row],[ISIN]]="","",IF(_xll.BDP($B46&amp;" Corp",O$1)="#N/A N/A","--",_xll.BDP($B46&amp;" Corp",O$1)))</f>
        <v/>
      </c>
      <c r="P46" s="232" t="str">
        <f>IF(tbl_coded[[#This Row],[ISIN]]="","",IF(OR(_xll.BDP($B46&amp;" Corp",P$1)="#N/A N/A",_xll.BDP($B46&amp;" Corp",P$1)="#N/A Invalid Security",_xll.BDP($B46&amp;" Corp",P$1)="#N/A Field Not Applicable"),"--",_xll.BDP($B46&amp;" Corp",P$1)))</f>
        <v/>
      </c>
      <c r="Q46" s="232" t="str">
        <f>IF(tbl_coded[[#This Row],[ISIN]]="","",IF(OR(_xll.BDP($P46&amp;" Equity",Q$1)="#N/A N/A",_xll.BDP($P46&amp;" Equity",Q$1)="#N/A Invalid Security"),"--",_xll.BDP($P46&amp;" Equity",Q$1)))</f>
        <v/>
      </c>
      <c r="R46" s="232" t="str">
        <f>IF(tbl_coded[[#This Row],[ISIN]]="","",IF(OR(_xll.BDP($P46&amp;" Equity",R$1)="#N/A N/A",_xll.BDP($P46&amp;" Equity",R$1)="#N/A Invalid Security"),"--",_xll.BDP($P46&amp;" Equity",R$1)))</f>
        <v/>
      </c>
      <c r="S46" s="232" t="str">
        <f>IF(tbl_coded[[#This Row],[ISIN]]="","",IF(OR(_xll.BDP($P46&amp;" Equity",S$1)="#N/A N/A",_xll.BDP($P46&amp;" Equity",S$1)="#N/A Invalid Security"),"--",_xll.BDP($P46&amp;" Equity",S$1)))</f>
        <v/>
      </c>
      <c r="T46" s="232" t="str">
        <f>IF(tbl_coded[[#This Row],[ISIN]]="","",IF(OR(_xll.BDP($P46&amp;" Equity",T$1)="#N/A N/A",_xll.BDP($P46&amp;" Equity",T$1)="#N/A Invalid Security"),"--",_xll.BDP($P46&amp;" Equity",T$1)))</f>
        <v/>
      </c>
      <c r="U46" s="232" t="str">
        <f>IF(tbl_coded[[#This Row],[ISIN]]="","",IF(OR(_xll.BDP($P46&amp;" Equity",U$1)="#N/A N/A",_xll.BDP($P46&amp;" Equity",U$1)="#N/A Invalid Security"),"--",_xll.BDP($P46&amp;" Equity",U$1)))</f>
        <v/>
      </c>
      <c r="V46" s="232" t="str">
        <f>IF(tbl_coded[[#This Row],[ISIN]]="","",IF(ISNUMBER(_xll.BDP(B46&amp;" Corp",V$1)),_xll.BDP(B46&amp;" Corp",V$1),""))</f>
        <v/>
      </c>
      <c r="W46" s="232" t="str">
        <f>IF(tbl_coded[[#This Row],[ISIN]]="","",IF(ISNUMBER(_xll.BDP(B46&amp;" Corp",W$1)),_xll.BDP(B46&amp;" Corp",W$1),""))</f>
        <v/>
      </c>
      <c r="X46" s="232" t="str">
        <f>IF(tbl_coded[[#This Row],[ISIN]]="","",IF(ISNUMBER(_xll.BDP(B46&amp;" Corp",X$1)),_xll.BDP(B46&amp;" Corp",X$1),""))</f>
        <v/>
      </c>
      <c r="Y46" s="232" t="str">
        <f>IF(tbl_coded[[#This Row],[ISIN]]="","",IF((_xll.BDP(B46&amp;" Corp",Y$1))="#N/A Field Not Applicable","",_xll.BDP(B46&amp;" Corp",Y$1)))</f>
        <v/>
      </c>
      <c r="Z46" s="232" t="str">
        <f>IF(tbl_coded[[#This Row],[ISIN]]="","",IF((_xll.BDP(B46&amp;" Corp",Z$1))="#N/A N/A","--",_xll.BDP(B46&amp;" Corp",Z$1)))</f>
        <v/>
      </c>
      <c r="AA46" s="232" t="str">
        <f>IF(tbl_coded[[#This Row],[ISIN]]="","",IF(IFERROR(MATCH(H46,rtg_num[Moody''s],0)&gt;10,0),"HY",IF(IFERROR(MATCH(I46,rtg_num[S&amp;P],0)&gt;10,0),"HY",IF(IFERROR(MATCH(J46,rtg_num[Fitch],0)&gt;10,0),"HY",IF(H46&amp;I46&amp;J46="------","NR",IF(IFERROR(FIND("#N/A",Coded!H46),0)&amp;IFERROR(FIND("#N/A",Coded!H46),0)&amp;IFERROR(FIND("#N/A",Coded!H46),0)&lt;&gt;"000",IF(INDEX(美元债一级!$O:$O,MATCH(tbl_coded[[#This Row],[ISIN]],美元债一级!$I:$I,0))="--/--/--","NR","IG"),"IG"))))))</f>
        <v/>
      </c>
      <c r="AB46" s="232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6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6" s="233" t="str">
        <f>IF(tbl_coded[[#This Row],[ISIN]]="","",IF(_xll.BDP($B46&amp;" Corp",AD$1)="#N/A N/A","--",_xll.BDP($B46&amp;" Corp",AD$1)))</f>
        <v/>
      </c>
      <c r="AE4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6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6" s="232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6" s="232" t="str">
        <f>IF(tbl_coded[[#This Row],[ISIN]]="","",IF(_xll.BDS($B46&amp;" Corp",AH$1)="#N/A Field Not Applicable","",_xll.BDS($B46&amp;" Corp",AH$1)))</f>
        <v/>
      </c>
      <c r="AI46" s="232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6" s="232" t="str">
        <f>IF(tbl_coded[[#This Row],[ISIN]]="","",IF(OR(_xll.BDP(tbl_coded[[#This Row],[ISIN]]&amp;" ISIN",AJ$1)="#N/A N/A"),"--",_xll.BDP(tbl_coded[[#This Row],[ISIN]]&amp;" ISIN",AJ$1)))</f>
        <v/>
      </c>
      <c r="AK46" s="232" t="str">
        <f>IF(tbl_coded[[#This Row],[ISIN]]="","",IF(_xll.BDS($B46&amp;" Corp",AK$1)="#N/A Field Not Applicable","",_xll.BDS($B46&amp;" Corp",AK$1)))</f>
        <v/>
      </c>
      <c r="AL46" s="232" t="str">
        <f>IF(tbl_coded[[#This Row],[SBLC Provider BBID]]="","",_xll.BDP(tbl_coded[[#This Row],[SBLC Provider BBID]]&amp;" CompanyID","NAME"))</f>
        <v/>
      </c>
      <c r="AM46" s="232" t="str">
        <f>IF(tbl_coded[[#This Row],[ISIN]]="","",IF(OR(_xll.BDP(tbl_coded[[#This Row],[ISIN]]&amp;" ISIN",AM$1)="#N/A N/A"),"--",TEXT(_xll.BDP(tbl_coded[[#This Row],[ISIN]]&amp;" ISIN",AM$1),"yyyy/mm/dd")))</f>
        <v/>
      </c>
      <c r="AN46" s="232" t="str">
        <f>IF(tbl_coded[[#This Row],[ISIN]]="","",IF(OR(_xll.BDP(tbl_coded[[#This Row],[ISIN]]&amp;" ISIN",AN$1)="#N/A N/A"),"--",TEXT(_xll.BDP(tbl_coded[[#This Row],[ISIN]]&amp;" ISIN",AN$1),"yyyy/mm/dd")))</f>
        <v/>
      </c>
      <c r="AO46" s="232" t="str">
        <f>IF(tbl_coded[[#This Row],[ISIN]]="","",IF(OR(_xll.BDP(tbl_coded[[#This Row],[ISIN]]&amp;" ISIN",AO$1)="#N/A N/A"),"--",TEXT(_xll.BDP(tbl_coded[[#This Row],[ISIN]]&amp;" ISIN",AO$1),"yyyy/mm/dd")))</f>
        <v/>
      </c>
      <c r="AP46" s="232" t="str">
        <f>IF(tbl_coded[[#This Row],[ISIN]]="","",IF(OR(_xll.BDP(tbl_coded[[#This Row],[ISIN]]&amp;" ISIN",AP$1)="#N/A Field Not Applicable"),"--",TEXT(_xll.BDP(tbl_coded[[#This Row],[ISIN]]&amp;" ISIN",AP$1),"yyyy/mm/dd")))</f>
        <v/>
      </c>
      <c r="AQ46" s="232" t="str">
        <f>IF(tbl_coded[[#This Row],[ISIN]]="","",IF(OR(_xll.BDP(tbl_coded[[#This Row],[ISIN]]&amp;" ISIN",AQ$1)="#N/A N/A"),"--",_xll.BDP(tbl_coded[[#This Row],[ISIN]]&amp;" ISIN",AQ$1)))</f>
        <v/>
      </c>
      <c r="AR46" s="232" t="str">
        <f>IF(tbl_coded[[#This Row],[ISIN]]="","",IF(OR(_xll.BDP(tbl_coded[[#This Row],[ISIN]]&amp;" ISIN",AR$1)="#N/A N/A"),"--",_xll.BDP(tbl_coded[[#This Row],[ISIN]]&amp;" ISIN",AR$1)))</f>
        <v/>
      </c>
      <c r="AS46" s="232" t="str">
        <f>IF(tbl_coded[[#This Row],[ISIN]]="","",IF(OR(_xll.BDP(tbl_coded[[#This Row],[ISIN]]&amp;" ISIN",AS$1)="#N/A N/A"),"--",_xll.BDP(tbl_coded[[#This Row],[ISIN]]&amp;" ISIN",AS$1)))</f>
        <v/>
      </c>
      <c r="AT46" s="232" t="str">
        <f>IF(tbl_coded[[#This Row],[ISIN]]="","",IF(OR(_xll.BDP(tbl_coded[[#This Row],[ISIN]]&amp;" ISIN",AT$1)="#N/A Field Not Applicable"),"--",_xll.BDP(tbl_coded[[#This Row],[ISIN]]&amp;" ISIN",AT$1)))</f>
        <v/>
      </c>
      <c r="AU46" s="245"/>
    </row>
    <row r="47" spans="1:47" ht="15" customHeight="1">
      <c r="A47" s="231">
        <f>ROW()-ROW(tbl_coded[[#Headers],[ISIN]])</f>
        <v>45</v>
      </c>
      <c r="B47" s="227" t="str">
        <f>IF(美元债一级!$C$3:$C$1048576&lt;&gt;"",美元债一级!C47,"")</f>
        <v/>
      </c>
      <c r="C47" s="232" t="str">
        <f>IF(tbl_coded[[#This Row],[ISIN]]="","",IF(tbl_coded[[#This Row],[Index]]&gt;$A$1,"",IF(_xll.BDP($B47&amp;" Corp",C$1)="#N/A N/A","",_xll.BDP($B47&amp;" Corp",C$1))))</f>
        <v/>
      </c>
      <c r="D47" s="232" t="str">
        <f>IF(tbl_coded[[#This Row],[ISIN]]="","",IF(_xll.BDP($B47&amp;" Corp",D$1)="#N/A N/A","",_xll.BDP($B47&amp;" Corp",D$1)))</f>
        <v/>
      </c>
      <c r="E47" s="232" t="str">
        <f>IF(tbl_coded[[#This Row],[ISIN]]="","",IF(_xll.BDP($B47&amp;" Corp",E$1)="#N/A N/A","--",_xll.BDP($B47&amp;" Corp",E$1)))</f>
        <v/>
      </c>
      <c r="F47" s="232" t="str">
        <f>IF(tbl_coded[[#This Row],[ISIN]]="","",IF(_xll.BDS($B47&amp;" Corp",F$1)="#N/A Field Not Applicable","",_xll.BDS($B47&amp;" Corp",F$1)))</f>
        <v/>
      </c>
      <c r="G47" s="232" t="str">
        <f>IF(tbl_coded[[#This Row],[ISIN]]="","",IF(_xll.BDP($F47&amp;" CompanyID",G$1)="#N/A Invalid Security","",_xll.BDP($F47&amp;" CompanyID",G$1)))</f>
        <v/>
      </c>
      <c r="H47" s="232" t="str">
        <f>IF(tbl_coded[[#This Row],[ISIN]]="","",IF(_xll.BDP($B47&amp;" Corp",H$1)="#N/A N/A","--",_xll.BDP($B47&amp;" Corp",H$1)))</f>
        <v/>
      </c>
      <c r="I47" s="232" t="str">
        <f>IF(tbl_coded[[#This Row],[ISIN]]="","",IF(_xll.BDP($B47&amp;" Corp",I$1)="#N/A N/A","--",_xll.BDP($B47&amp;" Corp",I$1)))</f>
        <v/>
      </c>
      <c r="J47" s="232" t="str">
        <f>IF(tbl_coded[[#This Row],[ISIN]]="","",IF(_xll.BDP($B47&amp;" Corp",J$1)="#N/A N/A","--",_xll.BDP($B47&amp;" Corp",J$1)))</f>
        <v/>
      </c>
      <c r="K47" s="232" t="str">
        <f>IF(tbl_coded[[#This Row],[ISIN]]="","",IF(_xll.BDP($B47&amp;" Corp",K$1)="#N/A N/A","--",_xll.BDP($B47&amp;" Corp",K$1)))</f>
        <v/>
      </c>
      <c r="L47" s="232" t="str">
        <f>IF(tbl_coded[[#This Row],[ISIN]]="","",IF(_xll.BDP($B47&amp;" Corp",L$1)="#N/A N/A","--",_xll.BDP($B47&amp;" Corp",L$1)))</f>
        <v/>
      </c>
      <c r="M47" s="232" t="str">
        <f>IF(tbl_coded[[#This Row],[ISIN]]="","",IF(_xll.BDP($B47&amp;" Corp",M$1)="#N/A N/A","--",_xll.BDP($B47&amp;" Corp",M$1)))</f>
        <v/>
      </c>
      <c r="N47" s="232" t="str">
        <f>IF(tbl_coded[[#This Row],[ISIN]]="","",IF(_xll.BDP($B47&amp;" Corp",N$1)="#N/A N/A","--",_xll.BDP($B47&amp;" Corp",N$1)))</f>
        <v/>
      </c>
      <c r="O47" s="232" t="str">
        <f>IF(tbl_coded[[#This Row],[ISIN]]="","",IF(_xll.BDP($B47&amp;" Corp",O$1)="#N/A N/A","--",_xll.BDP($B47&amp;" Corp",O$1)))</f>
        <v/>
      </c>
      <c r="P47" s="232" t="str">
        <f>IF(tbl_coded[[#This Row],[ISIN]]="","",IF(OR(_xll.BDP($B47&amp;" Corp",P$1)="#N/A N/A",_xll.BDP($B47&amp;" Corp",P$1)="#N/A Invalid Security",_xll.BDP($B47&amp;" Corp",P$1)="#N/A Field Not Applicable"),"--",_xll.BDP($B47&amp;" Corp",P$1)))</f>
        <v/>
      </c>
      <c r="Q47" s="232" t="str">
        <f>IF(tbl_coded[[#This Row],[ISIN]]="","",IF(OR(_xll.BDP($P47&amp;" Equity",Q$1)="#N/A N/A",_xll.BDP($P47&amp;" Equity",Q$1)="#N/A Invalid Security"),"--",_xll.BDP($P47&amp;" Equity",Q$1)))</f>
        <v/>
      </c>
      <c r="R47" s="232" t="str">
        <f>IF(tbl_coded[[#This Row],[ISIN]]="","",IF(OR(_xll.BDP($P47&amp;" Equity",R$1)="#N/A N/A",_xll.BDP($P47&amp;" Equity",R$1)="#N/A Invalid Security"),"--",_xll.BDP($P47&amp;" Equity",R$1)))</f>
        <v/>
      </c>
      <c r="S47" s="232" t="str">
        <f>IF(tbl_coded[[#This Row],[ISIN]]="","",IF(OR(_xll.BDP($P47&amp;" Equity",S$1)="#N/A N/A",_xll.BDP($P47&amp;" Equity",S$1)="#N/A Invalid Security"),"--",_xll.BDP($P47&amp;" Equity",S$1)))</f>
        <v/>
      </c>
      <c r="T47" s="232" t="str">
        <f>IF(tbl_coded[[#This Row],[ISIN]]="","",IF(OR(_xll.BDP($P47&amp;" Equity",T$1)="#N/A N/A",_xll.BDP($P47&amp;" Equity",T$1)="#N/A Invalid Security"),"--",_xll.BDP($P47&amp;" Equity",T$1)))</f>
        <v/>
      </c>
      <c r="U47" s="232" t="str">
        <f>IF(tbl_coded[[#This Row],[ISIN]]="","",IF(OR(_xll.BDP($P47&amp;" Equity",U$1)="#N/A N/A",_xll.BDP($P47&amp;" Equity",U$1)="#N/A Invalid Security"),"--",_xll.BDP($P47&amp;" Equity",U$1)))</f>
        <v/>
      </c>
      <c r="V47" s="232" t="str">
        <f>IF(tbl_coded[[#This Row],[ISIN]]="","",IF(ISNUMBER(_xll.BDP(B47&amp;" Corp",V$1)),_xll.BDP(B47&amp;" Corp",V$1),""))</f>
        <v/>
      </c>
      <c r="W47" s="232" t="str">
        <f>IF(tbl_coded[[#This Row],[ISIN]]="","",IF(ISNUMBER(_xll.BDP(B47&amp;" Corp",W$1)),_xll.BDP(B47&amp;" Corp",W$1),""))</f>
        <v/>
      </c>
      <c r="X47" s="232" t="str">
        <f>IF(tbl_coded[[#This Row],[ISIN]]="","",IF(ISNUMBER(_xll.BDP(B47&amp;" Corp",X$1)),_xll.BDP(B47&amp;" Corp",X$1),""))</f>
        <v/>
      </c>
      <c r="Y47" s="232" t="str">
        <f>IF(tbl_coded[[#This Row],[ISIN]]="","",IF((_xll.BDP(B47&amp;" Corp",Y$1))="#N/A Field Not Applicable","",_xll.BDP(B47&amp;" Corp",Y$1)))</f>
        <v/>
      </c>
      <c r="Z47" s="232" t="str">
        <f>IF(tbl_coded[[#This Row],[ISIN]]="","",IF((_xll.BDP(B47&amp;" Corp",Z$1))="#N/A N/A","--",_xll.BDP(B47&amp;" Corp",Z$1)))</f>
        <v/>
      </c>
      <c r="AA47" s="232" t="str">
        <f>IF(tbl_coded[[#This Row],[ISIN]]="","",IF(IFERROR(MATCH(H47,rtg_num[Moody''s],0)&gt;10,0),"HY",IF(IFERROR(MATCH(I47,rtg_num[S&amp;P],0)&gt;10,0),"HY",IF(IFERROR(MATCH(J47,rtg_num[Fitch],0)&gt;10,0),"HY",IF(H47&amp;I47&amp;J47="------","NR",IF(IFERROR(FIND("#N/A",Coded!H47),0)&amp;IFERROR(FIND("#N/A",Coded!H47),0)&amp;IFERROR(FIND("#N/A",Coded!H47),0)&lt;&gt;"000",IF(INDEX(美元债一级!$O:$O,MATCH(tbl_coded[[#This Row],[ISIN]],美元债一级!$I:$I,0))="--/--/--","NR","IG"),"IG"))))))</f>
        <v/>
      </c>
      <c r="AB47" s="232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7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7" s="233" t="str">
        <f>IF(tbl_coded[[#This Row],[ISIN]]="","",IF(_xll.BDP($B47&amp;" Corp",AD$1)="#N/A N/A","--",_xll.BDP($B47&amp;" Corp",AD$1)))</f>
        <v/>
      </c>
      <c r="AE4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7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7" s="232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7" s="232" t="str">
        <f>IF(tbl_coded[[#This Row],[ISIN]]="","",IF(_xll.BDS($B47&amp;" Corp",AH$1)="#N/A Field Not Applicable","",_xll.BDS($B47&amp;" Corp",AH$1)))</f>
        <v/>
      </c>
      <c r="AI47" s="232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7" s="232" t="str">
        <f>IF(tbl_coded[[#This Row],[ISIN]]="","",IF(OR(_xll.BDP(tbl_coded[[#This Row],[ISIN]]&amp;" ISIN",AJ$1)="#N/A N/A"),"--",_xll.BDP(tbl_coded[[#This Row],[ISIN]]&amp;" ISIN",AJ$1)))</f>
        <v/>
      </c>
      <c r="AK47" s="232" t="str">
        <f>IF(tbl_coded[[#This Row],[ISIN]]="","",IF(_xll.BDS($B47&amp;" Corp",AK$1)="#N/A Field Not Applicable","",_xll.BDS($B47&amp;" Corp",AK$1)))</f>
        <v/>
      </c>
      <c r="AL47" s="232" t="str">
        <f>IF(tbl_coded[[#This Row],[SBLC Provider BBID]]="","",_xll.BDP(tbl_coded[[#This Row],[SBLC Provider BBID]]&amp;" CompanyID","NAME"))</f>
        <v/>
      </c>
      <c r="AM47" s="232" t="str">
        <f>IF(tbl_coded[[#This Row],[ISIN]]="","",IF(OR(_xll.BDP(tbl_coded[[#This Row],[ISIN]]&amp;" ISIN",AM$1)="#N/A N/A"),"--",TEXT(_xll.BDP(tbl_coded[[#This Row],[ISIN]]&amp;" ISIN",AM$1),"yyyy/mm/dd")))</f>
        <v/>
      </c>
      <c r="AN47" s="232" t="str">
        <f>IF(tbl_coded[[#This Row],[ISIN]]="","",IF(OR(_xll.BDP(tbl_coded[[#This Row],[ISIN]]&amp;" ISIN",AN$1)="#N/A N/A"),"--",TEXT(_xll.BDP(tbl_coded[[#This Row],[ISIN]]&amp;" ISIN",AN$1),"yyyy/mm/dd")))</f>
        <v/>
      </c>
      <c r="AO47" s="232" t="str">
        <f>IF(tbl_coded[[#This Row],[ISIN]]="","",IF(OR(_xll.BDP(tbl_coded[[#This Row],[ISIN]]&amp;" ISIN",AO$1)="#N/A N/A"),"--",TEXT(_xll.BDP(tbl_coded[[#This Row],[ISIN]]&amp;" ISIN",AO$1),"yyyy/mm/dd")))</f>
        <v/>
      </c>
      <c r="AP47" s="232" t="str">
        <f>IF(tbl_coded[[#This Row],[ISIN]]="","",IF(OR(_xll.BDP(tbl_coded[[#This Row],[ISIN]]&amp;" ISIN",AP$1)="#N/A Field Not Applicable"),"--",TEXT(_xll.BDP(tbl_coded[[#This Row],[ISIN]]&amp;" ISIN",AP$1),"yyyy/mm/dd")))</f>
        <v/>
      </c>
      <c r="AQ47" s="232" t="str">
        <f>IF(tbl_coded[[#This Row],[ISIN]]="","",IF(OR(_xll.BDP(tbl_coded[[#This Row],[ISIN]]&amp;" ISIN",AQ$1)="#N/A N/A"),"--",_xll.BDP(tbl_coded[[#This Row],[ISIN]]&amp;" ISIN",AQ$1)))</f>
        <v/>
      </c>
      <c r="AR47" s="232" t="str">
        <f>IF(tbl_coded[[#This Row],[ISIN]]="","",IF(OR(_xll.BDP(tbl_coded[[#This Row],[ISIN]]&amp;" ISIN",AR$1)="#N/A N/A"),"--",_xll.BDP(tbl_coded[[#This Row],[ISIN]]&amp;" ISIN",AR$1)))</f>
        <v/>
      </c>
      <c r="AS47" s="232" t="str">
        <f>IF(tbl_coded[[#This Row],[ISIN]]="","",IF(OR(_xll.BDP(tbl_coded[[#This Row],[ISIN]]&amp;" ISIN",AS$1)="#N/A N/A"),"--",_xll.BDP(tbl_coded[[#This Row],[ISIN]]&amp;" ISIN",AS$1)))</f>
        <v/>
      </c>
      <c r="AT47" s="232" t="str">
        <f>IF(tbl_coded[[#This Row],[ISIN]]="","",IF(OR(_xll.BDP(tbl_coded[[#This Row],[ISIN]]&amp;" ISIN",AT$1)="#N/A Field Not Applicable"),"--",_xll.BDP(tbl_coded[[#This Row],[ISIN]]&amp;" ISIN",AT$1)))</f>
        <v/>
      </c>
      <c r="AU47" s="245"/>
    </row>
    <row r="48" spans="1:47" ht="15" customHeight="1">
      <c r="A48" s="231">
        <f>ROW()-ROW(tbl_coded[[#Headers],[ISIN]])</f>
        <v>46</v>
      </c>
      <c r="B48" s="227" t="str">
        <f>IF(美元债一级!$C$3:$C$1048576&lt;&gt;"",美元债一级!C48,"")</f>
        <v/>
      </c>
      <c r="C48" s="232" t="str">
        <f>IF(tbl_coded[[#This Row],[ISIN]]="","",IF(tbl_coded[[#This Row],[Index]]&gt;$A$1,"",IF(_xll.BDP($B48&amp;" Corp",C$1)="#N/A N/A","",_xll.BDP($B48&amp;" Corp",C$1))))</f>
        <v/>
      </c>
      <c r="D48" s="232" t="str">
        <f>IF(tbl_coded[[#This Row],[ISIN]]="","",IF(_xll.BDP($B48&amp;" Corp",D$1)="#N/A N/A","",_xll.BDP($B48&amp;" Corp",D$1)))</f>
        <v/>
      </c>
      <c r="E48" s="232" t="str">
        <f>IF(tbl_coded[[#This Row],[ISIN]]="","",IF(_xll.BDP($B48&amp;" Corp",E$1)="#N/A N/A","--",_xll.BDP($B48&amp;" Corp",E$1)))</f>
        <v/>
      </c>
      <c r="F48" s="232" t="str">
        <f>IF(tbl_coded[[#This Row],[ISIN]]="","",IF(_xll.BDS($B48&amp;" Corp",F$1)="#N/A Field Not Applicable","",_xll.BDS($B48&amp;" Corp",F$1)))</f>
        <v/>
      </c>
      <c r="G48" s="232" t="str">
        <f>IF(tbl_coded[[#This Row],[ISIN]]="","",IF(_xll.BDP($F48&amp;" CompanyID",G$1)="#N/A Invalid Security","",_xll.BDP($F48&amp;" CompanyID",G$1)))</f>
        <v/>
      </c>
      <c r="H48" s="232" t="str">
        <f>IF(tbl_coded[[#This Row],[ISIN]]="","",IF(_xll.BDP($B48&amp;" Corp",H$1)="#N/A N/A","--",_xll.BDP($B48&amp;" Corp",H$1)))</f>
        <v/>
      </c>
      <c r="I48" s="232" t="str">
        <f>IF(tbl_coded[[#This Row],[ISIN]]="","",IF(_xll.BDP($B48&amp;" Corp",I$1)="#N/A N/A","--",_xll.BDP($B48&amp;" Corp",I$1)))</f>
        <v/>
      </c>
      <c r="J48" s="232" t="str">
        <f>IF(tbl_coded[[#This Row],[ISIN]]="","",IF(_xll.BDP($B48&amp;" Corp",J$1)="#N/A N/A","--",_xll.BDP($B48&amp;" Corp",J$1)))</f>
        <v/>
      </c>
      <c r="K48" s="232" t="str">
        <f>IF(tbl_coded[[#This Row],[ISIN]]="","",IF(_xll.BDP($B48&amp;" Corp",K$1)="#N/A N/A","--",_xll.BDP($B48&amp;" Corp",K$1)))</f>
        <v/>
      </c>
      <c r="L48" s="232" t="str">
        <f>IF(tbl_coded[[#This Row],[ISIN]]="","",IF(_xll.BDP($B48&amp;" Corp",L$1)="#N/A N/A","--",_xll.BDP($B48&amp;" Corp",L$1)))</f>
        <v/>
      </c>
      <c r="M48" s="232" t="str">
        <f>IF(tbl_coded[[#This Row],[ISIN]]="","",IF(_xll.BDP($B48&amp;" Corp",M$1)="#N/A N/A","--",_xll.BDP($B48&amp;" Corp",M$1)))</f>
        <v/>
      </c>
      <c r="N48" s="232" t="str">
        <f>IF(tbl_coded[[#This Row],[ISIN]]="","",IF(_xll.BDP($B48&amp;" Corp",N$1)="#N/A N/A","--",_xll.BDP($B48&amp;" Corp",N$1)))</f>
        <v/>
      </c>
      <c r="O48" s="232" t="str">
        <f>IF(tbl_coded[[#This Row],[ISIN]]="","",IF(_xll.BDP($B48&amp;" Corp",O$1)="#N/A N/A","--",_xll.BDP($B48&amp;" Corp",O$1)))</f>
        <v/>
      </c>
      <c r="P48" s="232" t="str">
        <f>IF(tbl_coded[[#This Row],[ISIN]]="","",IF(OR(_xll.BDP($B48&amp;" Corp",P$1)="#N/A N/A",_xll.BDP($B48&amp;" Corp",P$1)="#N/A Invalid Security",_xll.BDP($B48&amp;" Corp",P$1)="#N/A Field Not Applicable"),"--",_xll.BDP($B48&amp;" Corp",P$1)))</f>
        <v/>
      </c>
      <c r="Q48" s="232" t="str">
        <f>IF(tbl_coded[[#This Row],[ISIN]]="","",IF(OR(_xll.BDP($P48&amp;" Equity",Q$1)="#N/A N/A",_xll.BDP($P48&amp;" Equity",Q$1)="#N/A Invalid Security"),"--",_xll.BDP($P48&amp;" Equity",Q$1)))</f>
        <v/>
      </c>
      <c r="R48" s="232" t="str">
        <f>IF(tbl_coded[[#This Row],[ISIN]]="","",IF(OR(_xll.BDP($P48&amp;" Equity",R$1)="#N/A N/A",_xll.BDP($P48&amp;" Equity",R$1)="#N/A Invalid Security"),"--",_xll.BDP($P48&amp;" Equity",R$1)))</f>
        <v/>
      </c>
      <c r="S48" s="232" t="str">
        <f>IF(tbl_coded[[#This Row],[ISIN]]="","",IF(OR(_xll.BDP($P48&amp;" Equity",S$1)="#N/A N/A",_xll.BDP($P48&amp;" Equity",S$1)="#N/A Invalid Security"),"--",_xll.BDP($P48&amp;" Equity",S$1)))</f>
        <v/>
      </c>
      <c r="T48" s="232" t="str">
        <f>IF(tbl_coded[[#This Row],[ISIN]]="","",IF(OR(_xll.BDP($P48&amp;" Equity",T$1)="#N/A N/A",_xll.BDP($P48&amp;" Equity",T$1)="#N/A Invalid Security"),"--",_xll.BDP($P48&amp;" Equity",T$1)))</f>
        <v/>
      </c>
      <c r="U48" s="232" t="str">
        <f>IF(tbl_coded[[#This Row],[ISIN]]="","",IF(OR(_xll.BDP($P48&amp;" Equity",U$1)="#N/A N/A",_xll.BDP($P48&amp;" Equity",U$1)="#N/A Invalid Security"),"--",_xll.BDP($P48&amp;" Equity",U$1)))</f>
        <v/>
      </c>
      <c r="V48" s="232" t="str">
        <f>IF(tbl_coded[[#This Row],[ISIN]]="","",IF(ISNUMBER(_xll.BDP(B48&amp;" Corp",V$1)),_xll.BDP(B48&amp;" Corp",V$1),""))</f>
        <v/>
      </c>
      <c r="W48" s="232" t="str">
        <f>IF(tbl_coded[[#This Row],[ISIN]]="","",IF(ISNUMBER(_xll.BDP(B48&amp;" Corp",W$1)),_xll.BDP(B48&amp;" Corp",W$1),""))</f>
        <v/>
      </c>
      <c r="X48" s="232" t="str">
        <f>IF(tbl_coded[[#This Row],[ISIN]]="","",IF(ISNUMBER(_xll.BDP(B48&amp;" Corp",X$1)),_xll.BDP(B48&amp;" Corp",X$1),""))</f>
        <v/>
      </c>
      <c r="Y48" s="232" t="str">
        <f>IF(tbl_coded[[#This Row],[ISIN]]="","",IF((_xll.BDP(B48&amp;" Corp",Y$1))="#N/A Field Not Applicable","",_xll.BDP(B48&amp;" Corp",Y$1)))</f>
        <v/>
      </c>
      <c r="Z48" s="232" t="str">
        <f>IF(tbl_coded[[#This Row],[ISIN]]="","",IF((_xll.BDP(B48&amp;" Corp",Z$1))="#N/A N/A","--",_xll.BDP(B48&amp;" Corp",Z$1)))</f>
        <v/>
      </c>
      <c r="AA48" s="232" t="str">
        <f>IF(tbl_coded[[#This Row],[ISIN]]="","",IF(IFERROR(MATCH(H48,rtg_num[Moody''s],0)&gt;10,0),"HY",IF(IFERROR(MATCH(I48,rtg_num[S&amp;P],0)&gt;10,0),"HY",IF(IFERROR(MATCH(J48,rtg_num[Fitch],0)&gt;10,0),"HY",IF(H48&amp;I48&amp;J48="------","NR",IF(IFERROR(FIND("#N/A",Coded!H48),0)&amp;IFERROR(FIND("#N/A",Coded!H48),0)&amp;IFERROR(FIND("#N/A",Coded!H48),0)&lt;&gt;"000",IF(INDEX(美元债一级!$O:$O,MATCH(tbl_coded[[#This Row],[ISIN]],美元债一级!$I:$I,0))="--/--/--","NR","IG"),"IG"))))))</f>
        <v/>
      </c>
      <c r="AB48" s="232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8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8" s="233" t="str">
        <f>IF(tbl_coded[[#This Row],[ISIN]]="","",IF(_xll.BDP($B48&amp;" Corp",AD$1)="#N/A N/A","--",_xll.BDP($B48&amp;" Corp",AD$1)))</f>
        <v/>
      </c>
      <c r="AE4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8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8" s="232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8" s="232" t="str">
        <f>IF(tbl_coded[[#This Row],[ISIN]]="","",IF(_xll.BDS($B48&amp;" Corp",AH$1)="#N/A Field Not Applicable","",_xll.BDS($B48&amp;" Corp",AH$1)))</f>
        <v/>
      </c>
      <c r="AI48" s="232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8" s="232" t="str">
        <f>IF(tbl_coded[[#This Row],[ISIN]]="","",IF(OR(_xll.BDP(tbl_coded[[#This Row],[ISIN]]&amp;" ISIN",AJ$1)="#N/A N/A"),"--",_xll.BDP(tbl_coded[[#This Row],[ISIN]]&amp;" ISIN",AJ$1)))</f>
        <v/>
      </c>
      <c r="AK48" s="232" t="str">
        <f>IF(tbl_coded[[#This Row],[ISIN]]="","",IF(_xll.BDS($B48&amp;" Corp",AK$1)="#N/A Field Not Applicable","",_xll.BDS($B48&amp;" Corp",AK$1)))</f>
        <v/>
      </c>
      <c r="AL48" s="232" t="str">
        <f>IF(tbl_coded[[#This Row],[SBLC Provider BBID]]="","",_xll.BDP(tbl_coded[[#This Row],[SBLC Provider BBID]]&amp;" CompanyID","NAME"))</f>
        <v/>
      </c>
      <c r="AM48" s="232" t="str">
        <f>IF(tbl_coded[[#This Row],[ISIN]]="","",IF(OR(_xll.BDP(tbl_coded[[#This Row],[ISIN]]&amp;" ISIN",AM$1)="#N/A N/A"),"--",TEXT(_xll.BDP(tbl_coded[[#This Row],[ISIN]]&amp;" ISIN",AM$1),"yyyy/mm/dd")))</f>
        <v/>
      </c>
      <c r="AN48" s="232" t="str">
        <f>IF(tbl_coded[[#This Row],[ISIN]]="","",IF(OR(_xll.BDP(tbl_coded[[#This Row],[ISIN]]&amp;" ISIN",AN$1)="#N/A N/A"),"--",TEXT(_xll.BDP(tbl_coded[[#This Row],[ISIN]]&amp;" ISIN",AN$1),"yyyy/mm/dd")))</f>
        <v/>
      </c>
      <c r="AO48" s="232" t="str">
        <f>IF(tbl_coded[[#This Row],[ISIN]]="","",IF(OR(_xll.BDP(tbl_coded[[#This Row],[ISIN]]&amp;" ISIN",AO$1)="#N/A N/A"),"--",TEXT(_xll.BDP(tbl_coded[[#This Row],[ISIN]]&amp;" ISIN",AO$1),"yyyy/mm/dd")))</f>
        <v/>
      </c>
      <c r="AP48" s="232" t="str">
        <f>IF(tbl_coded[[#This Row],[ISIN]]="","",IF(OR(_xll.BDP(tbl_coded[[#This Row],[ISIN]]&amp;" ISIN",AP$1)="#N/A Field Not Applicable"),"--",TEXT(_xll.BDP(tbl_coded[[#This Row],[ISIN]]&amp;" ISIN",AP$1),"yyyy/mm/dd")))</f>
        <v/>
      </c>
      <c r="AQ48" s="232" t="str">
        <f>IF(tbl_coded[[#This Row],[ISIN]]="","",IF(OR(_xll.BDP(tbl_coded[[#This Row],[ISIN]]&amp;" ISIN",AQ$1)="#N/A N/A"),"--",_xll.BDP(tbl_coded[[#This Row],[ISIN]]&amp;" ISIN",AQ$1)))</f>
        <v/>
      </c>
      <c r="AR48" s="232" t="str">
        <f>IF(tbl_coded[[#This Row],[ISIN]]="","",IF(OR(_xll.BDP(tbl_coded[[#This Row],[ISIN]]&amp;" ISIN",AR$1)="#N/A N/A"),"--",_xll.BDP(tbl_coded[[#This Row],[ISIN]]&amp;" ISIN",AR$1)))</f>
        <v/>
      </c>
      <c r="AS48" s="232" t="str">
        <f>IF(tbl_coded[[#This Row],[ISIN]]="","",IF(OR(_xll.BDP(tbl_coded[[#This Row],[ISIN]]&amp;" ISIN",AS$1)="#N/A N/A"),"--",_xll.BDP(tbl_coded[[#This Row],[ISIN]]&amp;" ISIN",AS$1)))</f>
        <v/>
      </c>
      <c r="AT48" s="232" t="str">
        <f>IF(tbl_coded[[#This Row],[ISIN]]="","",IF(OR(_xll.BDP(tbl_coded[[#This Row],[ISIN]]&amp;" ISIN",AT$1)="#N/A Field Not Applicable"),"--",_xll.BDP(tbl_coded[[#This Row],[ISIN]]&amp;" ISIN",AT$1)))</f>
        <v/>
      </c>
      <c r="AU48" s="232"/>
    </row>
    <row r="49" spans="1:47" ht="15" customHeight="1">
      <c r="A49" s="231">
        <f>ROW()-ROW(tbl_coded[[#Headers],[ISIN]])</f>
        <v>47</v>
      </c>
      <c r="B49" s="227" t="str">
        <f>IF(美元债一级!$C$3:$C$1048576&lt;&gt;"",美元债一级!C49,"")</f>
        <v/>
      </c>
      <c r="C49" s="232" t="str">
        <f>IF(tbl_coded[[#This Row],[ISIN]]="","",IF(tbl_coded[[#This Row],[Index]]&gt;$A$1,"",IF(_xll.BDP($B49&amp;" Corp",C$1)="#N/A N/A","",_xll.BDP($B49&amp;" Corp",C$1))))</f>
        <v/>
      </c>
      <c r="D49" s="232" t="str">
        <f>IF(tbl_coded[[#This Row],[ISIN]]="","",IF(_xll.BDP($B49&amp;" Corp",D$1)="#N/A N/A","",_xll.BDP($B49&amp;" Corp",D$1)))</f>
        <v/>
      </c>
      <c r="E49" s="232" t="str">
        <f>IF(tbl_coded[[#This Row],[ISIN]]="","",IF(_xll.BDP($B49&amp;" Corp",E$1)="#N/A N/A","--",_xll.BDP($B49&amp;" Corp",E$1)))</f>
        <v/>
      </c>
      <c r="F49" s="232" t="str">
        <f>IF(tbl_coded[[#This Row],[ISIN]]="","",IF(_xll.BDS($B49&amp;" Corp",F$1)="#N/A Field Not Applicable","",_xll.BDS($B49&amp;" Corp",F$1)))</f>
        <v/>
      </c>
      <c r="G49" s="232" t="str">
        <f>IF(tbl_coded[[#This Row],[ISIN]]="","",IF(_xll.BDP($F49&amp;" CompanyID",G$1)="#N/A Invalid Security","",_xll.BDP($F49&amp;" CompanyID",G$1)))</f>
        <v/>
      </c>
      <c r="H49" s="232" t="str">
        <f>IF(tbl_coded[[#This Row],[ISIN]]="","",IF(_xll.BDP($B49&amp;" Corp",H$1)="#N/A N/A","--",_xll.BDP($B49&amp;" Corp",H$1)))</f>
        <v/>
      </c>
      <c r="I49" s="232" t="str">
        <f>IF(tbl_coded[[#This Row],[ISIN]]="","",IF(_xll.BDP($B49&amp;" Corp",I$1)="#N/A N/A","--",_xll.BDP($B49&amp;" Corp",I$1)))</f>
        <v/>
      </c>
      <c r="J49" s="232" t="str">
        <f>IF(tbl_coded[[#This Row],[ISIN]]="","",IF(_xll.BDP($B49&amp;" Corp",J$1)="#N/A N/A","--",_xll.BDP($B49&amp;" Corp",J$1)))</f>
        <v/>
      </c>
      <c r="K49" s="232" t="str">
        <f>IF(tbl_coded[[#This Row],[ISIN]]="","",IF(_xll.BDP($B49&amp;" Corp",K$1)="#N/A N/A","--",_xll.BDP($B49&amp;" Corp",K$1)))</f>
        <v/>
      </c>
      <c r="L49" s="232" t="str">
        <f>IF(tbl_coded[[#This Row],[ISIN]]="","",IF(_xll.BDP($B49&amp;" Corp",L$1)="#N/A N/A","--",_xll.BDP($B49&amp;" Corp",L$1)))</f>
        <v/>
      </c>
      <c r="M49" s="232" t="str">
        <f>IF(tbl_coded[[#This Row],[ISIN]]="","",IF(_xll.BDP($B49&amp;" Corp",M$1)="#N/A N/A","--",_xll.BDP($B49&amp;" Corp",M$1)))</f>
        <v/>
      </c>
      <c r="N49" s="232" t="str">
        <f>IF(tbl_coded[[#This Row],[ISIN]]="","",IF(_xll.BDP($B49&amp;" Corp",N$1)="#N/A N/A","--",_xll.BDP($B49&amp;" Corp",N$1)))</f>
        <v/>
      </c>
      <c r="O49" s="232" t="str">
        <f>IF(tbl_coded[[#This Row],[ISIN]]="","",IF(_xll.BDP($B49&amp;" Corp",O$1)="#N/A N/A","--",_xll.BDP($B49&amp;" Corp",O$1)))</f>
        <v/>
      </c>
      <c r="P49" s="232" t="str">
        <f>IF(tbl_coded[[#This Row],[ISIN]]="","",IF(OR(_xll.BDP($B49&amp;" Corp",P$1)="#N/A N/A",_xll.BDP($B49&amp;" Corp",P$1)="#N/A Invalid Security",_xll.BDP($B49&amp;" Corp",P$1)="#N/A Field Not Applicable"),"--",_xll.BDP($B49&amp;" Corp",P$1)))</f>
        <v/>
      </c>
      <c r="Q49" s="232" t="str">
        <f>IF(tbl_coded[[#This Row],[ISIN]]="","",IF(OR(_xll.BDP($P49&amp;" Equity",Q$1)="#N/A N/A",_xll.BDP($P49&amp;" Equity",Q$1)="#N/A Invalid Security"),"--",_xll.BDP($P49&amp;" Equity",Q$1)))</f>
        <v/>
      </c>
      <c r="R49" s="232" t="str">
        <f>IF(tbl_coded[[#This Row],[ISIN]]="","",IF(OR(_xll.BDP($P49&amp;" Equity",R$1)="#N/A N/A",_xll.BDP($P49&amp;" Equity",R$1)="#N/A Invalid Security"),"--",_xll.BDP($P49&amp;" Equity",R$1)))</f>
        <v/>
      </c>
      <c r="S49" s="232" t="str">
        <f>IF(tbl_coded[[#This Row],[ISIN]]="","",IF(OR(_xll.BDP($P49&amp;" Equity",S$1)="#N/A N/A",_xll.BDP($P49&amp;" Equity",S$1)="#N/A Invalid Security"),"--",_xll.BDP($P49&amp;" Equity",S$1)))</f>
        <v/>
      </c>
      <c r="T49" s="232" t="str">
        <f>IF(tbl_coded[[#This Row],[ISIN]]="","",IF(OR(_xll.BDP($P49&amp;" Equity",T$1)="#N/A N/A",_xll.BDP($P49&amp;" Equity",T$1)="#N/A Invalid Security"),"--",_xll.BDP($P49&amp;" Equity",T$1)))</f>
        <v/>
      </c>
      <c r="U49" s="232" t="str">
        <f>IF(tbl_coded[[#This Row],[ISIN]]="","",IF(OR(_xll.BDP($P49&amp;" Equity",U$1)="#N/A N/A",_xll.BDP($P49&amp;" Equity",U$1)="#N/A Invalid Security"),"--",_xll.BDP($P49&amp;" Equity",U$1)))</f>
        <v/>
      </c>
      <c r="V49" s="232" t="str">
        <f>IF(tbl_coded[[#This Row],[ISIN]]="","",IF(ISNUMBER(_xll.BDP(B49&amp;" Corp",V$1)),_xll.BDP(B49&amp;" Corp",V$1),""))</f>
        <v/>
      </c>
      <c r="W49" s="232" t="str">
        <f>IF(tbl_coded[[#This Row],[ISIN]]="","",IF(ISNUMBER(_xll.BDP(B49&amp;" Corp",W$1)),_xll.BDP(B49&amp;" Corp",W$1),""))</f>
        <v/>
      </c>
      <c r="X49" s="232" t="str">
        <f>IF(tbl_coded[[#This Row],[ISIN]]="","",IF(ISNUMBER(_xll.BDP(B49&amp;" Corp",X$1)),_xll.BDP(B49&amp;" Corp",X$1),""))</f>
        <v/>
      </c>
      <c r="Y49" s="232" t="str">
        <f>IF(tbl_coded[[#This Row],[ISIN]]="","",IF((_xll.BDP(B49&amp;" Corp",Y$1))="#N/A Field Not Applicable","",_xll.BDP(B49&amp;" Corp",Y$1)))</f>
        <v/>
      </c>
      <c r="Z49" s="232" t="str">
        <f>IF(tbl_coded[[#This Row],[ISIN]]="","",IF((_xll.BDP(B49&amp;" Corp",Z$1))="#N/A N/A","--",_xll.BDP(B49&amp;" Corp",Z$1)))</f>
        <v/>
      </c>
      <c r="AA49" s="232" t="str">
        <f>IF(tbl_coded[[#This Row],[ISIN]]="","",IF(IFERROR(MATCH(H49,rtg_num[Moody''s],0)&gt;10,0),"HY",IF(IFERROR(MATCH(I49,rtg_num[S&amp;P],0)&gt;10,0),"HY",IF(IFERROR(MATCH(J49,rtg_num[Fitch],0)&gt;10,0),"HY",IF(H49&amp;I49&amp;J49="------","NR",IF(IFERROR(FIND("#N/A",Coded!H49),0)&amp;IFERROR(FIND("#N/A",Coded!H49),0)&amp;IFERROR(FIND("#N/A",Coded!H49),0)&lt;&gt;"000",IF(INDEX(美元债一级!$O:$O,MATCH(tbl_coded[[#This Row],[ISIN]],美元债一级!$I:$I,0))="--/--/--","NR","IG"),"IG"))))))</f>
        <v/>
      </c>
      <c r="AB49" s="232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9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9" s="233" t="str">
        <f>IF(tbl_coded[[#This Row],[ISIN]]="","",IF(_xll.BDP($B49&amp;" Corp",AD$1)="#N/A N/A","--",_xll.BDP($B49&amp;" Corp",AD$1)))</f>
        <v/>
      </c>
      <c r="AE4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9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9" s="232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9" s="232" t="str">
        <f>IF(tbl_coded[[#This Row],[ISIN]]="","",IF(_xll.BDS($B49&amp;" Corp",AH$1)="#N/A Field Not Applicable","",_xll.BDS($B49&amp;" Corp",AH$1)))</f>
        <v/>
      </c>
      <c r="AI49" s="232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9" s="232" t="str">
        <f>IF(tbl_coded[[#This Row],[ISIN]]="","",IF(OR(_xll.BDP(tbl_coded[[#This Row],[ISIN]]&amp;" ISIN",AJ$1)="#N/A N/A"),"--",_xll.BDP(tbl_coded[[#This Row],[ISIN]]&amp;" ISIN",AJ$1)))</f>
        <v/>
      </c>
      <c r="AK49" s="232" t="str">
        <f>IF(tbl_coded[[#This Row],[ISIN]]="","",IF(_xll.BDS($B49&amp;" Corp",AK$1)="#N/A Field Not Applicable","",_xll.BDS($B49&amp;" Corp",AK$1)))</f>
        <v/>
      </c>
      <c r="AL49" s="232" t="str">
        <f>IF(tbl_coded[[#This Row],[SBLC Provider BBID]]="","",_xll.BDP(tbl_coded[[#This Row],[SBLC Provider BBID]]&amp;" CompanyID","NAME"))</f>
        <v/>
      </c>
      <c r="AM49" s="232" t="str">
        <f>IF(tbl_coded[[#This Row],[ISIN]]="","",IF(OR(_xll.BDP(tbl_coded[[#This Row],[ISIN]]&amp;" ISIN",AM$1)="#N/A N/A"),"--",TEXT(_xll.BDP(tbl_coded[[#This Row],[ISIN]]&amp;" ISIN",AM$1),"yyyy/mm/dd")))</f>
        <v/>
      </c>
      <c r="AN49" s="232" t="str">
        <f>IF(tbl_coded[[#This Row],[ISIN]]="","",IF(OR(_xll.BDP(tbl_coded[[#This Row],[ISIN]]&amp;" ISIN",AN$1)="#N/A N/A"),"--",TEXT(_xll.BDP(tbl_coded[[#This Row],[ISIN]]&amp;" ISIN",AN$1),"yyyy/mm/dd")))</f>
        <v/>
      </c>
      <c r="AO49" s="232" t="str">
        <f>IF(tbl_coded[[#This Row],[ISIN]]="","",IF(OR(_xll.BDP(tbl_coded[[#This Row],[ISIN]]&amp;" ISIN",AO$1)="#N/A N/A"),"--",TEXT(_xll.BDP(tbl_coded[[#This Row],[ISIN]]&amp;" ISIN",AO$1),"yyyy/mm/dd")))</f>
        <v/>
      </c>
      <c r="AP49" s="232" t="str">
        <f>IF(tbl_coded[[#This Row],[ISIN]]="","",IF(OR(_xll.BDP(tbl_coded[[#This Row],[ISIN]]&amp;" ISIN",AP$1)="#N/A Field Not Applicable"),"--",TEXT(_xll.BDP(tbl_coded[[#This Row],[ISIN]]&amp;" ISIN",AP$1),"yyyy/mm/dd")))</f>
        <v/>
      </c>
      <c r="AQ49" s="232" t="str">
        <f>IF(tbl_coded[[#This Row],[ISIN]]="","",IF(OR(_xll.BDP(tbl_coded[[#This Row],[ISIN]]&amp;" ISIN",AQ$1)="#N/A N/A"),"--",_xll.BDP(tbl_coded[[#This Row],[ISIN]]&amp;" ISIN",AQ$1)))</f>
        <v/>
      </c>
      <c r="AR49" s="232" t="str">
        <f>IF(tbl_coded[[#This Row],[ISIN]]="","",IF(OR(_xll.BDP(tbl_coded[[#This Row],[ISIN]]&amp;" ISIN",AR$1)="#N/A N/A"),"--",_xll.BDP(tbl_coded[[#This Row],[ISIN]]&amp;" ISIN",AR$1)))</f>
        <v/>
      </c>
      <c r="AS49" s="232" t="str">
        <f>IF(tbl_coded[[#This Row],[ISIN]]="","",IF(OR(_xll.BDP(tbl_coded[[#This Row],[ISIN]]&amp;" ISIN",AS$1)="#N/A N/A"),"--",_xll.BDP(tbl_coded[[#This Row],[ISIN]]&amp;" ISIN",AS$1)))</f>
        <v/>
      </c>
      <c r="AT49" s="232" t="str">
        <f>IF(tbl_coded[[#This Row],[ISIN]]="","",IF(OR(_xll.BDP(tbl_coded[[#This Row],[ISIN]]&amp;" ISIN",AT$1)="#N/A Field Not Applicable"),"--",_xll.BDP(tbl_coded[[#This Row],[ISIN]]&amp;" ISIN",AT$1)))</f>
        <v/>
      </c>
      <c r="AU49" s="232"/>
    </row>
    <row r="50" spans="1:47" ht="15" customHeight="1">
      <c r="A50" s="231">
        <f>ROW()-ROW(tbl_coded[[#Headers],[ISIN]])</f>
        <v>48</v>
      </c>
      <c r="B50" s="227" t="str">
        <f>IF(美元债一级!$C$3:$C$1048576&lt;&gt;"",美元债一级!C50,"")</f>
        <v/>
      </c>
      <c r="C50" s="232" t="str">
        <f>IF(tbl_coded[[#This Row],[ISIN]]="","",IF(tbl_coded[[#This Row],[Index]]&gt;$A$1,"",IF(_xll.BDP($B50&amp;" Corp",C$1)="#N/A N/A","",_xll.BDP($B50&amp;" Corp",C$1))))</f>
        <v/>
      </c>
      <c r="D50" s="232" t="str">
        <f>IF(tbl_coded[[#This Row],[ISIN]]="","",IF(_xll.BDP($B50&amp;" Corp",D$1)="#N/A N/A","",_xll.BDP($B50&amp;" Corp",D$1)))</f>
        <v/>
      </c>
      <c r="E50" s="232" t="str">
        <f>IF(tbl_coded[[#This Row],[ISIN]]="","",IF(_xll.BDP($B50&amp;" Corp",E$1)="#N/A N/A","--",_xll.BDP($B50&amp;" Corp",E$1)))</f>
        <v/>
      </c>
      <c r="F50" s="232" t="str">
        <f>IF(tbl_coded[[#This Row],[ISIN]]="","",IF(_xll.BDS($B50&amp;" Corp",F$1)="#N/A Field Not Applicable","",_xll.BDS($B50&amp;" Corp",F$1)))</f>
        <v/>
      </c>
      <c r="G50" s="232" t="str">
        <f>IF(tbl_coded[[#This Row],[ISIN]]="","",IF(_xll.BDP($F50&amp;" CompanyID",G$1)="#N/A Invalid Security","",_xll.BDP($F50&amp;" CompanyID",G$1)))</f>
        <v/>
      </c>
      <c r="H50" s="232" t="str">
        <f>IF(tbl_coded[[#This Row],[ISIN]]="","",IF(_xll.BDP($B50&amp;" Corp",H$1)="#N/A N/A","--",_xll.BDP($B50&amp;" Corp",H$1)))</f>
        <v/>
      </c>
      <c r="I50" s="232" t="str">
        <f>IF(tbl_coded[[#This Row],[ISIN]]="","",IF(_xll.BDP($B50&amp;" Corp",I$1)="#N/A N/A","--",_xll.BDP($B50&amp;" Corp",I$1)))</f>
        <v/>
      </c>
      <c r="J50" s="232" t="str">
        <f>IF(tbl_coded[[#This Row],[ISIN]]="","",IF(_xll.BDP($B50&amp;" Corp",J$1)="#N/A N/A","--",_xll.BDP($B50&amp;" Corp",J$1)))</f>
        <v/>
      </c>
      <c r="K50" s="232" t="str">
        <f>IF(tbl_coded[[#This Row],[ISIN]]="","",IF(_xll.BDP($B50&amp;" Corp",K$1)="#N/A N/A","--",_xll.BDP($B50&amp;" Corp",K$1)))</f>
        <v/>
      </c>
      <c r="L50" s="232" t="str">
        <f>IF(tbl_coded[[#This Row],[ISIN]]="","",IF(_xll.BDP($B50&amp;" Corp",L$1)="#N/A N/A","--",_xll.BDP($B50&amp;" Corp",L$1)))</f>
        <v/>
      </c>
      <c r="M50" s="232" t="str">
        <f>IF(tbl_coded[[#This Row],[ISIN]]="","",IF(_xll.BDP($B50&amp;" Corp",M$1)="#N/A N/A","--",_xll.BDP($B50&amp;" Corp",M$1)))</f>
        <v/>
      </c>
      <c r="N50" s="232" t="str">
        <f>IF(tbl_coded[[#This Row],[ISIN]]="","",IF(_xll.BDP($B50&amp;" Corp",N$1)="#N/A N/A","--",_xll.BDP($B50&amp;" Corp",N$1)))</f>
        <v/>
      </c>
      <c r="O50" s="232" t="str">
        <f>IF(tbl_coded[[#This Row],[ISIN]]="","",IF(_xll.BDP($B50&amp;" Corp",O$1)="#N/A N/A","--",_xll.BDP($B50&amp;" Corp",O$1)))</f>
        <v/>
      </c>
      <c r="P50" s="232" t="str">
        <f>IF(tbl_coded[[#This Row],[ISIN]]="","",IF(OR(_xll.BDP($B50&amp;" Corp",P$1)="#N/A N/A",_xll.BDP($B50&amp;" Corp",P$1)="#N/A Invalid Security",_xll.BDP($B50&amp;" Corp",P$1)="#N/A Field Not Applicable"),"--",_xll.BDP($B50&amp;" Corp",P$1)))</f>
        <v/>
      </c>
      <c r="Q50" s="232" t="str">
        <f>IF(tbl_coded[[#This Row],[ISIN]]="","",IF(OR(_xll.BDP($P50&amp;" Equity",Q$1)="#N/A N/A",_xll.BDP($P50&amp;" Equity",Q$1)="#N/A Invalid Security"),"--",_xll.BDP($P50&amp;" Equity",Q$1)))</f>
        <v/>
      </c>
      <c r="R50" s="232" t="str">
        <f>IF(tbl_coded[[#This Row],[ISIN]]="","",IF(OR(_xll.BDP($P50&amp;" Equity",R$1)="#N/A N/A",_xll.BDP($P50&amp;" Equity",R$1)="#N/A Invalid Security"),"--",_xll.BDP($P50&amp;" Equity",R$1)))</f>
        <v/>
      </c>
      <c r="S50" s="232" t="str">
        <f>IF(tbl_coded[[#This Row],[ISIN]]="","",IF(OR(_xll.BDP($P50&amp;" Equity",S$1)="#N/A N/A",_xll.BDP($P50&amp;" Equity",S$1)="#N/A Invalid Security"),"--",_xll.BDP($P50&amp;" Equity",S$1)))</f>
        <v/>
      </c>
      <c r="T50" s="232" t="str">
        <f>IF(tbl_coded[[#This Row],[ISIN]]="","",IF(OR(_xll.BDP($P50&amp;" Equity",T$1)="#N/A N/A",_xll.BDP($P50&amp;" Equity",T$1)="#N/A Invalid Security"),"--",_xll.BDP($P50&amp;" Equity",T$1)))</f>
        <v/>
      </c>
      <c r="U50" s="232" t="str">
        <f>IF(tbl_coded[[#This Row],[ISIN]]="","",IF(OR(_xll.BDP($P50&amp;" Equity",U$1)="#N/A N/A",_xll.BDP($P50&amp;" Equity",U$1)="#N/A Invalid Security"),"--",_xll.BDP($P50&amp;" Equity",U$1)))</f>
        <v/>
      </c>
      <c r="V50" s="232" t="str">
        <f>IF(tbl_coded[[#This Row],[ISIN]]="","",IF(ISNUMBER(_xll.BDP(B50&amp;" Corp",V$1)),_xll.BDP(B50&amp;" Corp",V$1),""))</f>
        <v/>
      </c>
      <c r="W50" s="232" t="str">
        <f>IF(tbl_coded[[#This Row],[ISIN]]="","",IF(ISNUMBER(_xll.BDP(B50&amp;" Corp",W$1)),_xll.BDP(B50&amp;" Corp",W$1),""))</f>
        <v/>
      </c>
      <c r="X50" s="232" t="str">
        <f>IF(tbl_coded[[#This Row],[ISIN]]="","",IF(ISNUMBER(_xll.BDP(B50&amp;" Corp",X$1)),_xll.BDP(B50&amp;" Corp",X$1),""))</f>
        <v/>
      </c>
      <c r="Y50" s="232" t="str">
        <f>IF(tbl_coded[[#This Row],[ISIN]]="","",IF((_xll.BDP(B50&amp;" Corp",Y$1))="#N/A Field Not Applicable","",_xll.BDP(B50&amp;" Corp",Y$1)))</f>
        <v/>
      </c>
      <c r="Z50" s="232" t="str">
        <f>IF(tbl_coded[[#This Row],[ISIN]]="","",IF((_xll.BDP(B50&amp;" Corp",Z$1))="#N/A N/A","--",_xll.BDP(B50&amp;" Corp",Z$1)))</f>
        <v/>
      </c>
      <c r="AA50" s="232" t="str">
        <f>IF(tbl_coded[[#This Row],[ISIN]]="","",IF(IFERROR(MATCH(H50,rtg_num[Moody''s],0)&gt;10,0),"HY",IF(IFERROR(MATCH(I50,rtg_num[S&amp;P],0)&gt;10,0),"HY",IF(IFERROR(MATCH(J50,rtg_num[Fitch],0)&gt;10,0),"HY",IF(H50&amp;I50&amp;J50="------","NR",IF(IFERROR(FIND("#N/A",Coded!H50),0)&amp;IFERROR(FIND("#N/A",Coded!H50),0)&amp;IFERROR(FIND("#N/A",Coded!H50),0)&lt;&gt;"000",IF(INDEX(美元债一级!$O:$O,MATCH(tbl_coded[[#This Row],[ISIN]],美元债一级!$I:$I,0))="--/--/--","NR","IG"),"IG"))))))</f>
        <v/>
      </c>
      <c r="AB50" s="232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0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0" s="233" t="str">
        <f>IF(tbl_coded[[#This Row],[ISIN]]="","",IF(_xll.BDP($B50&amp;" Corp",AD$1)="#N/A N/A","--",_xll.BDP($B50&amp;" Corp",AD$1)))</f>
        <v/>
      </c>
      <c r="AE5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0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50" s="232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50" s="232" t="str">
        <f>IF(tbl_coded[[#This Row],[ISIN]]="","",IF(_xll.BDS($B50&amp;" Corp",AH$1)="#N/A Field Not Applicable","",_xll.BDS($B50&amp;" Corp",AH$1)))</f>
        <v/>
      </c>
      <c r="AI50" s="232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50" s="232" t="str">
        <f>IF(tbl_coded[[#This Row],[ISIN]]="","",IF(OR(_xll.BDP(tbl_coded[[#This Row],[ISIN]]&amp;" ISIN",AJ$1)="#N/A N/A"),"--",_xll.BDP(tbl_coded[[#This Row],[ISIN]]&amp;" ISIN",AJ$1)))</f>
        <v/>
      </c>
      <c r="AK50" s="232" t="str">
        <f>IF(tbl_coded[[#This Row],[ISIN]]="","",IF(_xll.BDS($B50&amp;" Corp",AK$1)="#N/A Field Not Applicable","",_xll.BDS($B50&amp;" Corp",AK$1)))</f>
        <v/>
      </c>
      <c r="AL50" s="232" t="str">
        <f>IF(tbl_coded[[#This Row],[SBLC Provider BBID]]="","",_xll.BDP(tbl_coded[[#This Row],[SBLC Provider BBID]]&amp;" CompanyID","NAME"))</f>
        <v/>
      </c>
      <c r="AM50" s="232" t="str">
        <f>IF(tbl_coded[[#This Row],[ISIN]]="","",IF(OR(_xll.BDP(tbl_coded[[#This Row],[ISIN]]&amp;" ISIN",AM$1)="#N/A N/A"),"--",TEXT(_xll.BDP(tbl_coded[[#This Row],[ISIN]]&amp;" ISIN",AM$1),"yyyy/mm/dd")))</f>
        <v/>
      </c>
      <c r="AN50" s="232" t="str">
        <f>IF(tbl_coded[[#This Row],[ISIN]]="","",IF(OR(_xll.BDP(tbl_coded[[#This Row],[ISIN]]&amp;" ISIN",AN$1)="#N/A N/A"),"--",TEXT(_xll.BDP(tbl_coded[[#This Row],[ISIN]]&amp;" ISIN",AN$1),"yyyy/mm/dd")))</f>
        <v/>
      </c>
      <c r="AO50" s="232" t="str">
        <f>IF(tbl_coded[[#This Row],[ISIN]]="","",IF(OR(_xll.BDP(tbl_coded[[#This Row],[ISIN]]&amp;" ISIN",AO$1)="#N/A N/A"),"--",TEXT(_xll.BDP(tbl_coded[[#This Row],[ISIN]]&amp;" ISIN",AO$1),"yyyy/mm/dd")))</f>
        <v/>
      </c>
      <c r="AP50" s="232" t="str">
        <f>IF(tbl_coded[[#This Row],[ISIN]]="","",IF(OR(_xll.BDP(tbl_coded[[#This Row],[ISIN]]&amp;" ISIN",AP$1)="#N/A Field Not Applicable"),"--",TEXT(_xll.BDP(tbl_coded[[#This Row],[ISIN]]&amp;" ISIN",AP$1),"yyyy/mm/dd")))</f>
        <v/>
      </c>
      <c r="AQ50" s="232" t="str">
        <f>IF(tbl_coded[[#This Row],[ISIN]]="","",IF(OR(_xll.BDP(tbl_coded[[#This Row],[ISIN]]&amp;" ISIN",AQ$1)="#N/A N/A"),"--",_xll.BDP(tbl_coded[[#This Row],[ISIN]]&amp;" ISIN",AQ$1)))</f>
        <v/>
      </c>
      <c r="AR50" s="232" t="str">
        <f>IF(tbl_coded[[#This Row],[ISIN]]="","",IF(OR(_xll.BDP(tbl_coded[[#This Row],[ISIN]]&amp;" ISIN",AR$1)="#N/A N/A"),"--",_xll.BDP(tbl_coded[[#This Row],[ISIN]]&amp;" ISIN",AR$1)))</f>
        <v/>
      </c>
      <c r="AS50" s="232" t="str">
        <f>IF(tbl_coded[[#This Row],[ISIN]]="","",IF(OR(_xll.BDP(tbl_coded[[#This Row],[ISIN]]&amp;" ISIN",AS$1)="#N/A N/A"),"--",_xll.BDP(tbl_coded[[#This Row],[ISIN]]&amp;" ISIN",AS$1)))</f>
        <v/>
      </c>
      <c r="AT50" s="232" t="str">
        <f>IF(tbl_coded[[#This Row],[ISIN]]="","",IF(OR(_xll.BDP(tbl_coded[[#This Row],[ISIN]]&amp;" ISIN",AT$1)="#N/A Field Not Applicable"),"--",_xll.BDP(tbl_coded[[#This Row],[ISIN]]&amp;" ISIN",AT$1)))</f>
        <v/>
      </c>
      <c r="AU50" s="232"/>
    </row>
    <row r="51" spans="1:47" ht="15" customHeight="1">
      <c r="A51" s="231">
        <f>ROW()-ROW(tbl_coded[[#Headers],[ISIN]])</f>
        <v>49</v>
      </c>
      <c r="B51" s="227" t="str">
        <f>IF(美元债一级!$C$3:$C$1048576&lt;&gt;"",美元债一级!C51,"")</f>
        <v/>
      </c>
      <c r="C51" s="232" t="str">
        <f>IF(tbl_coded[[#This Row],[ISIN]]="","",IF(tbl_coded[[#This Row],[Index]]&gt;$A$1,"",IF(_xll.BDP($B51&amp;" Corp",C$1)="#N/A N/A","",_xll.BDP($B51&amp;" Corp",C$1))))</f>
        <v/>
      </c>
      <c r="D51" s="232" t="str">
        <f>IF(tbl_coded[[#This Row],[ISIN]]="","",IF(_xll.BDP($B51&amp;" Corp",D$1)="#N/A N/A","",_xll.BDP($B51&amp;" Corp",D$1)))</f>
        <v/>
      </c>
      <c r="E51" s="232" t="str">
        <f>IF(tbl_coded[[#This Row],[ISIN]]="","",IF(_xll.BDP($B51&amp;" Corp",E$1)="#N/A N/A","--",_xll.BDP($B51&amp;" Corp",E$1)))</f>
        <v/>
      </c>
      <c r="F51" s="232" t="str">
        <f>IF(tbl_coded[[#This Row],[ISIN]]="","",IF(_xll.BDS($B51&amp;" Corp",F$1)="#N/A Field Not Applicable","",_xll.BDS($B51&amp;" Corp",F$1)))</f>
        <v/>
      </c>
      <c r="G51" s="232" t="str">
        <f>IF(tbl_coded[[#This Row],[ISIN]]="","",IF(_xll.BDP($F51&amp;" CompanyID",G$1)="#N/A Invalid Security","",_xll.BDP($F51&amp;" CompanyID",G$1)))</f>
        <v/>
      </c>
      <c r="H51" s="232" t="str">
        <f>IF(tbl_coded[[#This Row],[ISIN]]="","",IF(_xll.BDP($B51&amp;" Corp",H$1)="#N/A N/A","--",_xll.BDP($B51&amp;" Corp",H$1)))</f>
        <v/>
      </c>
      <c r="I51" s="232" t="str">
        <f>IF(tbl_coded[[#This Row],[ISIN]]="","",IF(_xll.BDP($B51&amp;" Corp",I$1)="#N/A N/A","--",_xll.BDP($B51&amp;" Corp",I$1)))</f>
        <v/>
      </c>
      <c r="J51" s="232" t="str">
        <f>IF(tbl_coded[[#This Row],[ISIN]]="","",IF(_xll.BDP($B51&amp;" Corp",J$1)="#N/A N/A","--",_xll.BDP($B51&amp;" Corp",J$1)))</f>
        <v/>
      </c>
      <c r="K51" s="232" t="str">
        <f>IF(tbl_coded[[#This Row],[ISIN]]="","",IF(_xll.BDP($B51&amp;" Corp",K$1)="#N/A N/A","--",_xll.BDP($B51&amp;" Corp",K$1)))</f>
        <v/>
      </c>
      <c r="L51" s="232" t="str">
        <f>IF(tbl_coded[[#This Row],[ISIN]]="","",IF(_xll.BDP($B51&amp;" Corp",L$1)="#N/A N/A","--",_xll.BDP($B51&amp;" Corp",L$1)))</f>
        <v/>
      </c>
      <c r="M51" s="232" t="str">
        <f>IF(tbl_coded[[#This Row],[ISIN]]="","",IF(_xll.BDP($B51&amp;" Corp",M$1)="#N/A N/A","--",_xll.BDP($B51&amp;" Corp",M$1)))</f>
        <v/>
      </c>
      <c r="N51" s="232" t="str">
        <f>IF(tbl_coded[[#This Row],[ISIN]]="","",IF(_xll.BDP($B51&amp;" Corp",N$1)="#N/A N/A","--",_xll.BDP($B51&amp;" Corp",N$1)))</f>
        <v/>
      </c>
      <c r="O51" s="232" t="str">
        <f>IF(tbl_coded[[#This Row],[ISIN]]="","",IF(_xll.BDP($B51&amp;" Corp",O$1)="#N/A N/A","--",_xll.BDP($B51&amp;" Corp",O$1)))</f>
        <v/>
      </c>
      <c r="P51" s="232" t="str">
        <f>IF(tbl_coded[[#This Row],[ISIN]]="","",IF(OR(_xll.BDP($B51&amp;" Corp",P$1)="#N/A N/A",_xll.BDP($B51&amp;" Corp",P$1)="#N/A Invalid Security",_xll.BDP($B51&amp;" Corp",P$1)="#N/A Field Not Applicable"),"--",_xll.BDP($B51&amp;" Corp",P$1)))</f>
        <v/>
      </c>
      <c r="Q51" s="232" t="str">
        <f>IF(tbl_coded[[#This Row],[ISIN]]="","",IF(OR(_xll.BDP($P51&amp;" Equity",Q$1)="#N/A N/A",_xll.BDP($P51&amp;" Equity",Q$1)="#N/A Invalid Security"),"--",_xll.BDP($P51&amp;" Equity",Q$1)))</f>
        <v/>
      </c>
      <c r="R51" s="232" t="str">
        <f>IF(tbl_coded[[#This Row],[ISIN]]="","",IF(OR(_xll.BDP($P51&amp;" Equity",R$1)="#N/A N/A",_xll.BDP($P51&amp;" Equity",R$1)="#N/A Invalid Security"),"--",_xll.BDP($P51&amp;" Equity",R$1)))</f>
        <v/>
      </c>
      <c r="S51" s="232" t="str">
        <f>IF(tbl_coded[[#This Row],[ISIN]]="","",IF(OR(_xll.BDP($P51&amp;" Equity",S$1)="#N/A N/A",_xll.BDP($P51&amp;" Equity",S$1)="#N/A Invalid Security"),"--",_xll.BDP($P51&amp;" Equity",S$1)))</f>
        <v/>
      </c>
      <c r="T51" s="232" t="str">
        <f>IF(tbl_coded[[#This Row],[ISIN]]="","",IF(OR(_xll.BDP($P51&amp;" Equity",T$1)="#N/A N/A",_xll.BDP($P51&amp;" Equity",T$1)="#N/A Invalid Security"),"--",_xll.BDP($P51&amp;" Equity",T$1)))</f>
        <v/>
      </c>
      <c r="U51" s="232" t="str">
        <f>IF(tbl_coded[[#This Row],[ISIN]]="","",IF(OR(_xll.BDP($P51&amp;" Equity",U$1)="#N/A N/A",_xll.BDP($P51&amp;" Equity",U$1)="#N/A Invalid Security"),"--",_xll.BDP($P51&amp;" Equity",U$1)))</f>
        <v/>
      </c>
      <c r="V51" s="232" t="str">
        <f>IF(tbl_coded[[#This Row],[ISIN]]="","",IF(ISNUMBER(_xll.BDP(B51&amp;" Corp",V$1)),_xll.BDP(B51&amp;" Corp",V$1),""))</f>
        <v/>
      </c>
      <c r="W51" s="232" t="str">
        <f>IF(tbl_coded[[#This Row],[ISIN]]="","",IF(ISNUMBER(_xll.BDP(B51&amp;" Corp",W$1)),_xll.BDP(B51&amp;" Corp",W$1),""))</f>
        <v/>
      </c>
      <c r="X51" s="232" t="str">
        <f>IF(tbl_coded[[#This Row],[ISIN]]="","",IF(ISNUMBER(_xll.BDP(B51&amp;" Corp",X$1)),_xll.BDP(B51&amp;" Corp",X$1),""))</f>
        <v/>
      </c>
      <c r="Y51" s="232" t="str">
        <f>IF(tbl_coded[[#This Row],[ISIN]]="","",IF((_xll.BDP(B51&amp;" Corp",Y$1))="#N/A Field Not Applicable","",_xll.BDP(B51&amp;" Corp",Y$1)))</f>
        <v/>
      </c>
      <c r="Z51" s="232" t="str">
        <f>IF(tbl_coded[[#This Row],[ISIN]]="","",IF((_xll.BDP(B51&amp;" Corp",Z$1))="#N/A N/A","--",_xll.BDP(B51&amp;" Corp",Z$1)))</f>
        <v/>
      </c>
      <c r="AA51" s="232" t="str">
        <f>IF(tbl_coded[[#This Row],[ISIN]]="","",IF(IFERROR(MATCH(H51,rtg_num[Moody''s],0)&gt;10,0),"HY",IF(IFERROR(MATCH(I51,rtg_num[S&amp;P],0)&gt;10,0),"HY",IF(IFERROR(MATCH(J51,rtg_num[Fitch],0)&gt;10,0),"HY",IF(H51&amp;I51&amp;J51="------","NR",IF(IFERROR(FIND("#N/A",Coded!H51),0)&amp;IFERROR(FIND("#N/A",Coded!H51),0)&amp;IFERROR(FIND("#N/A",Coded!H51),0)&lt;&gt;"000",IF(INDEX(美元债一级!$O:$O,MATCH(tbl_coded[[#This Row],[ISIN]],美元债一级!$I:$I,0))="--/--/--","NR","IG"),"IG"))))))</f>
        <v/>
      </c>
      <c r="AB51" s="232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1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1" s="233" t="str">
        <f>IF(tbl_coded[[#This Row],[ISIN]]="","",IF(_xll.BDP($B51&amp;" Corp",AD$1)="#N/A N/A","--",_xll.BDP($B51&amp;" Corp",AD$1)))</f>
        <v/>
      </c>
      <c r="AE5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1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51" s="232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51" s="232" t="s">
        <v>972</v>
      </c>
      <c r="AI51" s="232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51" s="232" t="str">
        <f>IF(tbl_coded[[#This Row],[ISIN]]="","",IF(OR(_xll.BDP(tbl_coded[[#This Row],[ISIN]]&amp;" ISIN",AJ$1)="#N/A N/A"),"--",_xll.BDP(tbl_coded[[#This Row],[ISIN]]&amp;" ISIN",AJ$1)))</f>
        <v/>
      </c>
      <c r="AK51" s="232" t="str">
        <f>IF(tbl_coded[[#This Row],[ISIN]]="","",IF(_xll.BDS($B51&amp;" Corp",AK$1)="#N/A Field Not Applicable","",_xll.BDS($B51&amp;" Corp",AK$1)))</f>
        <v/>
      </c>
      <c r="AL51" s="232" t="str">
        <f>IF(tbl_coded[[#This Row],[SBLC Provider BBID]]="","",_xll.BDP(tbl_coded[[#This Row],[SBLC Provider BBID]]&amp;" CompanyID","NAME"))</f>
        <v/>
      </c>
      <c r="AM51" s="232" t="str">
        <f>IF(tbl_coded[[#This Row],[ISIN]]="","",IF(OR(_xll.BDP(tbl_coded[[#This Row],[ISIN]]&amp;" ISIN",AM$1)="#N/A N/A"),"--",TEXT(_xll.BDP(tbl_coded[[#This Row],[ISIN]]&amp;" ISIN",AM$1),"yyyy/mm/dd")))</f>
        <v/>
      </c>
      <c r="AN51" s="232" t="str">
        <f>IF(tbl_coded[[#This Row],[ISIN]]="","",IF(OR(_xll.BDP(tbl_coded[[#This Row],[ISIN]]&amp;" ISIN",AN$1)="#N/A N/A"),"--",TEXT(_xll.BDP(tbl_coded[[#This Row],[ISIN]]&amp;" ISIN",AN$1),"yyyy/mm/dd")))</f>
        <v/>
      </c>
      <c r="AO51" s="232" t="str">
        <f>IF(tbl_coded[[#This Row],[ISIN]]="","",IF(OR(_xll.BDP(tbl_coded[[#This Row],[ISIN]]&amp;" ISIN",AO$1)="#N/A N/A"),"--",TEXT(_xll.BDP(tbl_coded[[#This Row],[ISIN]]&amp;" ISIN",AO$1),"yyyy/mm/dd")))</f>
        <v/>
      </c>
      <c r="AP51" s="232" t="str">
        <f>IF(tbl_coded[[#This Row],[ISIN]]="","",IF(OR(_xll.BDP(tbl_coded[[#This Row],[ISIN]]&amp;" ISIN",AP$1)="#N/A Field Not Applicable"),"--",TEXT(_xll.BDP(tbl_coded[[#This Row],[ISIN]]&amp;" ISIN",AP$1),"yyyy/mm/dd")))</f>
        <v/>
      </c>
      <c r="AQ51" s="232" t="str">
        <f>IF(tbl_coded[[#This Row],[ISIN]]="","",IF(OR(_xll.BDP(tbl_coded[[#This Row],[ISIN]]&amp;" ISIN",AQ$1)="#N/A N/A"),"--",_xll.BDP(tbl_coded[[#This Row],[ISIN]]&amp;" ISIN",AQ$1)))</f>
        <v/>
      </c>
      <c r="AR51" s="232" t="str">
        <f>IF(tbl_coded[[#This Row],[ISIN]]="","",IF(OR(_xll.BDP(tbl_coded[[#This Row],[ISIN]]&amp;" ISIN",AR$1)="#N/A N/A"),"--",_xll.BDP(tbl_coded[[#This Row],[ISIN]]&amp;" ISIN",AR$1)))</f>
        <v/>
      </c>
      <c r="AS51" s="232" t="str">
        <f>IF(tbl_coded[[#This Row],[ISIN]]="","",IF(OR(_xll.BDP(tbl_coded[[#This Row],[ISIN]]&amp;" ISIN",AS$1)="#N/A N/A"),"--",_xll.BDP(tbl_coded[[#This Row],[ISIN]]&amp;" ISIN",AS$1)))</f>
        <v/>
      </c>
      <c r="AT51" s="232" t="str">
        <f>IF(tbl_coded[[#This Row],[ISIN]]="","",IF(OR(_xll.BDP(tbl_coded[[#This Row],[ISIN]]&amp;" ISIN",AT$1)="#N/A Field Not Applicable"),"--",_xll.BDP(tbl_coded[[#This Row],[ISIN]]&amp;" ISIN",AT$1)))</f>
        <v/>
      </c>
      <c r="AU51" s="232"/>
    </row>
  </sheetData>
  <phoneticPr fontId="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9525</xdr:rowOff>
              </from>
              <to>
                <xdr:col>1</xdr:col>
                <xdr:colOff>2457450</xdr:colOff>
                <xdr:row>0</xdr:row>
                <xdr:rowOff>685800</xdr:rowOff>
              </to>
            </anchor>
          </controlPr>
        </control>
      </mc:Choice>
      <mc:Fallback>
        <control shapeId="13318" r:id="rId4" name="CommandButton1"/>
      </mc:Fallback>
    </mc:AlternateContent>
    <mc:AlternateContent xmlns:mc="http://schemas.openxmlformats.org/markup-compatibility/2006">
      <mc:Choice Requires="x14">
        <control shapeId="13317" r:id="rId6" name="Button 5">
          <controlPr defaultSize="0" print="0" autoFill="0" autoPict="0" macro="[0]!_xludf.paste">
            <anchor moveWithCells="1" sizeWithCells="1">
              <from>
                <xdr:col>3</xdr:col>
                <xdr:colOff>228600</xdr:colOff>
                <xdr:row>0</xdr:row>
                <xdr:rowOff>0</xdr:rowOff>
              </from>
              <to>
                <xdr:col>4</xdr:col>
                <xdr:colOff>914400</xdr:colOff>
                <xdr:row>0</xdr:row>
                <xdr:rowOff>657225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1"/>
  </sheetPr>
  <dimension ref="A1:AE1624"/>
  <sheetViews>
    <sheetView zoomScale="85" zoomScaleNormal="85" workbookViewId="0">
      <selection activeCell="A4" sqref="A4:Q35"/>
    </sheetView>
  </sheetViews>
  <sheetFormatPr defaultColWidth="9.109375" defaultRowHeight="15"/>
  <cols>
    <col min="1" max="1" width="4.44140625" style="146" bestFit="1" customWidth="1"/>
    <col min="2" max="2" width="4.21875" style="146" bestFit="1" customWidth="1"/>
    <col min="3" max="3" width="22.88671875" style="103" customWidth="1"/>
    <col min="4" max="7" width="13.109375" style="103" customWidth="1"/>
    <col min="8" max="9" width="16.77734375" style="103" customWidth="1"/>
    <col min="10" max="11" width="6.109375" style="103" customWidth="1"/>
    <col min="12" max="12" width="21.33203125" style="103" customWidth="1"/>
    <col min="13" max="14" width="9.5546875" style="103" customWidth="1"/>
    <col min="15" max="17" width="9.5546875" style="104" customWidth="1"/>
    <col min="18" max="18" width="9.88671875" style="105" bestFit="1" customWidth="1"/>
    <col min="19" max="21" width="9.88671875" style="106" bestFit="1" customWidth="1"/>
    <col min="22" max="22" width="10.5546875" style="106" bestFit="1" customWidth="1"/>
    <col min="23" max="23" width="13.44140625" style="106" customWidth="1"/>
    <col min="24" max="24" width="9.109375" style="106"/>
    <col min="25" max="25" width="28.44140625" style="106" customWidth="1"/>
    <col min="26" max="26" width="7.33203125" style="103" customWidth="1"/>
    <col min="27" max="28" width="13.44140625" style="103" customWidth="1"/>
    <col min="29" max="29" width="9.44140625" style="103" customWidth="1"/>
    <col min="30" max="30" width="11" style="107" customWidth="1"/>
    <col min="31" max="31" width="48.5546875" style="108" customWidth="1"/>
    <col min="32" max="16384" width="9.109375" style="103"/>
  </cols>
  <sheetData>
    <row r="1" spans="1:31">
      <c r="A1" s="143"/>
      <c r="B1" s="143"/>
      <c r="C1" s="103" t="s">
        <v>185</v>
      </c>
      <c r="D1" s="103" t="s">
        <v>186</v>
      </c>
      <c r="E1" s="103" t="s">
        <v>187</v>
      </c>
      <c r="F1" s="103" t="s">
        <v>188</v>
      </c>
      <c r="G1" s="103" t="s">
        <v>189</v>
      </c>
    </row>
    <row r="2" spans="1:31" ht="13.5">
      <c r="A2" s="144"/>
      <c r="B2" s="144"/>
      <c r="C2" s="109">
        <f>tbl_dt[WeeklyStart]-3</f>
        <v>45177</v>
      </c>
      <c r="D2" s="109">
        <f>tbl_dt[WeeklyDate]-3</f>
        <v>45184</v>
      </c>
      <c r="E2" s="110">
        <f>D2-7</f>
        <v>45177</v>
      </c>
      <c r="F2" s="110" t="s">
        <v>364</v>
      </c>
      <c r="G2" s="110">
        <v>44630</v>
      </c>
      <c r="H2" s="111"/>
      <c r="I2" s="111"/>
      <c r="J2" s="111"/>
      <c r="K2" s="111"/>
      <c r="L2" s="111"/>
      <c r="N2" s="111"/>
      <c r="O2" s="103"/>
      <c r="P2" s="103"/>
      <c r="Q2" s="103"/>
      <c r="Z2" s="106"/>
      <c r="AA2" s="106"/>
      <c r="AD2" s="103"/>
      <c r="AE2" s="103"/>
    </row>
    <row r="3" spans="1:31" ht="13.5">
      <c r="A3" s="144"/>
      <c r="B3" s="145"/>
      <c r="O3" s="103"/>
      <c r="P3" s="103"/>
      <c r="Q3" s="103"/>
      <c r="Z3" s="106"/>
      <c r="AA3" s="106" t="s">
        <v>393</v>
      </c>
      <c r="AB3" s="103" t="s">
        <v>395</v>
      </c>
      <c r="AD3" s="103"/>
      <c r="AE3" s="103"/>
    </row>
    <row r="4" spans="1:31" ht="13.5">
      <c r="A4" s="143" t="s">
        <v>168</v>
      </c>
      <c r="B4" s="143" t="s">
        <v>42</v>
      </c>
      <c r="C4" s="112" t="s">
        <v>4</v>
      </c>
      <c r="D4" s="113" t="s">
        <v>170</v>
      </c>
      <c r="E4" s="113" t="s">
        <v>171</v>
      </c>
      <c r="F4" s="113" t="s">
        <v>172</v>
      </c>
      <c r="G4" s="113" t="s">
        <v>173</v>
      </c>
      <c r="H4" s="114" t="s">
        <v>211</v>
      </c>
      <c r="I4" s="114" t="s">
        <v>212</v>
      </c>
      <c r="J4" s="143" t="s">
        <v>168</v>
      </c>
      <c r="K4" s="143" t="s">
        <v>42</v>
      </c>
      <c r="L4" s="115" t="s">
        <v>213</v>
      </c>
      <c r="M4" s="116">
        <f>D2</f>
        <v>45184</v>
      </c>
      <c r="N4" s="117" t="s">
        <v>214</v>
      </c>
      <c r="O4" s="115" t="s">
        <v>215</v>
      </c>
      <c r="P4" s="106"/>
      <c r="Q4" s="106"/>
      <c r="Z4" s="210">
        <f>_xll.BDH(U22,W22,G2,D2,"Dir=V","Dts=S","Sort=D","Quote=C","QtTyp=P","CDR=5D","fill=c","curr=USD","cols=2;rows=397")</f>
        <v>45184</v>
      </c>
      <c r="AA4" s="106">
        <v>2.7858999999999998</v>
      </c>
      <c r="AB4" s="106">
        <f>_xll.BDH(V22,W22,G2,D2,"Dir=V","Dts=h","Sort=D","Quote=C","QtTyp=P","CDR=5D","fill=c","curr=USD","cols=1;rows=397")</f>
        <v>3.1280000000000001</v>
      </c>
      <c r="AD4" s="103"/>
      <c r="AE4" s="103"/>
    </row>
    <row r="5" spans="1:31" ht="13.5">
      <c r="A5" s="144" t="s">
        <v>174</v>
      </c>
      <c r="B5" s="144">
        <v>1</v>
      </c>
      <c r="C5" s="118" t="s">
        <v>175</v>
      </c>
      <c r="D5" s="119"/>
      <c r="E5" s="119"/>
      <c r="F5" s="119"/>
      <c r="G5" s="119"/>
      <c r="H5" s="106"/>
      <c r="I5" s="106"/>
      <c r="J5" s="144" t="s">
        <v>169</v>
      </c>
      <c r="K5" s="144">
        <v>1</v>
      </c>
      <c r="L5" s="120" t="s">
        <v>217</v>
      </c>
      <c r="M5" s="121">
        <f>_xll.BDH(P5,Q5, $D$2,$D$2,"FILL=P","DAYS=A")/100</f>
        <v>5.4530000000000002E-2</v>
      </c>
      <c r="N5" s="122">
        <f>ROUND((($M5-_xll.BDH($P5,$Q5, E$2,E$2,"FILL=P","DAYS=A")/100)/(_xll.BDH($P5,$Q5, E$2,E$2,"FILL=P","DAYS=A")/100)*100),0)</f>
        <v>0</v>
      </c>
      <c r="O5" s="122">
        <f>ROUND((($M5-_xll.BDH($P5,$Q5, F$2,F$2,"FILL=P","DAYS=A")/100)/(_xll.BDH($P5,$Q5, F$2,F$2,"FILL=P","DAYS=A")/100)*100),0)</f>
        <v>26</v>
      </c>
      <c r="P5" s="123" t="s">
        <v>218</v>
      </c>
      <c r="Q5" s="123" t="s">
        <v>207</v>
      </c>
      <c r="S5" s="103"/>
      <c r="T5" s="103"/>
      <c r="U5" s="103"/>
      <c r="V5" s="103"/>
      <c r="W5" s="103"/>
      <c r="X5" s="103"/>
      <c r="Y5" s="103"/>
      <c r="Z5" s="211">
        <v>45183</v>
      </c>
      <c r="AA5" s="103">
        <v>2.7858999999999998</v>
      </c>
      <c r="AB5" s="106">
        <v>3.1280000000000001</v>
      </c>
      <c r="AD5" s="103"/>
      <c r="AE5" s="103"/>
    </row>
    <row r="6" spans="1:31" ht="13.5">
      <c r="A6" s="144" t="s">
        <v>174</v>
      </c>
      <c r="B6" s="145">
        <v>2</v>
      </c>
      <c r="C6" s="124" t="s">
        <v>5</v>
      </c>
      <c r="D6" s="125">
        <f>_xll.BDH(H6,I6, $D$2,$D$2,"FILL=P","DAYS=A")</f>
        <v>34618.239999999998</v>
      </c>
      <c r="E6" s="126">
        <f>($D6-_xll.BDH($H6,$I6, E$2,E$2,"FILL=P","DAYS=A"))/(_xll.BDH($H6,$I6, E$2,E$2,"FILL=P","DAYS=A"))</f>
        <v>1.2045722264688757E-3</v>
      </c>
      <c r="F6" s="127">
        <f>($D6-_xll.BDH($H6,$I6, F$2,F$2,"FILL=P","DAYS=A"))/(_xll.BDH($H6,$I6, F$2,F$2,"FILL=P","DAYS=A"))</f>
        <v>4.4377437042288512E-2</v>
      </c>
      <c r="G6" s="127">
        <f>($D6-_xll.BDH($H6,$I6, G$2,G$2,"FILL=P","DAYS=A"))/(_xll.BDH($H6,$I6, G$2,G$2,"FILL=P","DAYS=A"))</f>
        <v>4.3533096783120021E-2</v>
      </c>
      <c r="H6" s="106" t="s">
        <v>216</v>
      </c>
      <c r="I6" s="106" t="s">
        <v>207</v>
      </c>
      <c r="J6" s="144" t="s">
        <v>169</v>
      </c>
      <c r="K6" s="145">
        <v>2</v>
      </c>
      <c r="L6" s="128" t="s">
        <v>220</v>
      </c>
      <c r="M6" s="121">
        <f>_xll.BDH(P6,Q6, $D$2,$D$2,"FILL=P","DAYS=A")/100</f>
        <v>5.0324999999999995E-2</v>
      </c>
      <c r="N6" s="122">
        <f>ROUND((($M6-_xll.BDH($P6,$Q6, E$2,E$2,"FILL=P","DAYS=A")/100)/(_xll.BDH($P6,$Q6, E$2,E$2,"FILL=P","DAYS=A")/100)*100),0)</f>
        <v>1</v>
      </c>
      <c r="O6" s="122">
        <f>ROUND((($M6-_xll.BDH($P6,$Q6, F$2,F$2,"FILL=P","DAYS=A")/100)/(_xll.BDH($P6,$Q6, F$2,F$2,"FILL=P","DAYS=A")/100)*100),0)</f>
        <v>14</v>
      </c>
      <c r="P6" s="123" t="s">
        <v>196</v>
      </c>
      <c r="Q6" s="123" t="s">
        <v>207</v>
      </c>
      <c r="S6" s="103"/>
      <c r="T6" s="103"/>
      <c r="U6" s="103"/>
      <c r="V6" s="103"/>
      <c r="W6" s="103"/>
      <c r="X6" s="103"/>
      <c r="Y6" s="103"/>
      <c r="Z6" s="211">
        <v>45182</v>
      </c>
      <c r="AA6" s="103">
        <v>2.7858999999999998</v>
      </c>
      <c r="AB6" s="106">
        <v>3.1280000000000001</v>
      </c>
      <c r="AD6" s="103"/>
      <c r="AE6" s="103"/>
    </row>
    <row r="7" spans="1:31" ht="13.5">
      <c r="A7" s="144" t="s">
        <v>174</v>
      </c>
      <c r="B7" s="145">
        <v>3</v>
      </c>
      <c r="C7" s="124" t="s">
        <v>6</v>
      </c>
      <c r="D7" s="125">
        <f>_xll.BDH(H7,I7, $D$2,$D$2,"FILL=P","DAYS=A")</f>
        <v>4450.32</v>
      </c>
      <c r="E7" s="126">
        <f>($D7-_xll.BDH($H7,$I7, E$2,E$2,"FILL=P","DAYS=A"))/(_xll.BDH($H7,$I7, E$2,E$2,"FILL=P","DAYS=A"))</f>
        <v>-1.6085285665251236E-3</v>
      </c>
      <c r="F7" s="127">
        <f>($D7-_xll.BDH($H7,$I7, F$2,F$2,"FILL=P","DAYS=A"))/(_xll.BDH($H7,$I7, F$2,F$2,"FILL=P","DAYS=A"))</f>
        <v>0.15908842297174103</v>
      </c>
      <c r="G7" s="127">
        <f>($D7-_xll.BDH($H7,$I7, G$2,G$2,"FILL=P","DAYS=A"))/(_xll.BDH($H7,$I7, G$2,G$2,"FILL=P","DAYS=A"))</f>
        <v>4.4793779580797659E-2</v>
      </c>
      <c r="H7" s="106" t="s">
        <v>219</v>
      </c>
      <c r="I7" s="106" t="s">
        <v>207</v>
      </c>
      <c r="J7" s="144" t="s">
        <v>169</v>
      </c>
      <c r="K7" s="145">
        <v>3</v>
      </c>
      <c r="L7" s="128" t="s">
        <v>222</v>
      </c>
      <c r="M7" s="121">
        <f>_xll.BDH(P7,Q7, $D$2,$D$2,"FILL=P","DAYS=A")/100</f>
        <v>4.7210999999999996E-2</v>
      </c>
      <c r="N7" s="122">
        <f>ROUND((($M7-_xll.BDH($P7,$Q7, E$2,E$2,"FILL=P","DAYS=A")/100)/(_xll.BDH($P7,$Q7, E$2,E$2,"FILL=P","DAYS=A")/100)*100),0)</f>
        <v>1</v>
      </c>
      <c r="O7" s="122">
        <f>ROUND((($M7-_xll.BDH($P7,$Q7, F$2,F$2,"FILL=P","DAYS=A")/100)/(_xll.BDH($P7,$Q7, F$2,F$2,"FILL=P","DAYS=A")/100)*100),0)</f>
        <v>12</v>
      </c>
      <c r="P7" s="123" t="s">
        <v>197</v>
      </c>
      <c r="Q7" s="123" t="s">
        <v>207</v>
      </c>
      <c r="S7" s="103"/>
      <c r="T7" s="103"/>
      <c r="U7" s="103"/>
      <c r="V7" s="103"/>
      <c r="W7" s="103"/>
      <c r="X7" s="103"/>
      <c r="Y7" s="103"/>
      <c r="Z7" s="211">
        <v>45181</v>
      </c>
      <c r="AA7" s="103">
        <v>2.7858999999999998</v>
      </c>
      <c r="AB7" s="106">
        <v>3.1280000000000001</v>
      </c>
      <c r="AD7" s="103"/>
      <c r="AE7" s="103"/>
    </row>
    <row r="8" spans="1:31" ht="13.5">
      <c r="A8" s="144" t="s">
        <v>174</v>
      </c>
      <c r="B8" s="145">
        <v>4</v>
      </c>
      <c r="C8" s="124" t="s">
        <v>7</v>
      </c>
      <c r="D8" s="125">
        <f>_xll.BDH(H8,I8, $D$2,$D$2,"FILL=P","DAYS=A")</f>
        <v>13708.33</v>
      </c>
      <c r="E8" s="126">
        <f>($D8-_xll.BDH($H8,$I8, E$2,E$2,"FILL=P","DAYS=A"))/(_xll.BDH($H8,$I8, E$2,E$2,"FILL=P","DAYS=A"))</f>
        <v>-3.8658492188005785E-3</v>
      </c>
      <c r="F8" s="127">
        <f>($D8-_xll.BDH($H8,$I8, F$2,F$2,"FILL=P","DAYS=A"))/(_xll.BDH($H8,$I8, F$2,F$2,"FILL=P","DAYS=A"))</f>
        <v>0.30973641568129884</v>
      </c>
      <c r="G8" s="127">
        <f>($D8-_xll.BDH($H8,$I8, G$2,G$2,"FILL=P","DAYS=A"))/(_xll.BDH($H8,$I8, G$2,G$2,"FILL=P","DAYS=A"))</f>
        <v>4.4049639145892362E-2</v>
      </c>
      <c r="H8" s="106" t="s">
        <v>221</v>
      </c>
      <c r="I8" s="106" t="s">
        <v>207</v>
      </c>
      <c r="J8" s="144" t="s">
        <v>169</v>
      </c>
      <c r="K8" s="145">
        <v>4</v>
      </c>
      <c r="L8" s="128" t="s">
        <v>225</v>
      </c>
      <c r="M8" s="121">
        <f>_xll.BDH(P8,Q8, $D$2,$D$2,"FILL=P","DAYS=A")/100</f>
        <v>4.4633000000000006E-2</v>
      </c>
      <c r="N8" s="122">
        <f>ROUND((($M8-_xll.BDH($P8,$Q8, E$2,E$2,"FILL=P","DAYS=A")/100)/(_xll.BDH($P8,$Q8, E$2,E$2,"FILL=P","DAYS=A")/100)*100),0)</f>
        <v>1</v>
      </c>
      <c r="O8" s="122">
        <f>ROUND((($M8-_xll.BDH($P8,$Q8, F$2,F$2,"FILL=P","DAYS=A")/100)/(_xll.BDH($P8,$Q8, F$2,F$2,"FILL=P","DAYS=A")/100)*100),0)</f>
        <v>11</v>
      </c>
      <c r="P8" s="123" t="s">
        <v>198</v>
      </c>
      <c r="Q8" s="123" t="s">
        <v>207</v>
      </c>
      <c r="S8" s="103"/>
      <c r="T8" s="103"/>
      <c r="U8" s="103"/>
      <c r="V8" s="103"/>
      <c r="W8" s="103"/>
      <c r="X8" s="103"/>
      <c r="Y8" s="103"/>
      <c r="Z8" s="211">
        <v>45180</v>
      </c>
      <c r="AA8" s="103">
        <v>2.7858999999999998</v>
      </c>
      <c r="AB8" s="106">
        <v>3.1280000000000001</v>
      </c>
      <c r="AD8" s="103"/>
      <c r="AE8" s="103"/>
    </row>
    <row r="9" spans="1:31" ht="13.5">
      <c r="A9" s="144" t="s">
        <v>174</v>
      </c>
      <c r="B9" s="145">
        <v>5</v>
      </c>
      <c r="C9" s="124" t="s">
        <v>8</v>
      </c>
      <c r="D9" s="125">
        <f>_xll.BDH(H9,I9, $D$2,$D$2,"FILL=P","DAYS=A")</f>
        <v>7711.38</v>
      </c>
      <c r="E9" s="126">
        <f>($D9-_xll.BDH($H9,$I9, E$2,E$2,"FILL=P","DAYS=A"))/(_xll.BDH($H9,$I9, E$2,E$2,"FILL=P","DAYS=A"))</f>
        <v>3.1182679231204411E-2</v>
      </c>
      <c r="F9" s="127">
        <f>($D9-_xll.BDH($H9,$I9, F$2,F$2,"FILL=P","DAYS=A"))/(_xll.BDH($H9,$I9, F$2,F$2,"FILL=P","DAYS=A"))</f>
        <v>3.4842868913837616E-2</v>
      </c>
      <c r="G9" s="127">
        <f>($D9-_xll.BDH($H9,$I9, G$2,G$2,"FILL=P","DAYS=A"))/(_xll.BDH($H9,$I9, G$2,G$2,"FILL=P","DAYS=A"))</f>
        <v>8.6249082628900312E-2</v>
      </c>
      <c r="H9" s="106" t="s">
        <v>224</v>
      </c>
      <c r="I9" s="106" t="s">
        <v>207</v>
      </c>
      <c r="J9" s="144" t="s">
        <v>169</v>
      </c>
      <c r="K9" s="145">
        <v>5</v>
      </c>
      <c r="L9" s="128" t="s">
        <v>228</v>
      </c>
      <c r="M9" s="121">
        <f>_xll.BDH(P9,Q9, $D$2,$D$2,"FILL=P","DAYS=A")/100</f>
        <v>4.3324000000000001E-2</v>
      </c>
      <c r="N9" s="122">
        <f>ROUND((($M9-_xll.BDH($P9,$Q9, E$2,E$2,"FILL=P","DAYS=A")/100)/(_xll.BDH($P9,$Q9, E$2,E$2,"FILL=P","DAYS=A")/100)*100),0)</f>
        <v>2</v>
      </c>
      <c r="O9" s="122">
        <f>ROUND((($M9-_xll.BDH($P9,$Q9, F$2,F$2,"FILL=P","DAYS=A")/100)/(_xll.BDH($P9,$Q9, F$2,F$2,"FILL=P","DAYS=A")/100)*100),0)</f>
        <v>12</v>
      </c>
      <c r="P9" s="123" t="s">
        <v>229</v>
      </c>
      <c r="Q9" s="123" t="s">
        <v>207</v>
      </c>
      <c r="S9" s="103"/>
      <c r="T9" s="103"/>
      <c r="U9" s="103"/>
      <c r="V9" s="103"/>
      <c r="W9" s="103"/>
      <c r="X9" s="103"/>
      <c r="Y9" s="103"/>
      <c r="Z9" s="211">
        <v>45177</v>
      </c>
      <c r="AA9" s="103">
        <v>2.7858999999999998</v>
      </c>
      <c r="AB9" s="106">
        <v>3.1280000000000001</v>
      </c>
      <c r="AD9" s="103"/>
      <c r="AE9" s="103"/>
    </row>
    <row r="10" spans="1:31" ht="13.5">
      <c r="A10" s="144" t="s">
        <v>174</v>
      </c>
      <c r="B10" s="145">
        <v>6</v>
      </c>
      <c r="C10" s="124" t="s">
        <v>31</v>
      </c>
      <c r="D10" s="125">
        <f>_xll.BDH(H10,I10, $D$2,$D$2,"FILL=P","DAYS=A")</f>
        <v>33533.089999999997</v>
      </c>
      <c r="E10" s="126">
        <f>($D10-_xll.BDH($H10,$I10, E$2,E$2,"FILL=P","DAYS=A"))/(_xll.BDH($H10,$I10, E$2,E$2,"FILL=P","DAYS=A"))</f>
        <v>2.8406616525857652E-2</v>
      </c>
      <c r="F10" s="127">
        <f>($D10-_xll.BDH($H10,$I10, F$2,F$2,"FILL=P","DAYS=A"))/(_xll.BDH($H10,$I10, F$2,F$2,"FILL=P","DAYS=A"))</f>
        <v>0.28506351913238409</v>
      </c>
      <c r="G10" s="127">
        <f>($D10-_xll.BDH($H10,$I10, G$2,G$2,"FILL=P","DAYS=A"))/(_xll.BDH($H10,$I10, G$2,G$2,"FILL=P","DAYS=A"))</f>
        <v>0.30527706847694058</v>
      </c>
      <c r="H10" s="106" t="s">
        <v>227</v>
      </c>
      <c r="I10" s="106" t="s">
        <v>207</v>
      </c>
      <c r="J10" s="144" t="s">
        <v>169</v>
      </c>
      <c r="K10" s="145">
        <v>6</v>
      </c>
      <c r="L10" s="129" t="s">
        <v>231</v>
      </c>
      <c r="M10" s="130">
        <f>_xll.BDH(P10,Q10, $D$2,$D$2,"FILL=P","DAYS=A")/100</f>
        <v>4.4172000000000003E-2</v>
      </c>
      <c r="N10" s="131">
        <f>ROUND((($M10-_xll.BDH($P10,$Q10, E$2,E$2,"FILL=P","DAYS=A")/100)/(_xll.BDH($P10,$Q10, E$2,E$2,"FILL=P","DAYS=A")/100)*100),0)</f>
        <v>2</v>
      </c>
      <c r="O10" s="131">
        <f>ROUND((($M10-_xll.BDH($P10,$Q10, F$2,F$2,"FILL=P","DAYS=A")/100)/(_xll.BDH($P10,$Q10, F$2,F$2,"FILL=P","DAYS=A")/100)*100),0)</f>
        <v>11</v>
      </c>
      <c r="P10" s="123" t="s">
        <v>201</v>
      </c>
      <c r="Q10" s="123" t="s">
        <v>207</v>
      </c>
      <c r="S10" s="103"/>
      <c r="T10" s="103"/>
      <c r="U10" s="103"/>
      <c r="V10" s="103"/>
      <c r="W10" s="103"/>
      <c r="X10" s="103"/>
      <c r="Y10" s="103"/>
      <c r="Z10" s="211">
        <v>45176</v>
      </c>
      <c r="AA10" s="103">
        <v>2.7858999999999998</v>
      </c>
      <c r="AB10" s="106">
        <v>3.1280000000000001</v>
      </c>
      <c r="AD10" s="103"/>
      <c r="AE10" s="103"/>
    </row>
    <row r="11" spans="1:31" ht="13.5">
      <c r="A11" s="144" t="s">
        <v>174</v>
      </c>
      <c r="B11" s="145">
        <v>7</v>
      </c>
      <c r="C11" s="124" t="s">
        <v>12</v>
      </c>
      <c r="D11" s="125">
        <f>_xll.BDH(H11,I11, $D$2,$D$2,"FILL=P","DAYS=A")</f>
        <v>18182.89</v>
      </c>
      <c r="E11" s="126">
        <f>($D11-_xll.BDH($H11,$I11, E$2,E$2,"FILL=P","DAYS=A"))/(_xll.BDH($H11,$I11, E$2,E$2,"FILL=P","DAYS=A"))</f>
        <v>-1.0537263069530164E-3</v>
      </c>
      <c r="F11" s="127">
        <f>($D11-_xll.BDH($H11,$I11, F$2,F$2,"FILL=P","DAYS=A"))/(_xll.BDH($H11,$I11, F$2,F$2,"FILL=P","DAYS=A"))</f>
        <v>-8.0809204197274123E-2</v>
      </c>
      <c r="G11" s="127">
        <f>($D11-_xll.BDH($H11,$I11, G$2,G$2,"FILL=P","DAYS=A"))/(_xll.BDH($H11,$I11, G$2,G$2,"FILL=P","DAYS=A"))</f>
        <v>-0.12959963159864929</v>
      </c>
      <c r="H11" s="106" t="s">
        <v>230</v>
      </c>
      <c r="I11" s="106" t="s">
        <v>207</v>
      </c>
      <c r="J11" s="106"/>
      <c r="K11" s="106"/>
      <c r="L11" s="106"/>
      <c r="M11" s="106"/>
      <c r="N11" s="106"/>
      <c r="O11" s="106" t="s">
        <v>233</v>
      </c>
      <c r="P11" s="106"/>
      <c r="Q11" s="106"/>
      <c r="S11" s="103"/>
      <c r="T11" s="103"/>
      <c r="U11" s="103"/>
      <c r="V11" s="103"/>
      <c r="W11" s="103"/>
      <c r="X11" s="103"/>
      <c r="Y11" s="103"/>
      <c r="Z11" s="211">
        <v>45175</v>
      </c>
      <c r="AA11" s="103">
        <v>2.7858999999999998</v>
      </c>
      <c r="AB11" s="106">
        <v>3.1280000000000001</v>
      </c>
      <c r="AD11" s="103"/>
      <c r="AE11" s="103"/>
    </row>
    <row r="12" spans="1:31" ht="13.5">
      <c r="A12" s="144" t="s">
        <v>174</v>
      </c>
      <c r="B12" s="145">
        <v>8</v>
      </c>
      <c r="C12" s="124" t="s">
        <v>13</v>
      </c>
      <c r="D12" s="125">
        <f>_xll.BDH(H12,I12, $D$2,$D$2,"FILL=P","DAYS=A")</f>
        <v>3117.7429999999999</v>
      </c>
      <c r="E12" s="126">
        <f>($D12-_xll.BDH($H12,$I12, E$2,E$2,"FILL=P","DAYS=A"))/(_xll.BDH($H12,$I12, E$2,E$2,"FILL=P","DAYS=A"))</f>
        <v>3.2855063289307995E-4</v>
      </c>
      <c r="F12" s="127">
        <f>($D12-_xll.BDH($H12,$I12, F$2,F$2,"FILL=P","DAYS=A"))/(_xll.BDH($H12,$I12, F$2,F$2,"FILL=P","DAYS=A"))</f>
        <v>9.2206607541358253E-3</v>
      </c>
      <c r="G12" s="127">
        <f>($D12-_xll.BDH($H12,$I12, G$2,G$2,"FILL=P","DAYS=A"))/(_xll.BDH($H12,$I12, G$2,G$2,"FILL=P","DAYS=A"))</f>
        <v>-5.4109229960814249E-2</v>
      </c>
      <c r="H12" s="106" t="s">
        <v>232</v>
      </c>
      <c r="I12" s="106" t="s">
        <v>207</v>
      </c>
      <c r="J12" s="106"/>
      <c r="K12" s="106"/>
      <c r="L12" s="106"/>
      <c r="M12" s="106"/>
      <c r="N12" s="106"/>
      <c r="O12" s="106"/>
      <c r="P12" s="106"/>
      <c r="Q12" s="106"/>
      <c r="R12" s="106"/>
      <c r="S12" s="103"/>
      <c r="T12" s="103"/>
      <c r="U12" s="103"/>
      <c r="V12" s="103"/>
      <c r="W12" s="103"/>
      <c r="X12" s="103"/>
      <c r="Y12" s="103"/>
      <c r="Z12" s="211">
        <v>45174</v>
      </c>
      <c r="AA12" s="103">
        <v>2.7858999999999998</v>
      </c>
      <c r="AB12" s="106">
        <v>3.1280000000000001</v>
      </c>
      <c r="AD12" s="103"/>
      <c r="AE12" s="103"/>
    </row>
    <row r="13" spans="1:31" ht="14.25">
      <c r="A13" s="144" t="s">
        <v>174</v>
      </c>
      <c r="B13" s="145">
        <v>9</v>
      </c>
      <c r="C13" s="132" t="s">
        <v>22</v>
      </c>
      <c r="D13" s="125">
        <f>_xll.BDH(H13,I13, $D$2,$D$2,"FILL=P","DAYS=A")</f>
        <v>13.79</v>
      </c>
      <c r="E13" s="126">
        <f>($D13-_xll.BDH($H13,$I13, E$2,E$2,"FILL=P","DAYS=A"))/(_xll.BDH($H13,$I13, E$2,E$2,"FILL=P","DAYS=A"))</f>
        <v>-3.6127167630058319E-3</v>
      </c>
      <c r="F13" s="127">
        <f>($D13-_xll.BDH($H13,$I13, F$2,F$2,"FILL=P","DAYS=A"))/(_xll.BDH($H13,$I13, F$2,F$2,"FILL=P","DAYS=A"))</f>
        <v>-0.3636363636363637</v>
      </c>
      <c r="G13" s="127">
        <f>($D13-_xll.BDH($H13,$I13, G$2,G$2,"FILL=P","DAYS=A"))/(_xll.BDH($H13,$I13, G$2,G$2,"FILL=P","DAYS=A"))</f>
        <v>-0.54383063182269276</v>
      </c>
      <c r="H13" s="106" t="s">
        <v>194</v>
      </c>
      <c r="I13" s="106" t="s">
        <v>207</v>
      </c>
      <c r="J13" s="147" t="s">
        <v>168</v>
      </c>
      <c r="K13" s="147" t="s">
        <v>42</v>
      </c>
      <c r="L13" s="150"/>
      <c r="M13" s="151" t="s">
        <v>16</v>
      </c>
      <c r="N13" s="151" t="s">
        <v>18</v>
      </c>
      <c r="O13" s="151" t="s">
        <v>20</v>
      </c>
      <c r="P13" s="152" t="s">
        <v>19</v>
      </c>
      <c r="Q13" s="152" t="s">
        <v>21</v>
      </c>
      <c r="R13" s="106"/>
      <c r="S13" s="103"/>
      <c r="T13" s="103"/>
      <c r="U13" s="103"/>
      <c r="V13" s="103"/>
      <c r="W13" s="103"/>
      <c r="X13" s="103"/>
      <c r="Y13" s="103"/>
      <c r="Z13" s="211">
        <v>45173</v>
      </c>
      <c r="AA13" s="103">
        <v>2.7858999999999998</v>
      </c>
      <c r="AB13" s="106">
        <v>3.1280000000000001</v>
      </c>
      <c r="AD13" s="103"/>
      <c r="AE13" s="103"/>
    </row>
    <row r="14" spans="1:31" ht="13.5">
      <c r="A14" s="144" t="s">
        <v>174</v>
      </c>
      <c r="B14" s="145">
        <v>10</v>
      </c>
      <c r="C14" s="118" t="s">
        <v>176</v>
      </c>
      <c r="D14" s="119"/>
      <c r="E14" s="119"/>
      <c r="F14" s="119"/>
      <c r="G14" s="119"/>
      <c r="H14" s="106"/>
      <c r="I14" s="106"/>
      <c r="J14" s="148" t="s">
        <v>90</v>
      </c>
      <c r="K14" s="148">
        <v>1</v>
      </c>
      <c r="L14" s="150" t="s">
        <v>40</v>
      </c>
      <c r="M14" s="133">
        <v>4.7199999999999999E-2</v>
      </c>
      <c r="N14" s="133">
        <v>4.65E-2</v>
      </c>
      <c r="O14" s="133">
        <v>4.3499999999999997E-2</v>
      </c>
      <c r="P14" s="153">
        <v>4.24E-2</v>
      </c>
      <c r="Q14" s="153">
        <v>4.3799999999999999E-2</v>
      </c>
      <c r="R14" s="106"/>
      <c r="S14" s="103"/>
      <c r="T14" s="103"/>
      <c r="U14" s="103"/>
      <c r="V14" s="103"/>
      <c r="W14" s="103"/>
      <c r="X14" s="103"/>
      <c r="Y14" s="103"/>
      <c r="Z14" s="211">
        <v>45170</v>
      </c>
      <c r="AA14" s="103">
        <v>2.7858999999999998</v>
      </c>
      <c r="AB14" s="106">
        <v>3.1280000000000001</v>
      </c>
      <c r="AD14" s="103"/>
      <c r="AE14" s="103"/>
    </row>
    <row r="15" spans="1:31" ht="13.5">
      <c r="A15" s="144" t="s">
        <v>174</v>
      </c>
      <c r="B15" s="145">
        <v>11</v>
      </c>
      <c r="C15" s="124" t="s">
        <v>23</v>
      </c>
      <c r="D15" s="134">
        <f>_xll.BDH(H15,I15, $D$2,$D$2,"FILL=P","DAYS=A")/100</f>
        <v>5.0324999999999995E-2</v>
      </c>
      <c r="E15" s="135" t="str">
        <f>ROUND((($D15-_xll.BDH($H15,$I15, E$2,E$2,"FILL=P","DAYS=A")/100)/(_xll.BDH($H15,$I15, E$2,E$2,"FILL=P","DAYS=A")/100))*100,)&amp;"bps"</f>
        <v>1bps</v>
      </c>
      <c r="F15" s="136">
        <f>ROUND((($D15-_xll.BDH($H15,$I15, F$2,F$2,"FILL=P","DAYS=A")/100)/(_xll.BDH($H15,$I15, F$2,F$2,"FILL=P","DAYS=A")/100))*100,2)</f>
        <v>13.71</v>
      </c>
      <c r="G15" s="136">
        <f>ROUND((($D15-_xll.BDH($H15,$I15, G$2,G$2,"FILL=P","DAYS=A")/100)/(_xll.BDH($H15,$I15, G$2,G$2,"FILL=P","DAYS=A")/100))*100,2)</f>
        <v>196.68</v>
      </c>
      <c r="H15" s="106" t="s">
        <v>196</v>
      </c>
      <c r="I15" s="106" t="s">
        <v>207</v>
      </c>
      <c r="J15" s="148" t="s">
        <v>90</v>
      </c>
      <c r="K15" s="149">
        <v>2</v>
      </c>
      <c r="L15" s="150" t="s">
        <v>41</v>
      </c>
      <c r="M15" s="86">
        <v>1E-3</v>
      </c>
      <c r="N15" s="86">
        <v>1.6000000000000001E-3</v>
      </c>
      <c r="O15" s="86">
        <v>6.3E-3</v>
      </c>
      <c r="P15" s="153">
        <v>9.1000000000000004E-3</v>
      </c>
      <c r="Q15" s="153">
        <v>1.6400000000000001E-2</v>
      </c>
      <c r="R15" s="106"/>
      <c r="S15" s="103"/>
      <c r="T15" s="103"/>
      <c r="U15" s="103"/>
      <c r="V15" s="103"/>
      <c r="W15" s="103"/>
      <c r="X15" s="103"/>
      <c r="Y15" s="103"/>
      <c r="Z15" s="211">
        <v>45169</v>
      </c>
      <c r="AA15" s="103">
        <v>2.7858999999999998</v>
      </c>
      <c r="AB15" s="106">
        <v>3.1280000000000001</v>
      </c>
      <c r="AD15" s="103"/>
      <c r="AE15" s="103"/>
    </row>
    <row r="16" spans="1:31" ht="13.5">
      <c r="A16" s="144" t="s">
        <v>174</v>
      </c>
      <c r="B16" s="145">
        <v>12</v>
      </c>
      <c r="C16" s="124" t="s">
        <v>24</v>
      </c>
      <c r="D16" s="134">
        <f>_xll.BDH(H16,I16, $D$2,$D$2,"FILL=P","DAYS=A")/100</f>
        <v>4.4633000000000006E-2</v>
      </c>
      <c r="E16" s="135" t="str">
        <f>ROUND((($D16-_xll.BDH($H16,$I16, E$2,E$2,"FILL=P","DAYS=A")/100)/(_xll.BDH($H16,$I16, E$2,E$2,"FILL=P","DAYS=A")/100))*100,)&amp;"bps"</f>
        <v>1bps</v>
      </c>
      <c r="F16" s="136">
        <f>ROUND((($D16-_xll.BDH($H16,$I16, F$2,F$2,"FILL=P","DAYS=A")/100)/(_xll.BDH($H16,$I16, F$2,F$2,"FILL=P","DAYS=A")/100))*100,2)</f>
        <v>11.47</v>
      </c>
      <c r="G16" s="136">
        <f>ROUND((($D16-_xll.BDH($H16,$I16, G$2,G$2,"FILL=P","DAYS=A")/100)/(_xll.BDH($H16,$I16, G$2,G$2,"FILL=P","DAYS=A")/100))*100,2)</f>
        <v>132.1</v>
      </c>
      <c r="H16" s="106" t="s">
        <v>198</v>
      </c>
      <c r="I16" s="106" t="s">
        <v>207</v>
      </c>
      <c r="J16" s="148" t="s">
        <v>90</v>
      </c>
      <c r="K16" s="149">
        <v>3</v>
      </c>
      <c r="L16" s="150" t="s">
        <v>223</v>
      </c>
      <c r="M16" s="86">
        <v>7.3000000000000001E-3</v>
      </c>
      <c r="N16" s="86">
        <v>1.26E-2</v>
      </c>
      <c r="O16" s="86">
        <v>1.44E-2</v>
      </c>
      <c r="P16" s="153">
        <v>1.5100000000000001E-2</v>
      </c>
      <c r="Q16" s="153">
        <v>1.9E-2</v>
      </c>
      <c r="R16" s="106"/>
      <c r="S16" s="103"/>
      <c r="T16" s="103"/>
      <c r="U16" s="103"/>
      <c r="V16" s="103"/>
      <c r="W16" s="103"/>
      <c r="X16" s="103"/>
      <c r="Y16" s="103"/>
      <c r="Z16" s="211">
        <v>45168</v>
      </c>
      <c r="AA16" s="103">
        <v>2.7858999999999998</v>
      </c>
      <c r="AB16" s="106">
        <v>3.1280000000000001</v>
      </c>
      <c r="AD16" s="103"/>
      <c r="AE16" s="103"/>
    </row>
    <row r="17" spans="1:31" ht="13.5">
      <c r="A17" s="144" t="s">
        <v>174</v>
      </c>
      <c r="B17" s="145">
        <v>13</v>
      </c>
      <c r="C17" s="124" t="s">
        <v>32</v>
      </c>
      <c r="D17" s="134">
        <f>_xll.BDH(H17,I17, $D$2,$D$2,"FILL=P","DAYS=A")/100</f>
        <v>4.3324000000000001E-2</v>
      </c>
      <c r="E17" s="135" t="str">
        <f>ROUND((($D17-_xll.BDH($H17,$I17, E$2,E$2,"FILL=P","DAYS=A")/100)/(_xll.BDH($H17,$I17, E$2,E$2,"FILL=P","DAYS=A")/100))*100,)&amp;"bps"</f>
        <v>2bps</v>
      </c>
      <c r="F17" s="136">
        <f>ROUND((($D17-_xll.BDH($H17,$I17, F$2,F$2,"FILL=P","DAYS=A")/100)/(_xll.BDH($H17,$I17, F$2,F$2,"FILL=P","DAYS=A")/100))*100,2)</f>
        <v>11.81</v>
      </c>
      <c r="G17" s="136">
        <f>ROUND((($D17-_xll.BDH($H17,$I17, G$2,G$2,"FILL=P","DAYS=A")/100)/(_xll.BDH($H17,$I17, G$2,G$2,"FILL=P","DAYS=A")/100))*100,2)</f>
        <v>118.1</v>
      </c>
      <c r="H17" s="106" t="s">
        <v>199</v>
      </c>
      <c r="I17" s="106" t="s">
        <v>207</v>
      </c>
      <c r="J17" s="148" t="s">
        <v>90</v>
      </c>
      <c r="K17" s="149">
        <v>4</v>
      </c>
      <c r="L17" s="150" t="s">
        <v>226</v>
      </c>
      <c r="M17" s="133">
        <v>4.425799901075661E-2</v>
      </c>
      <c r="N17" s="133">
        <v>4.0038999105058606E-2</v>
      </c>
      <c r="O17" s="133">
        <v>3.9652999113686381E-2</v>
      </c>
      <c r="P17" s="153">
        <v>3.8747999133914711E-2</v>
      </c>
      <c r="Q17" s="153">
        <v>3.9629999114200475E-2</v>
      </c>
      <c r="R17" s="106"/>
      <c r="S17" s="103"/>
      <c r="T17" s="103"/>
      <c r="U17" s="103"/>
      <c r="V17" s="103"/>
      <c r="W17" s="103"/>
      <c r="X17" s="103"/>
      <c r="Y17" s="103"/>
      <c r="Z17" s="211">
        <v>45167</v>
      </c>
      <c r="AA17" s="103">
        <v>2.7858999999999998</v>
      </c>
      <c r="AB17" s="106">
        <v>3.1280000000000001</v>
      </c>
      <c r="AD17" s="103"/>
      <c r="AE17" s="103"/>
    </row>
    <row r="18" spans="1:31" ht="13.5">
      <c r="A18" s="144" t="s">
        <v>174</v>
      </c>
      <c r="B18" s="145">
        <v>14</v>
      </c>
      <c r="C18" s="132" t="s">
        <v>25</v>
      </c>
      <c r="D18" s="134">
        <f>_xll.BDH(H18,I18, $D$2,$D$2,"FILL=P","DAYS=A")/100</f>
        <v>4.4172000000000003E-2</v>
      </c>
      <c r="E18" s="135" t="str">
        <f>ROUND((($D18-_xll.BDH($H18,$I18, E$2,E$2,"FILL=P","DAYS=A")/100)/(_xll.BDH($H18,$I18, E$2,E$2,"FILL=P","DAYS=A")/100))*100,)&amp;"bps"</f>
        <v>2bps</v>
      </c>
      <c r="F18" s="136">
        <f>ROUND((($D18-_xll.BDH($H18,$I18,F$2,F$2,"FILL=P","DAYS=A")/100)/(_xll.BDH($H18,$I18, F$2,F$2,"FILL=P","DAYS=A")/100))*100,2)</f>
        <v>11.46</v>
      </c>
      <c r="G18" s="136">
        <f>ROUND((($D18-_xll.BDH($H18,$I18, G$2,G$2,"FILL=P","DAYS=A")/100)/(_xll.BDH($H18,$I18, G$2,G$2,"FILL=P","DAYS=A")/100))*100,2)</f>
        <v>86.62</v>
      </c>
      <c r="H18" s="106" t="s">
        <v>201</v>
      </c>
      <c r="I18" s="106" t="s">
        <v>207</v>
      </c>
      <c r="J18" s="148" t="s">
        <v>90</v>
      </c>
      <c r="K18" s="149">
        <v>5</v>
      </c>
      <c r="L18" s="154">
        <f>Graphs_coded!B6</f>
        <v>45184</v>
      </c>
      <c r="M18" s="133">
        <f>Graphs_coded!G17</f>
        <v>5.0324998875148595E-2</v>
      </c>
      <c r="N18" s="133">
        <f>Graphs_coded!I17</f>
        <v>4.4632999002374711E-2</v>
      </c>
      <c r="O18" s="133">
        <f>Graphs_coded!K17</f>
        <v>4.419799901209772E-2</v>
      </c>
      <c r="P18" s="153">
        <f>Graphs_coded!J17</f>
        <v>4.3323999031633136E-2</v>
      </c>
      <c r="Q18" s="153">
        <f>Graphs_coded!L17</f>
        <v>4.4171999012678861E-2</v>
      </c>
      <c r="R18" s="106"/>
      <c r="S18" s="103"/>
      <c r="T18" s="103"/>
      <c r="U18" s="103"/>
      <c r="V18" s="103"/>
      <c r="W18" s="103"/>
      <c r="X18" s="103"/>
      <c r="Y18" s="103"/>
      <c r="Z18" s="211">
        <v>45166</v>
      </c>
      <c r="AA18" s="103">
        <v>2.7858999999999998</v>
      </c>
      <c r="AB18" s="106">
        <v>3.1280000000000001</v>
      </c>
      <c r="AD18" s="103"/>
      <c r="AE18" s="103"/>
    </row>
    <row r="19" spans="1:31" ht="13.5">
      <c r="A19" s="144" t="s">
        <v>174</v>
      </c>
      <c r="B19" s="145">
        <v>15</v>
      </c>
      <c r="C19" s="118" t="s">
        <v>177</v>
      </c>
      <c r="D19" s="119"/>
      <c r="E19" s="119"/>
      <c r="F19" s="119"/>
      <c r="G19" s="119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3"/>
      <c r="T19" s="103"/>
      <c r="U19" s="103"/>
      <c r="V19" s="103"/>
      <c r="W19" s="103"/>
      <c r="X19" s="103"/>
      <c r="Y19" s="103"/>
      <c r="Z19" s="211">
        <v>45163</v>
      </c>
      <c r="AA19" s="103">
        <v>2.7858999999999998</v>
      </c>
      <c r="AB19" s="106">
        <v>3.1280000000000001</v>
      </c>
      <c r="AD19" s="103"/>
      <c r="AE19" s="103"/>
    </row>
    <row r="20" spans="1:31" ht="13.5">
      <c r="A20" s="144" t="s">
        <v>174</v>
      </c>
      <c r="B20" s="145">
        <v>16</v>
      </c>
      <c r="C20" s="132" t="s">
        <v>33</v>
      </c>
      <c r="D20" s="125">
        <f>_xll.BDH(H20,I20, $D$2,$D$2,"FILL=P","DAYS=A")</f>
        <v>115.1</v>
      </c>
      <c r="E20" s="126">
        <f>($D20-_xll.BDH($H20,$I20, E$2,E$2,"FILL=P","DAYS=A"))/(_xll.BDH($H20,$I20, E$2,E$2,"FILL=P","DAYS=A"))</f>
        <v>-6.2275956462230379E-2</v>
      </c>
      <c r="F20" s="127">
        <f>($D20-_xll.BDH($H20,$I20, F$2,F$2,"FILL=P","DAYS=A"))/(_xll.BDH($H20,$I20, F$2,F$2,"FILL=P","DAYS=A"))</f>
        <v>-0.12654145323468041</v>
      </c>
      <c r="G20" s="127">
        <f>($D20-_xll.BDH($H20,$I20, G$2,G$2,"FILL=P","DAYS=A"))/(_xll.BDH($H20,$I20, G$2,G$2,"FILL=P","DAYS=A"))</f>
        <v>5.4560447111640466E-2</v>
      </c>
      <c r="H20" s="106" t="s">
        <v>193</v>
      </c>
      <c r="I20" s="106" t="s">
        <v>207</v>
      </c>
      <c r="J20" s="147" t="s">
        <v>168</v>
      </c>
      <c r="K20" s="147" t="s">
        <v>42</v>
      </c>
      <c r="L20" s="203"/>
      <c r="M20" s="203" t="s">
        <v>386</v>
      </c>
      <c r="N20" s="203" t="s">
        <v>16</v>
      </c>
      <c r="O20" s="203" t="s">
        <v>17</v>
      </c>
      <c r="P20" s="203" t="s">
        <v>18</v>
      </c>
      <c r="Q20" s="203" t="s">
        <v>19</v>
      </c>
      <c r="R20" s="106"/>
      <c r="S20" s="103"/>
      <c r="T20" s="103"/>
      <c r="U20" s="103"/>
      <c r="V20" s="103"/>
      <c r="W20" s="103"/>
      <c r="X20" s="103"/>
      <c r="Y20" s="103"/>
      <c r="Z20" s="211">
        <v>45162</v>
      </c>
      <c r="AA20" s="103">
        <v>2.7858999999999998</v>
      </c>
      <c r="AB20" s="106">
        <v>3.1280000000000001</v>
      </c>
      <c r="AD20" s="103"/>
      <c r="AE20" s="103"/>
    </row>
    <row r="21" spans="1:31" ht="13.5">
      <c r="A21" s="144" t="s">
        <v>174</v>
      </c>
      <c r="B21" s="145">
        <v>17</v>
      </c>
      <c r="C21" s="118" t="s">
        <v>178</v>
      </c>
      <c r="D21" s="119"/>
      <c r="E21" s="119"/>
      <c r="F21" s="137"/>
      <c r="G21" s="137"/>
      <c r="H21" s="106"/>
      <c r="I21" s="106"/>
      <c r="J21" s="203"/>
      <c r="K21" s="148">
        <v>1</v>
      </c>
      <c r="L21" s="203" t="s">
        <v>374</v>
      </c>
      <c r="M21" s="203">
        <f>_xll.BDH(R21,$W$21, $D$2,$D$2,"FILL=P","DAYS=A")/100</f>
        <v>2.0419999999999997E-2</v>
      </c>
      <c r="N21" s="203">
        <f>_xll.BDH(S21,$W$21, $D$2,$D$2,"FILL=P","DAYS=A")/100</f>
        <v>2.223E-2</v>
      </c>
      <c r="O21" s="203">
        <f>_xll.BDH(T21,$W$21, $D$2,$D$2,"FILL=P","DAYS=A")/100</f>
        <v>2.3279999999999999E-2</v>
      </c>
      <c r="P21" s="203">
        <f>_xll.BDH(U21,$W$21, $D$2,$D$2,"FILL=P","DAYS=A")/100</f>
        <v>2.4910000000000002E-2</v>
      </c>
      <c r="Q21" s="203">
        <f>_xll.BDH(V21,$W$21, $D$2,$D$2,"FILL=P","DAYS=A")/100</f>
        <v>2.6680000000000002E-2</v>
      </c>
      <c r="R21" s="106" t="s">
        <v>388</v>
      </c>
      <c r="S21" s="106" t="s">
        <v>389</v>
      </c>
      <c r="T21" s="106" t="s">
        <v>202</v>
      </c>
      <c r="U21" s="106" t="s">
        <v>392</v>
      </c>
      <c r="V21" s="106" t="s">
        <v>394</v>
      </c>
      <c r="W21" s="106" t="s">
        <v>207</v>
      </c>
      <c r="X21" s="103"/>
      <c r="Y21" s="103"/>
      <c r="Z21" s="211">
        <v>45161</v>
      </c>
      <c r="AA21" s="103">
        <v>2.7858999999999998</v>
      </c>
      <c r="AB21" s="106">
        <v>3.1280000000000001</v>
      </c>
      <c r="AD21" s="103"/>
      <c r="AE21" s="103"/>
    </row>
    <row r="22" spans="1:31" ht="13.5">
      <c r="A22" s="144" t="s">
        <v>174</v>
      </c>
      <c r="B22" s="145">
        <v>18</v>
      </c>
      <c r="C22" s="124" t="s">
        <v>34</v>
      </c>
      <c r="D22" s="125">
        <f>_xll.BDH(H22,I22, $D$2,$D$2,"FILL=P","DAYS=A")</f>
        <v>170.9589</v>
      </c>
      <c r="E22" s="126">
        <f>($D22-_xll.BDH($H22,$I22, E$2,E$2,"FILL=P","DAYS=A"))/(_xll.BDH($H22,$I22, E$2,E$2,"FILL=P","DAYS=A"))</f>
        <v>-1.182510298765033E-3</v>
      </c>
      <c r="F22" s="127">
        <f>($D22-_xll.BDH($H22,$I22, F$2,F$2,"FILL=P","DAYS=A"))/(_xll.BDH($H22,$I22, F$2,F$2,"FILL=P","DAYS=A"))</f>
        <v>-4.601327427419338E-4</v>
      </c>
      <c r="G22" s="127">
        <f>($D22-_xll.BDH($H22,$I22, G$2,G$2,"FILL=P","DAYS=A"))/(_xll.BDH($H22,$I22, G$2,G$2,"FILL=P","DAYS=A"))</f>
        <v>-4.0704662398365968E-2</v>
      </c>
      <c r="H22" s="106" t="s">
        <v>234</v>
      </c>
      <c r="I22" s="106" t="s">
        <v>207</v>
      </c>
      <c r="J22" s="203"/>
      <c r="K22" s="149">
        <v>2</v>
      </c>
      <c r="L22" s="203" t="s">
        <v>375</v>
      </c>
      <c r="M22" s="203">
        <f>_xll.BDH(R22,$W$22, $D$2,$D$2,"FILL=P","DAYS=A")/100</f>
        <v>2.5674000000000002E-2</v>
      </c>
      <c r="N22" s="203">
        <f>_xll.BDH(S22,$W$22, $D$2,$D$2,"FILL=P","DAYS=A")/100</f>
        <v>2.5902999999999999E-2</v>
      </c>
      <c r="O22" s="203">
        <f>_xll.BDH(T22,$W$22, $D$2,$D$2,"FILL=P","DAYS=A")/100</f>
        <v>2.6446000000000001E-2</v>
      </c>
      <c r="P22" s="203">
        <f>AA4/100</f>
        <v>2.7858999999999998E-2</v>
      </c>
      <c r="Q22" s="203">
        <f>AB4/100</f>
        <v>3.1280000000000002E-2</v>
      </c>
      <c r="R22" s="106" t="s">
        <v>383</v>
      </c>
      <c r="S22" s="106" t="s">
        <v>390</v>
      </c>
      <c r="T22" s="106" t="s">
        <v>391</v>
      </c>
      <c r="U22" s="106" t="s">
        <v>393</v>
      </c>
      <c r="V22" s="106" t="s">
        <v>395</v>
      </c>
      <c r="W22" s="106" t="s">
        <v>207</v>
      </c>
      <c r="X22" s="103"/>
      <c r="Y22" s="103"/>
      <c r="Z22" s="211">
        <v>45160</v>
      </c>
      <c r="AA22" s="103">
        <v>2.7858999999999998</v>
      </c>
      <c r="AB22" s="106">
        <v>3.1280000000000001</v>
      </c>
      <c r="AD22" s="103"/>
      <c r="AE22" s="103"/>
    </row>
    <row r="23" spans="1:31" ht="13.5">
      <c r="A23" s="144" t="s">
        <v>174</v>
      </c>
      <c r="B23" s="145">
        <v>19</v>
      </c>
      <c r="C23" s="124" t="s">
        <v>35</v>
      </c>
      <c r="D23" s="125">
        <f>_xll.BDH(H23,I23, $D$2,$D$2,"FILL=P","DAYS=A")</f>
        <v>171.44669999999999</v>
      </c>
      <c r="E23" s="126">
        <f>($D23-_xll.BDH($H23,$I23, E$2,E$2,"FILL=P","DAYS=A"))/(_xll.BDH($H23,$I23, E$2,E$2,"FILL=P","DAYS=A"))</f>
        <v>-1.567705727891314E-3</v>
      </c>
      <c r="F23" s="127">
        <f>($D23-_xll.BDH($H23,$I23, F$2,F$2,"FILL=P","DAYS=A"))/(_xll.BDH($H23,$I23, F$2,F$2,"FILL=P","DAYS=A"))</f>
        <v>2.315679038279754E-2</v>
      </c>
      <c r="G23" s="127">
        <f>($D23-_xll.BDH($H23,$I23, G$2,G$2,"FILL=P","DAYS=A"))/(_xll.BDH($H23,$I23, G$2,G$2,"FILL=P","DAYS=A"))</f>
        <v>-2.910036730103395E-2</v>
      </c>
      <c r="H23" s="106" t="s">
        <v>235</v>
      </c>
      <c r="I23" s="106" t="s">
        <v>207</v>
      </c>
      <c r="J23" s="203"/>
      <c r="K23" s="149">
        <v>3</v>
      </c>
      <c r="L23" s="203" t="s">
        <v>387</v>
      </c>
      <c r="M23" s="203">
        <f>ROUND(( (M21-M22)*10000),0)</f>
        <v>-53</v>
      </c>
      <c r="N23" s="203">
        <f>ROUND(((N21-N22)*10000),0)</f>
        <v>-37</v>
      </c>
      <c r="O23" s="203">
        <f>ROUND(((O21-O22)*10000),0)</f>
        <v>-32</v>
      </c>
      <c r="P23" s="203">
        <f>ROUND(((P21-P22)*10000),0)</f>
        <v>-29</v>
      </c>
      <c r="Q23" s="203">
        <f>ROUND(((Q21-Q22)*10000),0)</f>
        <v>-46</v>
      </c>
      <c r="R23" s="106"/>
      <c r="S23" s="103"/>
      <c r="T23" s="103"/>
      <c r="U23" s="103"/>
      <c r="V23" s="103"/>
      <c r="W23" s="103"/>
      <c r="X23" s="103"/>
      <c r="Y23" s="103"/>
      <c r="Z23" s="211">
        <v>45159</v>
      </c>
      <c r="AA23" s="103">
        <v>2.7858999999999998</v>
      </c>
      <c r="AB23" s="106">
        <v>3.1280000000000001</v>
      </c>
      <c r="AD23" s="103"/>
      <c r="AE23" s="103"/>
    </row>
    <row r="24" spans="1:31" ht="13.5">
      <c r="A24" s="144" t="s">
        <v>174</v>
      </c>
      <c r="B24" s="145">
        <v>20</v>
      </c>
      <c r="C24" s="124" t="s">
        <v>36</v>
      </c>
      <c r="D24" s="125">
        <f>_xll.BDH(H24,I24, $D$2,$D$2,"FILL=P","DAYS=A")</f>
        <v>129.24619999999999</v>
      </c>
      <c r="E24" s="126">
        <f>($D24-_xll.BDH($H24,$I24, E$2,E$2,"FILL=P","DAYS=A"))/(_xll.BDH($H24,$I24, E$2,E$2,"FILL=P","DAYS=A"))</f>
        <v>1.4117027211305599E-3</v>
      </c>
      <c r="F24" s="127">
        <f>($D24-_xll.BDH($H24,$I24, F$2,F$2,"FILL=P","DAYS=A"))/(_xll.BDH($H24,$I24, F$2,F$2,"FILL=P","DAYS=A"))</f>
        <v>-0.13632442279047932</v>
      </c>
      <c r="G24" s="127">
        <f>($D24-_xll.BDH($H24,$I24, G$2,G$2,"FILL=P","DAYS=A"))/(_xll.BDH($H24,$I24, G$2,G$2,"FILL=P","DAYS=A"))</f>
        <v>-0.1198826566501716</v>
      </c>
      <c r="H24" s="106" t="s">
        <v>192</v>
      </c>
      <c r="I24" s="106" t="s">
        <v>207</v>
      </c>
      <c r="J24" s="106"/>
      <c r="K24" s="106"/>
      <c r="L24" s="106"/>
      <c r="M24" s="106"/>
      <c r="N24" s="106"/>
      <c r="O24" s="106"/>
      <c r="P24" s="106"/>
      <c r="Q24" s="106"/>
      <c r="R24" s="106"/>
      <c r="S24" s="103"/>
      <c r="T24" s="103"/>
      <c r="U24" s="103"/>
      <c r="V24" s="103"/>
      <c r="W24" s="103"/>
      <c r="X24" s="103"/>
      <c r="Y24" s="103"/>
      <c r="Z24" s="211">
        <v>45156</v>
      </c>
      <c r="AA24" s="103">
        <v>2.7858999999999998</v>
      </c>
      <c r="AB24" s="106">
        <v>3.1280000000000001</v>
      </c>
      <c r="AD24" s="103"/>
      <c r="AE24" s="103"/>
    </row>
    <row r="25" spans="1:31" ht="15.75">
      <c r="A25" s="144" t="s">
        <v>174</v>
      </c>
      <c r="B25" s="145">
        <v>21</v>
      </c>
      <c r="C25" s="118" t="s">
        <v>179</v>
      </c>
      <c r="D25" s="119"/>
      <c r="E25" s="119"/>
      <c r="F25" s="119"/>
      <c r="G25" s="119"/>
      <c r="H25" s="106"/>
      <c r="I25" s="106"/>
      <c r="J25" s="147" t="s">
        <v>168</v>
      </c>
      <c r="K25" s="147" t="s">
        <v>42</v>
      </c>
      <c r="L25" s="204" t="s">
        <v>396</v>
      </c>
      <c r="M25" s="205" t="s">
        <v>170</v>
      </c>
      <c r="N25" s="206" t="s">
        <v>171</v>
      </c>
      <c r="O25" s="204" t="s">
        <v>172</v>
      </c>
      <c r="P25" s="204" t="s">
        <v>173</v>
      </c>
      <c r="Q25"/>
      <c r="R25" s="106"/>
      <c r="S25" s="103"/>
      <c r="T25" s="103"/>
      <c r="U25" s="103"/>
      <c r="V25" s="103"/>
      <c r="W25" s="103"/>
      <c r="X25" s="103"/>
      <c r="Y25" s="103"/>
      <c r="Z25" s="211">
        <v>45155</v>
      </c>
      <c r="AA25" s="103">
        <v>2.7858999999999998</v>
      </c>
      <c r="AB25" s="106">
        <v>3.1280000000000001</v>
      </c>
      <c r="AD25" s="103"/>
      <c r="AE25" s="103"/>
    </row>
    <row r="26" spans="1:31" ht="13.5">
      <c r="A26" s="144" t="s">
        <v>174</v>
      </c>
      <c r="B26" s="145">
        <v>22</v>
      </c>
      <c r="C26" s="124" t="s">
        <v>37</v>
      </c>
      <c r="D26" s="125">
        <f>_xll.BDH(H26,I26, $D$2,$D$2,"FILL=P","DAYS=A")</f>
        <v>6097</v>
      </c>
      <c r="E26" s="126">
        <f>($D26-_xll.BDH($H26,$I26, E$2,E$2,"FILL=P","DAYS=A"))/(_xll.BDH($H26,$I26, E$2,E$2,"FILL=P","DAYS=A"))</f>
        <v>-1.9774919614147912E-2</v>
      </c>
      <c r="F26" s="127">
        <f>($D26-_xll.BDH($H26,$I26, F$2,F$2,"FILL=P","DAYS=A"))/(_xll.BDH($H26,$I26, F$2,F$2,"FILL=P","DAYS=A"))</f>
        <v>-0.14367977528089887</v>
      </c>
      <c r="G26" s="127">
        <f>($D26-_xll.BDH($H26,$I26, G$2,G$2,"FILL=P","DAYS=A"))/(_xll.BDH($H26,$I26, G$2,G$2,"FILL=P","DAYS=A"))</f>
        <v>-0.14798770262716601</v>
      </c>
      <c r="H26" s="106" t="s">
        <v>236</v>
      </c>
      <c r="I26" s="106" t="s">
        <v>207</v>
      </c>
      <c r="J26" s="203"/>
      <c r="K26" s="148">
        <v>1</v>
      </c>
      <c r="L26" s="120" t="s">
        <v>397</v>
      </c>
      <c r="M26" s="213">
        <f>_xll.BDH(Q26,R26, $D$2,$D$2,"FILL=P","DAYS=A")</f>
        <v>2.0003000000000002</v>
      </c>
      <c r="N26" s="122" t="str">
        <f>ROUND((($M26-_xll.BDH($Q26,$R26,$E$2,$E$2, "FILL=P","DAYS=A"))/(_xll.BDH($Q26,$R26,$E$2,$E$2, "FILL=P","DAYS=A")))*100,)&amp;"bps"</f>
        <v>0bps</v>
      </c>
      <c r="O26" s="122">
        <f t="shared" ref="O26:O35" si="0">ROUND((($M26-_xll.BDH($Q26,$R26,$F$2,$F$2, "FILL=P","DAYS=A"))/(_xll.BDH($Q26,$R26,$F$2,$F$2, "FILL=P","DAYS=A")))*100,)</f>
        <v>0</v>
      </c>
      <c r="P26" s="122">
        <f t="shared" ref="P26:P35" si="1">ROUND((($M26-_xll.BDH($Q26,$R26,$G$2,$G$2, "FILL=P","DAYS=A"))/(_xll.BDH($Q26,$R26,$G$2,$G$2, "FILL=P","DAYS=A")))*100,)</f>
        <v>25</v>
      </c>
      <c r="Q26" s="207" t="s">
        <v>398</v>
      </c>
      <c r="R26" s="123" t="s">
        <v>207</v>
      </c>
      <c r="S26" s="103"/>
      <c r="T26" s="103"/>
      <c r="U26" s="103"/>
      <c r="V26" s="103"/>
      <c r="W26" s="103"/>
      <c r="X26" s="103"/>
      <c r="Y26" s="103"/>
      <c r="Z26" s="211">
        <v>45154</v>
      </c>
      <c r="AA26" s="103">
        <v>2.7858999999999998</v>
      </c>
      <c r="AB26" s="106">
        <v>3.1280000000000001</v>
      </c>
      <c r="AD26" s="103"/>
      <c r="AE26" s="103"/>
    </row>
    <row r="27" spans="1:31" ht="13.5">
      <c r="A27" s="144" t="s">
        <v>174</v>
      </c>
      <c r="B27" s="145">
        <v>23</v>
      </c>
      <c r="C27" s="132" t="s">
        <v>38</v>
      </c>
      <c r="D27" s="125">
        <f>_xll.BDH(H27,I27, $D$2,$D$2,"FILL=P","DAYS=A")</f>
        <v>1927.7</v>
      </c>
      <c r="E27" s="126">
        <f>($D27-_xll.BDH($H27,$I27, E$2,E$2,"FILL=P","DAYS=A"))/(_xll.BDH($H27,$I27, E$2,E$2,"FILL=P","DAYS=A"))</f>
        <v>-5.1872600892161557E-5</v>
      </c>
      <c r="F27" s="127">
        <f>($D27-_xll.BDH($H27,$I27, F$2,F$2,"FILL=P","DAYS=A"))/(_xll.BDH($H27,$I27, F$2,F$2,"FILL=P","DAYS=A"))</f>
        <v>6.2825637491385283E-2</v>
      </c>
      <c r="G27" s="127">
        <f>($D27-_xll.BDH($H27,$I27, G$2,G$2,"FILL=P","DAYS=A"))/(_xll.BDH($H27,$I27, G$2,G$2,"FILL=P","DAYS=A"))</f>
        <v>-3.4508664730041001E-2</v>
      </c>
      <c r="H27" s="106" t="s">
        <v>237</v>
      </c>
      <c r="I27" s="106" t="s">
        <v>207</v>
      </c>
      <c r="J27" s="203"/>
      <c r="K27" s="149">
        <v>2</v>
      </c>
      <c r="L27" s="120" t="s">
        <v>399</v>
      </c>
      <c r="M27" s="213">
        <f t="shared" ref="M27:M35" si="2">_xll.BDH(Q27,R27, $D$2,$D$2,"FILL=P","DAYS=A")</f>
        <v>2.4910000000000001</v>
      </c>
      <c r="N27" s="122" t="str">
        <f>ROUND((($M27-_xll.BDH($Q27,$R27,$E$2,$E$2, "FILL=P","DAYS=A"))/(_xll.BDH($Q27,$R27,$E$2,$E$2, "FILL=P","DAYS=A")))*100,)&amp;"bps"</f>
        <v>0bps</v>
      </c>
      <c r="O27" s="122">
        <f t="shared" si="0"/>
        <v>-5</v>
      </c>
      <c r="P27" s="122">
        <f t="shared" si="1"/>
        <v>-3</v>
      </c>
      <c r="Q27" s="207" t="s">
        <v>400</v>
      </c>
      <c r="R27" s="123" t="s">
        <v>207</v>
      </c>
      <c r="S27" s="103"/>
      <c r="T27" s="103"/>
      <c r="U27" s="103"/>
      <c r="V27" s="103"/>
      <c r="W27" s="103"/>
      <c r="X27" s="103"/>
      <c r="Y27" s="103"/>
      <c r="Z27" s="211">
        <v>45153</v>
      </c>
      <c r="AA27" s="103">
        <v>2.7858999999999998</v>
      </c>
      <c r="AB27" s="106">
        <v>3.1280000000000001</v>
      </c>
      <c r="AD27" s="103"/>
      <c r="AE27" s="103"/>
    </row>
    <row r="28" spans="1:31" ht="13.5">
      <c r="A28" s="144" t="s">
        <v>174</v>
      </c>
      <c r="B28" s="145">
        <v>24</v>
      </c>
      <c r="C28" s="118" t="s">
        <v>180</v>
      </c>
      <c r="D28" s="119"/>
      <c r="E28" s="119"/>
      <c r="F28" s="137"/>
      <c r="G28" s="137"/>
      <c r="H28" s="106"/>
      <c r="I28" s="106"/>
      <c r="J28" s="203"/>
      <c r="K28" s="149">
        <v>3</v>
      </c>
      <c r="L28" s="120" t="s">
        <v>401</v>
      </c>
      <c r="M28" s="213">
        <f t="shared" si="2"/>
        <v>2.6680000000000001</v>
      </c>
      <c r="N28" s="122" t="str">
        <f>ROUND((($M28-_xll.BDH($Q28,$R28,$E$2,$E$2, "FILL=P","DAYS=A"))/(_xll.BDH($Q28,$R28,$E$2,$E$2, "FILL=P","DAYS=A")))*100,)&amp;"bps"</f>
        <v>0bps</v>
      </c>
      <c r="O28" s="122">
        <f t="shared" si="0"/>
        <v>-6</v>
      </c>
      <c r="P28" s="122">
        <f t="shared" si="1"/>
        <v>-7</v>
      </c>
      <c r="Q28" s="207" t="s">
        <v>402</v>
      </c>
      <c r="R28" s="123" t="s">
        <v>207</v>
      </c>
      <c r="S28" s="103"/>
      <c r="T28" s="103"/>
      <c r="U28" s="103"/>
      <c r="V28" s="103"/>
      <c r="W28" s="103"/>
      <c r="X28" s="103"/>
      <c r="Y28" s="103"/>
      <c r="Z28" s="211">
        <v>45152</v>
      </c>
      <c r="AA28" s="103">
        <v>2.7858999999999998</v>
      </c>
      <c r="AB28" s="106">
        <v>3.1280000000000001</v>
      </c>
      <c r="AD28" s="103"/>
      <c r="AE28" s="103"/>
    </row>
    <row r="29" spans="1:31" ht="13.5">
      <c r="A29" s="144" t="s">
        <v>174</v>
      </c>
      <c r="B29" s="145">
        <v>25</v>
      </c>
      <c r="C29" s="124" t="s">
        <v>39</v>
      </c>
      <c r="D29" s="125">
        <f>_xll.BDH(H29,I29, $D$2,$D$2,"FILL=P","DAYS=A")</f>
        <v>105.322</v>
      </c>
      <c r="E29" s="126">
        <f>($D29-_xll.BDH($H29,$I29, E$2,E$2,"FILL=P","DAYS=A"))/(_xll.BDH($H29,$I29, E$2,E$2,"FILL=P","DAYS=A"))</f>
        <v>2.207631553906169E-3</v>
      </c>
      <c r="F29" s="127">
        <f>($D29-_xll.BDH($H29,$I29, F$2,F$2,"FILL=P","DAYS=A"))/(_xll.BDH($H29,$I29, F$2,F$2,"FILL=P","DAYS=A"))</f>
        <v>1.7387608431058105E-2</v>
      </c>
      <c r="G29" s="127">
        <f>($D29-_xll.BDH($H29,$I29, G$2,G$2,"FILL=P","DAYS=A"))/(_xll.BDH($H29,$I29, G$2,G$2,"FILL=P","DAYS=A"))</f>
        <v>6.9182900707563902E-2</v>
      </c>
      <c r="H29" s="106" t="s">
        <v>238</v>
      </c>
      <c r="I29" s="106" t="s">
        <v>207</v>
      </c>
      <c r="J29" s="203"/>
      <c r="K29" s="148">
        <v>4</v>
      </c>
      <c r="L29" s="120" t="s">
        <v>403</v>
      </c>
      <c r="M29" s="213">
        <f t="shared" si="2"/>
        <v>2.0985999999999998</v>
      </c>
      <c r="N29" s="122" t="str">
        <f>ROUND((($M29-_xll.BDH($Q29,$R29,$E$2,$E$2, "FILL=P","DAYS=A"))/(_xll.BDH($Q29,$R29,$E$2,$E$2, "FILL=P","DAYS=A")))*100,)&amp;"bps"</f>
        <v>-2bps</v>
      </c>
      <c r="O29" s="122">
        <f t="shared" si="0"/>
        <v>-12</v>
      </c>
      <c r="P29" s="122">
        <f t="shared" si="1"/>
        <v>-9</v>
      </c>
      <c r="Q29" s="207" t="s">
        <v>404</v>
      </c>
      <c r="R29" s="123" t="s">
        <v>207</v>
      </c>
      <c r="S29" s="103"/>
      <c r="T29" s="103"/>
      <c r="U29" s="103"/>
      <c r="V29" s="103"/>
      <c r="W29" s="103"/>
      <c r="X29" s="103"/>
      <c r="Y29" s="103"/>
      <c r="Z29" s="211">
        <v>45149</v>
      </c>
      <c r="AA29" s="103">
        <v>2.7858999999999998</v>
      </c>
      <c r="AB29" s="106">
        <v>3.1280000000000001</v>
      </c>
      <c r="AD29" s="103"/>
      <c r="AE29" s="103"/>
    </row>
    <row r="30" spans="1:31" ht="13.5">
      <c r="A30" s="144" t="s">
        <v>174</v>
      </c>
      <c r="B30" s="145">
        <v>26</v>
      </c>
      <c r="C30" s="138" t="s">
        <v>30</v>
      </c>
      <c r="D30" s="139">
        <f>_xll.BDH(H30,I30, $D$2,$D$2,"FILL=P","DAYS=A")</f>
        <v>7.2807000000000004</v>
      </c>
      <c r="E30" s="140">
        <f>($D30-_xll.BDH($H30,$I30, E$2,E$2,"FILL=P","DAYS=A"))/(_xll.BDH($H30,$I30, E$2,E$2,"FILL=P","DAYS=A"))</f>
        <v>-1.140575990875387E-2</v>
      </c>
      <c r="F30" s="141">
        <f>($D30-_xll.BDH($H30,$I30, F$2,F$2,"FILL=P","DAYS=A"))/(_xll.BDH($H30,$I30, F$2,F$2,"FILL=P","DAYS=A"))</f>
        <v>5.1820283155157569E-2</v>
      </c>
      <c r="G30" s="141">
        <f>($D30-_xll.BDH($H30,$I30, G$2,G$2,"FILL=P","DAYS=A"))/(_xll.BDH($H30,$I30, G$2,G$2,"FILL=P","DAYS=A"))</f>
        <v>0.15069857124794536</v>
      </c>
      <c r="H30" s="106" t="s">
        <v>239</v>
      </c>
      <c r="I30" s="106" t="s">
        <v>207</v>
      </c>
      <c r="J30" s="203"/>
      <c r="K30" s="149">
        <v>5</v>
      </c>
      <c r="L30" s="120" t="s">
        <v>405</v>
      </c>
      <c r="M30" s="213">
        <f t="shared" si="2"/>
        <v>2.2042000000000002</v>
      </c>
      <c r="N30" s="122" t="str">
        <f>ROUND((($M30-_xll.BDH($Q30,$R30,$E$2,$E$2, "FILL=P","DAYS=A"))/(_xll.BDH($Q30,$R30,$E$2,$E$2, "FILL=P","DAYS=A")))*100,)&amp;"bps"</f>
        <v>-1bps</v>
      </c>
      <c r="O30" s="122">
        <f t="shared" si="0"/>
        <v>-13</v>
      </c>
      <c r="P30" s="122">
        <f t="shared" si="1"/>
        <v>-9</v>
      </c>
      <c r="Q30" s="207" t="s">
        <v>406</v>
      </c>
      <c r="R30" s="123" t="s">
        <v>207</v>
      </c>
      <c r="S30" s="103"/>
      <c r="T30" s="208"/>
      <c r="U30" s="103"/>
      <c r="V30" s="208"/>
      <c r="W30" s="103"/>
      <c r="X30" s="103"/>
      <c r="Y30" s="103"/>
      <c r="Z30" s="211">
        <v>45148</v>
      </c>
      <c r="AA30" s="103">
        <v>2.7858999999999998</v>
      </c>
      <c r="AB30" s="106">
        <v>3.1280000000000001</v>
      </c>
      <c r="AD30" s="103"/>
      <c r="AE30" s="103"/>
    </row>
    <row r="31" spans="1:31" ht="13.5">
      <c r="A31" s="144" t="s">
        <v>174</v>
      </c>
      <c r="C31" s="106"/>
      <c r="D31" s="105"/>
      <c r="E31" s="105"/>
      <c r="F31" s="105"/>
      <c r="G31" s="105"/>
      <c r="H31" s="106"/>
      <c r="I31" s="106"/>
      <c r="J31" s="203"/>
      <c r="K31" s="149">
        <v>6</v>
      </c>
      <c r="L31" s="120" t="s">
        <v>407</v>
      </c>
      <c r="M31" s="213">
        <f t="shared" si="2"/>
        <v>2.4422999999999999</v>
      </c>
      <c r="N31" s="122" t="str">
        <f>ROUND((($M31-_xll.BDH($Q31,$R31,$E$2,$E$2, "FILL=P","DAYS=A"))/(_xll.BDH($Q31,$R31,$E$2,$E$2, "FILL=P","DAYS=A")))*100,)&amp;"bps"</f>
        <v>-2bps</v>
      </c>
      <c r="O31" s="122">
        <f t="shared" si="0"/>
        <v>-11</v>
      </c>
      <c r="P31" s="122">
        <f t="shared" si="1"/>
        <v>-7</v>
      </c>
      <c r="Q31" s="207" t="s">
        <v>408</v>
      </c>
      <c r="R31" s="123" t="s">
        <v>207</v>
      </c>
      <c r="S31" s="103"/>
      <c r="T31" s="208"/>
      <c r="U31" s="103"/>
      <c r="V31" s="208"/>
      <c r="W31" s="103"/>
      <c r="X31" s="103"/>
      <c r="Y31" s="103"/>
      <c r="Z31" s="211">
        <v>45147</v>
      </c>
      <c r="AA31" s="103">
        <v>2.7858999999999998</v>
      </c>
      <c r="AB31" s="106">
        <v>3.1280000000000001</v>
      </c>
      <c r="AD31" s="103"/>
      <c r="AE31" s="103"/>
    </row>
    <row r="32" spans="1:31" ht="13.5">
      <c r="A32" s="144" t="s">
        <v>174</v>
      </c>
      <c r="C32" s="106"/>
      <c r="D32" s="105"/>
      <c r="E32" s="105"/>
      <c r="F32" s="105"/>
      <c r="G32" s="105"/>
      <c r="H32" s="106"/>
      <c r="I32" s="106"/>
      <c r="J32" s="203"/>
      <c r="K32" s="148">
        <v>7</v>
      </c>
      <c r="L32" s="120" t="s">
        <v>409</v>
      </c>
      <c r="M32" s="213">
        <f t="shared" si="2"/>
        <v>5.1022699999999999</v>
      </c>
      <c r="N32" s="122" t="str">
        <f>ROUND((($M32-_xll.BDH($Q32,$R32,$E$2,$E$2, "FILL=P","DAYS=A"))/(_xll.BDH($Q32,$R32,$E$2,$E$2, "FILL=P","DAYS=A")))*100,)&amp;"bps"</f>
        <v>43bps</v>
      </c>
      <c r="O32" s="122">
        <f t="shared" si="0"/>
        <v>134</v>
      </c>
      <c r="P32" s="122">
        <f t="shared" si="1"/>
        <v>65</v>
      </c>
      <c r="Q32" s="207" t="s">
        <v>410</v>
      </c>
      <c r="R32" s="123" t="s">
        <v>207</v>
      </c>
      <c r="S32" s="103"/>
      <c r="T32" s="208"/>
      <c r="U32" s="103"/>
      <c r="V32" s="208"/>
      <c r="W32" s="103"/>
      <c r="X32" s="103"/>
      <c r="Y32" s="103"/>
      <c r="Z32" s="211">
        <v>45146</v>
      </c>
      <c r="AA32" s="103">
        <v>2.7858999999999998</v>
      </c>
      <c r="AB32" s="106">
        <v>3.1280000000000001</v>
      </c>
      <c r="AD32" s="103"/>
      <c r="AE32" s="103"/>
    </row>
    <row r="33" spans="1:31" ht="13.5">
      <c r="A33" s="144" t="s">
        <v>174</v>
      </c>
      <c r="D33" s="106"/>
      <c r="E33" s="105"/>
      <c r="F33" s="105"/>
      <c r="G33" s="105"/>
      <c r="H33" s="106"/>
      <c r="I33" s="106"/>
      <c r="J33" s="203"/>
      <c r="K33" s="149">
        <v>8</v>
      </c>
      <c r="L33" s="120" t="s">
        <v>411</v>
      </c>
      <c r="M33" s="213">
        <f t="shared" si="2"/>
        <v>2.69</v>
      </c>
      <c r="N33" s="122" t="str">
        <f>ROUND((($M33-_xll.BDH($Q33,$R33,$E$2,$E$2, "FILL=P","DAYS=A"))/(_xll.BDH($Q33,$R33,$E$2,$E$2, "FILL=P","DAYS=A")))*100,)&amp;"bps"</f>
        <v>5bps</v>
      </c>
      <c r="O33" s="122">
        <f t="shared" si="0"/>
        <v>2</v>
      </c>
      <c r="P33" s="122">
        <f t="shared" si="1"/>
        <v>-10</v>
      </c>
      <c r="Q33" s="207" t="s">
        <v>380</v>
      </c>
      <c r="R33" s="123" t="s">
        <v>207</v>
      </c>
      <c r="S33" s="103"/>
      <c r="T33" s="208"/>
      <c r="U33" s="103"/>
      <c r="V33" s="208"/>
      <c r="W33" s="103"/>
      <c r="X33" s="103"/>
      <c r="Y33" s="103"/>
      <c r="Z33" s="211">
        <v>45145</v>
      </c>
      <c r="AA33" s="103">
        <v>2.7858999999999998</v>
      </c>
      <c r="AB33" s="106">
        <v>3.1280000000000001</v>
      </c>
      <c r="AD33" s="103"/>
      <c r="AE33" s="103"/>
    </row>
    <row r="34" spans="1:31" ht="13.5">
      <c r="A34" s="144" t="s">
        <v>174</v>
      </c>
      <c r="D34" s="106"/>
      <c r="E34" s="105"/>
      <c r="F34" s="105"/>
      <c r="G34" s="105"/>
      <c r="H34" s="106"/>
      <c r="I34" s="106"/>
      <c r="J34" s="203"/>
      <c r="K34" s="149">
        <v>9</v>
      </c>
      <c r="L34" s="120" t="s">
        <v>412</v>
      </c>
      <c r="M34" s="213">
        <f t="shared" si="2"/>
        <v>2.54</v>
      </c>
      <c r="N34" s="122" t="str">
        <f>ROUND((($M34-_xll.BDH($Q34,$R34,$E$2,$E$2, "FILL=P","DAYS=A"))/(_xll.BDH($Q34,$R34,$E$2,$E$2, "FILL=P","DAYS=A")))*100,)&amp;"bps"</f>
        <v>4bps</v>
      </c>
      <c r="O34" s="122">
        <f t="shared" si="0"/>
        <v>-5</v>
      </c>
      <c r="P34" s="122">
        <f t="shared" si="1"/>
        <v>-14</v>
      </c>
      <c r="Q34" s="207" t="s">
        <v>381</v>
      </c>
      <c r="R34" s="123" t="s">
        <v>207</v>
      </c>
      <c r="S34" s="103"/>
      <c r="T34" s="208"/>
      <c r="U34" s="103"/>
      <c r="V34" s="208"/>
      <c r="W34" s="103"/>
      <c r="X34" s="103"/>
      <c r="Y34" s="103"/>
      <c r="Z34" s="211">
        <v>45142</v>
      </c>
      <c r="AA34" s="103">
        <v>2.7858999999999998</v>
      </c>
      <c r="AB34" s="106">
        <v>3.1280000000000001</v>
      </c>
      <c r="AD34" s="103"/>
      <c r="AE34" s="103"/>
    </row>
    <row r="35" spans="1:31" ht="13.5">
      <c r="A35" s="144" t="s">
        <v>174</v>
      </c>
      <c r="D35" s="106"/>
      <c r="E35" s="105"/>
      <c r="F35" s="105"/>
      <c r="G35" s="105"/>
      <c r="H35" s="106"/>
      <c r="I35" s="106"/>
      <c r="J35" s="203"/>
      <c r="K35" s="148">
        <v>10</v>
      </c>
      <c r="L35" s="120" t="s">
        <v>413</v>
      </c>
      <c r="M35" s="213">
        <f t="shared" si="2"/>
        <v>2.4350000000000001</v>
      </c>
      <c r="N35" s="122" t="str">
        <f>ROUND((($M35-_xll.BDH($Q35,$R35,$E$2,$E$2, "FILL=P","DAYS=A"))/(_xll.BDH($Q35,$R35,$E$2,$E$2, "FILL=P","DAYS=A")))*100,)&amp;"bps"</f>
        <v>3bps</v>
      </c>
      <c r="O35" s="122">
        <f t="shared" si="0"/>
        <v>-5</v>
      </c>
      <c r="P35" s="122">
        <f t="shared" si="1"/>
        <v>-13</v>
      </c>
      <c r="Q35" s="207" t="s">
        <v>382</v>
      </c>
      <c r="R35" s="123" t="s">
        <v>207</v>
      </c>
      <c r="S35" s="103"/>
      <c r="T35" s="208"/>
      <c r="U35" s="103"/>
      <c r="V35" s="208"/>
      <c r="W35" s="103"/>
      <c r="X35" s="103"/>
      <c r="Y35" s="103"/>
      <c r="Z35" s="211">
        <v>45141</v>
      </c>
      <c r="AA35" s="103">
        <v>2.7858999999999998</v>
      </c>
      <c r="AB35" s="106">
        <v>3.1280000000000001</v>
      </c>
      <c r="AD35" s="103"/>
      <c r="AE35" s="103"/>
    </row>
    <row r="36" spans="1:31" ht="13.5">
      <c r="D36" s="106"/>
      <c r="E36" s="105"/>
      <c r="F36" s="105"/>
      <c r="G36" s="105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3"/>
      <c r="T36" s="208"/>
      <c r="U36" s="103"/>
      <c r="V36" s="208"/>
      <c r="W36" s="103"/>
      <c r="X36" s="103"/>
      <c r="Y36" s="103"/>
      <c r="Z36" s="211">
        <v>45140</v>
      </c>
      <c r="AA36" s="103">
        <v>2.7858999999999998</v>
      </c>
      <c r="AB36" s="106">
        <v>3.1280000000000001</v>
      </c>
      <c r="AD36" s="103"/>
      <c r="AE36" s="103"/>
    </row>
    <row r="37" spans="1:31" ht="13.5">
      <c r="D37" s="106"/>
      <c r="E37" s="105"/>
      <c r="F37" s="105"/>
      <c r="G37" s="105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3"/>
      <c r="T37" s="208"/>
      <c r="U37" s="103"/>
      <c r="V37" s="208"/>
      <c r="W37" s="103"/>
      <c r="X37" s="103"/>
      <c r="Y37" s="103"/>
      <c r="Z37" s="211">
        <v>45139</v>
      </c>
      <c r="AA37" s="103">
        <v>2.7858999999999998</v>
      </c>
      <c r="AB37" s="106">
        <v>3.1280000000000001</v>
      </c>
      <c r="AD37" s="103"/>
      <c r="AE37" s="103"/>
    </row>
    <row r="38" spans="1:31" ht="13.5">
      <c r="D38" s="106"/>
      <c r="E38" s="105"/>
      <c r="F38" s="105"/>
      <c r="G38" s="105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3"/>
      <c r="T38" s="208"/>
      <c r="U38" s="103"/>
      <c r="V38" s="208"/>
      <c r="W38" s="103"/>
      <c r="X38" s="103"/>
      <c r="Y38" s="103"/>
      <c r="Z38" s="211">
        <v>45138</v>
      </c>
      <c r="AA38" s="103">
        <v>2.7858999999999998</v>
      </c>
      <c r="AB38" s="106">
        <v>3.1280000000000001</v>
      </c>
      <c r="AD38" s="103"/>
      <c r="AE38" s="103"/>
    </row>
    <row r="39" spans="1:31" ht="13.5">
      <c r="D39" s="106"/>
      <c r="E39" s="105"/>
      <c r="F39" s="105"/>
      <c r="G39" s="105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3"/>
      <c r="T39" s="208"/>
      <c r="U39" s="103"/>
      <c r="V39" s="208"/>
      <c r="W39" s="103"/>
      <c r="X39" s="103"/>
      <c r="Y39" s="103"/>
      <c r="Z39" s="211">
        <v>45135</v>
      </c>
      <c r="AA39" s="103">
        <v>2.7858999999999998</v>
      </c>
      <c r="AB39" s="106">
        <v>3.1280000000000001</v>
      </c>
      <c r="AD39" s="103"/>
      <c r="AE39" s="103"/>
    </row>
    <row r="40" spans="1:31" ht="13.5">
      <c r="D40" s="106"/>
      <c r="E40" s="105"/>
      <c r="F40" s="105"/>
      <c r="G40" s="105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3"/>
      <c r="T40" s="208"/>
      <c r="U40" s="103"/>
      <c r="V40" s="208"/>
      <c r="W40" s="103"/>
      <c r="X40" s="103"/>
      <c r="Y40" s="103"/>
      <c r="Z40" s="211">
        <v>45134</v>
      </c>
      <c r="AA40" s="103">
        <v>2.7858999999999998</v>
      </c>
      <c r="AB40" s="106">
        <v>3.1280000000000001</v>
      </c>
      <c r="AD40" s="103"/>
      <c r="AE40" s="103"/>
    </row>
    <row r="41" spans="1:31" ht="13.5">
      <c r="D41" s="106"/>
      <c r="E41" s="105"/>
      <c r="F41" s="105"/>
      <c r="G41" s="105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3"/>
      <c r="T41" s="208"/>
      <c r="U41" s="103"/>
      <c r="V41" s="208"/>
      <c r="W41" s="103"/>
      <c r="X41" s="103"/>
      <c r="Y41" s="103"/>
      <c r="Z41" s="211">
        <v>45133</v>
      </c>
      <c r="AA41" s="103">
        <v>2.7858999999999998</v>
      </c>
      <c r="AB41" s="106">
        <v>3.1280000000000001</v>
      </c>
      <c r="AD41" s="103"/>
      <c r="AE41" s="103"/>
    </row>
    <row r="42" spans="1:31" ht="13.5">
      <c r="D42" s="106"/>
      <c r="E42" s="105"/>
      <c r="F42" s="105"/>
      <c r="G42" s="105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3"/>
      <c r="T42" s="208"/>
      <c r="U42" s="103"/>
      <c r="V42" s="208"/>
      <c r="W42" s="103"/>
      <c r="X42" s="103"/>
      <c r="Y42" s="103"/>
      <c r="Z42" s="211">
        <v>45132</v>
      </c>
      <c r="AA42" s="103">
        <v>2.7858999999999998</v>
      </c>
      <c r="AB42" s="106">
        <v>3.1280000000000001</v>
      </c>
      <c r="AD42" s="103"/>
      <c r="AE42" s="103"/>
    </row>
    <row r="43" spans="1:31" ht="13.5">
      <c r="D43" s="106"/>
      <c r="E43" s="105"/>
      <c r="F43" s="105"/>
      <c r="G43" s="105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3"/>
      <c r="T43" s="208"/>
      <c r="U43" s="103"/>
      <c r="V43" s="208"/>
      <c r="W43" s="103"/>
      <c r="X43" s="103"/>
      <c r="Y43" s="103"/>
      <c r="Z43" s="211">
        <v>45131</v>
      </c>
      <c r="AA43" s="103">
        <v>2.7858999999999998</v>
      </c>
      <c r="AB43" s="106">
        <v>3.1280000000000001</v>
      </c>
      <c r="AD43" s="103"/>
      <c r="AE43" s="103"/>
    </row>
    <row r="44" spans="1:31" ht="13.5">
      <c r="D44" s="106"/>
      <c r="E44" s="105"/>
      <c r="F44" s="105"/>
      <c r="G44" s="105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03"/>
      <c r="T44" s="208"/>
      <c r="U44" s="103"/>
      <c r="V44" s="208"/>
      <c r="W44" s="103"/>
      <c r="X44" s="103"/>
      <c r="Y44" s="103"/>
      <c r="Z44" s="211">
        <v>45128</v>
      </c>
      <c r="AA44" s="103">
        <v>2.7858999999999998</v>
      </c>
      <c r="AB44" s="106">
        <v>3.1280000000000001</v>
      </c>
      <c r="AD44" s="103"/>
      <c r="AE44" s="103"/>
    </row>
    <row r="45" spans="1:31" ht="13.5">
      <c r="D45" s="106"/>
      <c r="E45" s="105"/>
      <c r="F45" s="105"/>
      <c r="G45" s="105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3"/>
      <c r="T45" s="208"/>
      <c r="U45" s="103"/>
      <c r="V45" s="208"/>
      <c r="W45" s="103"/>
      <c r="X45" s="103"/>
      <c r="Y45" s="103"/>
      <c r="Z45" s="211">
        <v>45127</v>
      </c>
      <c r="AA45" s="103">
        <v>2.7858999999999998</v>
      </c>
      <c r="AB45" s="106">
        <v>3.1280000000000001</v>
      </c>
      <c r="AD45" s="103"/>
      <c r="AE45" s="103"/>
    </row>
    <row r="46" spans="1:31" ht="13.5">
      <c r="D46" s="106"/>
      <c r="E46" s="105"/>
      <c r="F46" s="105"/>
      <c r="G46" s="105"/>
      <c r="H46" s="106"/>
      <c r="I46" s="106"/>
      <c r="J46" s="106"/>
      <c r="K46" s="106"/>
      <c r="L46" s="106"/>
      <c r="M46" s="106"/>
      <c r="N46" s="106"/>
      <c r="O46" s="106"/>
      <c r="P46" s="106"/>
      <c r="Q46" s="106"/>
      <c r="R46" s="106"/>
      <c r="S46" s="103"/>
      <c r="T46" s="208"/>
      <c r="U46" s="103"/>
      <c r="V46" s="208"/>
      <c r="W46" s="103"/>
      <c r="X46" s="103"/>
      <c r="Y46" s="103"/>
      <c r="Z46" s="211">
        <v>45126</v>
      </c>
      <c r="AA46" s="103">
        <v>2.7858999999999998</v>
      </c>
      <c r="AB46" s="106">
        <v>3.1280000000000001</v>
      </c>
      <c r="AD46" s="103"/>
      <c r="AE46" s="103"/>
    </row>
    <row r="47" spans="1:31" ht="13.5">
      <c r="D47" s="106"/>
      <c r="E47" s="105"/>
      <c r="F47" s="105"/>
      <c r="G47" s="105"/>
      <c r="H47" s="106"/>
      <c r="I47" s="106"/>
      <c r="J47" s="106"/>
      <c r="K47" s="106"/>
      <c r="L47" s="106"/>
      <c r="M47" s="106"/>
      <c r="N47" s="106"/>
      <c r="O47" s="106"/>
      <c r="P47" s="106"/>
      <c r="Q47" s="106"/>
      <c r="R47" s="106"/>
      <c r="S47" s="103"/>
      <c r="T47" s="208"/>
      <c r="U47" s="103"/>
      <c r="V47" s="208"/>
      <c r="W47" s="103"/>
      <c r="X47" s="103"/>
      <c r="Y47" s="103"/>
      <c r="Z47" s="211">
        <v>45125</v>
      </c>
      <c r="AA47" s="103">
        <v>2.7858999999999998</v>
      </c>
      <c r="AB47" s="106">
        <v>3.1280000000000001</v>
      </c>
      <c r="AD47" s="103"/>
      <c r="AE47" s="103"/>
    </row>
    <row r="48" spans="1:31" ht="13.5">
      <c r="D48" s="106"/>
      <c r="E48" s="105"/>
      <c r="F48" s="105"/>
      <c r="G48" s="105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3"/>
      <c r="T48" s="208"/>
      <c r="U48" s="103"/>
      <c r="V48" s="208"/>
      <c r="W48" s="103"/>
      <c r="X48" s="103"/>
      <c r="Y48" s="103"/>
      <c r="Z48" s="211">
        <v>45124</v>
      </c>
      <c r="AA48" s="103">
        <v>2.7858999999999998</v>
      </c>
      <c r="AB48" s="106">
        <v>3.1280000000000001</v>
      </c>
      <c r="AD48" s="103"/>
      <c r="AE48" s="103"/>
    </row>
    <row r="49" spans="4:31" ht="13.5">
      <c r="D49" s="106"/>
      <c r="E49" s="105"/>
      <c r="F49" s="105"/>
      <c r="G49" s="105"/>
      <c r="H49" s="106"/>
      <c r="I49" s="106"/>
      <c r="J49" s="106"/>
      <c r="K49" s="106"/>
      <c r="L49" s="106"/>
      <c r="M49" s="106"/>
      <c r="N49" s="106"/>
      <c r="O49" s="106"/>
      <c r="P49" s="106"/>
      <c r="Q49" s="106"/>
      <c r="R49" s="106"/>
      <c r="S49" s="103"/>
      <c r="T49" s="103"/>
      <c r="U49" s="103"/>
      <c r="V49" s="208"/>
      <c r="W49" s="103"/>
      <c r="X49" s="103"/>
      <c r="Y49" s="103"/>
      <c r="Z49" s="211">
        <v>45121</v>
      </c>
      <c r="AA49" s="103">
        <v>2.7858999999999998</v>
      </c>
      <c r="AB49" s="106">
        <v>3.1280000000000001</v>
      </c>
      <c r="AD49" s="103"/>
      <c r="AE49" s="103"/>
    </row>
    <row r="50" spans="4:31" ht="13.5">
      <c r="D50" s="106"/>
      <c r="E50" s="105"/>
      <c r="F50" s="105"/>
      <c r="G50" s="105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06"/>
      <c r="S50" s="103"/>
      <c r="T50" s="103"/>
      <c r="U50" s="103"/>
      <c r="V50" s="208"/>
      <c r="W50" s="103"/>
      <c r="X50" s="103"/>
      <c r="Y50" s="103"/>
      <c r="Z50" s="211">
        <v>45120</v>
      </c>
      <c r="AA50" s="103">
        <v>2.7858999999999998</v>
      </c>
      <c r="AB50" s="106">
        <v>3.1280000000000001</v>
      </c>
      <c r="AD50" s="103"/>
      <c r="AE50" s="103"/>
    </row>
    <row r="51" spans="4:31" ht="13.5">
      <c r="D51" s="106"/>
      <c r="E51" s="105"/>
      <c r="F51" s="105"/>
      <c r="G51" s="105"/>
      <c r="H51" s="106"/>
      <c r="I51" s="106"/>
      <c r="J51" s="106"/>
      <c r="K51" s="106"/>
      <c r="L51" s="106"/>
      <c r="M51" s="106"/>
      <c r="N51" s="106"/>
      <c r="O51" s="106"/>
      <c r="P51" s="106"/>
      <c r="Q51" s="106"/>
      <c r="R51" s="106"/>
      <c r="S51" s="103"/>
      <c r="T51" s="103"/>
      <c r="U51" s="103"/>
      <c r="V51" s="208"/>
      <c r="W51" s="103"/>
      <c r="X51" s="103"/>
      <c r="Y51" s="103"/>
      <c r="Z51" s="211">
        <v>45119</v>
      </c>
      <c r="AA51" s="103">
        <v>2.7858999999999998</v>
      </c>
      <c r="AB51" s="106">
        <v>3.1280000000000001</v>
      </c>
      <c r="AD51" s="103"/>
      <c r="AE51" s="103"/>
    </row>
    <row r="52" spans="4:31" ht="13.5">
      <c r="D52" s="106"/>
      <c r="E52" s="105"/>
      <c r="F52" s="105"/>
      <c r="G52" s="105"/>
      <c r="H52" s="106"/>
      <c r="I52" s="106"/>
      <c r="J52" s="106"/>
      <c r="K52" s="106"/>
      <c r="L52" s="106"/>
      <c r="M52" s="106"/>
      <c r="N52" s="106"/>
      <c r="O52" s="106"/>
      <c r="P52" s="106"/>
      <c r="Q52" s="106"/>
      <c r="R52" s="106"/>
      <c r="S52" s="103"/>
      <c r="T52" s="103"/>
      <c r="U52" s="103"/>
      <c r="V52" s="208"/>
      <c r="W52" s="103"/>
      <c r="X52" s="103"/>
      <c r="Y52" s="103"/>
      <c r="Z52" s="211">
        <v>45118</v>
      </c>
      <c r="AA52" s="103">
        <v>2.7858999999999998</v>
      </c>
      <c r="AB52" s="106">
        <v>3.1280000000000001</v>
      </c>
      <c r="AD52" s="103"/>
      <c r="AE52" s="103"/>
    </row>
    <row r="53" spans="4:31" ht="13.5">
      <c r="D53" s="106"/>
      <c r="E53" s="105"/>
      <c r="F53" s="105"/>
      <c r="G53" s="105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3"/>
      <c r="T53" s="103"/>
      <c r="U53" s="103"/>
      <c r="V53" s="208"/>
      <c r="W53" s="103"/>
      <c r="X53" s="103"/>
      <c r="Y53" s="103"/>
      <c r="Z53" s="211">
        <v>45117</v>
      </c>
      <c r="AA53" s="103">
        <v>2.7858999999999998</v>
      </c>
      <c r="AB53" s="106">
        <v>3.1280000000000001</v>
      </c>
      <c r="AD53" s="103"/>
      <c r="AE53" s="103"/>
    </row>
    <row r="54" spans="4:31" ht="13.5">
      <c r="D54" s="106"/>
      <c r="E54" s="105"/>
      <c r="F54" s="105"/>
      <c r="G54" s="105"/>
      <c r="H54" s="106"/>
      <c r="I54" s="106"/>
      <c r="J54" s="106"/>
      <c r="K54" s="106"/>
      <c r="L54" s="106"/>
      <c r="M54" s="106"/>
      <c r="N54" s="106"/>
      <c r="O54" s="106"/>
      <c r="P54" s="106"/>
      <c r="Q54" s="106"/>
      <c r="R54" s="106"/>
      <c r="S54" s="103"/>
      <c r="T54" s="103"/>
      <c r="U54" s="103"/>
      <c r="V54" s="208"/>
      <c r="W54" s="103"/>
      <c r="X54" s="103"/>
      <c r="Y54" s="103"/>
      <c r="Z54" s="211">
        <v>45114</v>
      </c>
      <c r="AA54" s="103">
        <v>2.7858999999999998</v>
      </c>
      <c r="AB54" s="106">
        <v>3.1280000000000001</v>
      </c>
      <c r="AD54" s="103"/>
      <c r="AE54" s="103"/>
    </row>
    <row r="55" spans="4:31" ht="13.5">
      <c r="D55" s="106"/>
      <c r="E55" s="105"/>
      <c r="F55" s="105"/>
      <c r="G55" s="105"/>
      <c r="H55" s="106"/>
      <c r="I55" s="106"/>
      <c r="J55" s="106"/>
      <c r="K55" s="106"/>
      <c r="L55" s="106"/>
      <c r="M55" s="106"/>
      <c r="N55" s="106"/>
      <c r="O55" s="106"/>
      <c r="P55" s="106"/>
      <c r="Q55" s="106"/>
      <c r="R55" s="106"/>
      <c r="S55" s="103"/>
      <c r="T55" s="103"/>
      <c r="U55" s="103"/>
      <c r="V55" s="208"/>
      <c r="W55" s="103"/>
      <c r="X55" s="103"/>
      <c r="Y55" s="103"/>
      <c r="Z55" s="211">
        <v>45113</v>
      </c>
      <c r="AA55" s="103">
        <v>2.7858999999999998</v>
      </c>
      <c r="AB55" s="106">
        <v>3.1280000000000001</v>
      </c>
      <c r="AD55" s="103"/>
      <c r="AE55" s="103"/>
    </row>
    <row r="56" spans="4:31" ht="13.5">
      <c r="D56" s="106"/>
      <c r="E56" s="105"/>
      <c r="F56" s="105"/>
      <c r="G56" s="105"/>
      <c r="H56" s="106"/>
      <c r="I56" s="106"/>
      <c r="J56" s="106"/>
      <c r="K56" s="106"/>
      <c r="L56" s="106"/>
      <c r="M56" s="106"/>
      <c r="N56" s="106"/>
      <c r="O56" s="106"/>
      <c r="P56" s="106"/>
      <c r="Q56" s="106"/>
      <c r="R56" s="106"/>
      <c r="S56" s="103"/>
      <c r="T56" s="103"/>
      <c r="U56" s="103"/>
      <c r="V56" s="208"/>
      <c r="W56" s="103"/>
      <c r="X56" s="103"/>
      <c r="Y56" s="103"/>
      <c r="Z56" s="211">
        <v>45112</v>
      </c>
      <c r="AA56" s="103">
        <v>2.7858999999999998</v>
      </c>
      <c r="AB56" s="106">
        <v>3.1280000000000001</v>
      </c>
      <c r="AD56" s="103"/>
      <c r="AE56" s="103"/>
    </row>
    <row r="57" spans="4:31" ht="13.5">
      <c r="D57" s="106"/>
      <c r="E57" s="105"/>
      <c r="F57" s="105"/>
      <c r="G57" s="105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3"/>
      <c r="T57" s="103"/>
      <c r="U57" s="103"/>
      <c r="V57" s="208"/>
      <c r="W57" s="103"/>
      <c r="X57" s="103"/>
      <c r="Y57" s="103"/>
      <c r="Z57" s="211">
        <v>45111</v>
      </c>
      <c r="AA57" s="103">
        <v>2.7858999999999998</v>
      </c>
      <c r="AB57" s="106">
        <v>3.1280000000000001</v>
      </c>
      <c r="AD57" s="103"/>
      <c r="AE57" s="103"/>
    </row>
    <row r="58" spans="4:31" ht="13.5">
      <c r="D58" s="106"/>
      <c r="E58" s="105"/>
      <c r="F58" s="105"/>
      <c r="G58" s="105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3"/>
      <c r="T58" s="103"/>
      <c r="U58" s="103"/>
      <c r="V58" s="208"/>
      <c r="W58" s="103"/>
      <c r="X58" s="103"/>
      <c r="Y58" s="103"/>
      <c r="Z58" s="211">
        <v>45110</v>
      </c>
      <c r="AA58" s="103">
        <v>2.7858999999999998</v>
      </c>
      <c r="AB58" s="106">
        <v>3.1280000000000001</v>
      </c>
      <c r="AD58" s="103"/>
      <c r="AE58" s="103"/>
    </row>
    <row r="59" spans="4:31" ht="13.5">
      <c r="D59" s="106"/>
      <c r="E59" s="105"/>
      <c r="F59" s="105"/>
      <c r="G59" s="105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3"/>
      <c r="T59" s="103"/>
      <c r="U59" s="103"/>
      <c r="V59" s="208"/>
      <c r="W59" s="103"/>
      <c r="X59" s="103"/>
      <c r="Y59" s="103"/>
      <c r="Z59" s="211">
        <v>45107</v>
      </c>
      <c r="AA59" s="103">
        <v>2.7858999999999998</v>
      </c>
      <c r="AB59" s="106">
        <v>3.1280000000000001</v>
      </c>
      <c r="AD59" s="103"/>
      <c r="AE59" s="103"/>
    </row>
    <row r="60" spans="4:31" ht="13.5">
      <c r="D60" s="106"/>
      <c r="E60" s="105"/>
      <c r="F60" s="105"/>
      <c r="G60" s="105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3"/>
      <c r="T60" s="103"/>
      <c r="U60" s="103"/>
      <c r="V60" s="208"/>
      <c r="W60" s="103"/>
      <c r="X60" s="103"/>
      <c r="Y60" s="103"/>
      <c r="Z60" s="211">
        <v>45106</v>
      </c>
      <c r="AA60" s="103">
        <v>2.7858999999999998</v>
      </c>
      <c r="AB60" s="106">
        <v>3.1280000000000001</v>
      </c>
      <c r="AD60" s="103"/>
      <c r="AE60" s="103"/>
    </row>
    <row r="61" spans="4:31" ht="13.5">
      <c r="D61" s="106"/>
      <c r="E61" s="105"/>
      <c r="F61" s="105"/>
      <c r="G61" s="105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3"/>
      <c r="T61" s="103"/>
      <c r="U61" s="103"/>
      <c r="V61" s="208"/>
      <c r="W61" s="103"/>
      <c r="X61" s="103"/>
      <c r="Y61" s="103"/>
      <c r="Z61" s="211">
        <v>45105</v>
      </c>
      <c r="AA61" s="103">
        <v>2.7858999999999998</v>
      </c>
      <c r="AB61" s="106">
        <v>3.1280000000000001</v>
      </c>
      <c r="AD61" s="103"/>
      <c r="AE61" s="103"/>
    </row>
    <row r="62" spans="4:31" ht="13.5">
      <c r="D62" s="106"/>
      <c r="E62" s="105"/>
      <c r="F62" s="105"/>
      <c r="G62" s="105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3"/>
      <c r="T62" s="103"/>
      <c r="U62" s="103"/>
      <c r="V62" s="208"/>
      <c r="W62" s="103"/>
      <c r="X62" s="103"/>
      <c r="Y62" s="103"/>
      <c r="Z62" s="211">
        <v>45104</v>
      </c>
      <c r="AA62" s="103">
        <v>2.7858999999999998</v>
      </c>
      <c r="AB62" s="106">
        <v>3.1280000000000001</v>
      </c>
      <c r="AD62" s="103"/>
      <c r="AE62" s="103"/>
    </row>
    <row r="63" spans="4:31" ht="13.5">
      <c r="D63" s="106"/>
      <c r="E63" s="105"/>
      <c r="F63" s="105"/>
      <c r="G63" s="105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3"/>
      <c r="T63" s="103"/>
      <c r="U63" s="103"/>
      <c r="V63" s="208"/>
      <c r="W63" s="103"/>
      <c r="X63" s="103"/>
      <c r="Y63" s="103"/>
      <c r="Z63" s="211">
        <v>45103</v>
      </c>
      <c r="AA63" s="103">
        <v>2.7858999999999998</v>
      </c>
      <c r="AB63" s="106">
        <v>3.1280000000000001</v>
      </c>
      <c r="AD63" s="103"/>
      <c r="AE63" s="103"/>
    </row>
    <row r="64" spans="4:31" ht="13.5">
      <c r="D64" s="106"/>
      <c r="E64" s="105"/>
      <c r="F64" s="105"/>
      <c r="G64" s="105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3"/>
      <c r="T64" s="103"/>
      <c r="U64" s="103"/>
      <c r="V64" s="208"/>
      <c r="W64" s="103"/>
      <c r="X64" s="103"/>
      <c r="Y64" s="103"/>
      <c r="Z64" s="211">
        <v>45100</v>
      </c>
      <c r="AA64" s="103">
        <v>2.7858999999999998</v>
      </c>
      <c r="AB64" s="106">
        <v>3.1280000000000001</v>
      </c>
      <c r="AD64" s="103"/>
      <c r="AE64" s="103"/>
    </row>
    <row r="65" spans="4:31" ht="13.5">
      <c r="D65" s="106"/>
      <c r="E65" s="105"/>
      <c r="F65" s="105"/>
      <c r="G65" s="105"/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3"/>
      <c r="T65" s="103"/>
      <c r="U65" s="103"/>
      <c r="V65" s="208"/>
      <c r="W65" s="103"/>
      <c r="X65" s="103"/>
      <c r="Y65" s="103"/>
      <c r="Z65" s="211">
        <v>45099</v>
      </c>
      <c r="AA65" s="103">
        <v>2.7858999999999998</v>
      </c>
      <c r="AB65" s="106">
        <v>3.1280000000000001</v>
      </c>
      <c r="AD65" s="103"/>
      <c r="AE65" s="103"/>
    </row>
    <row r="66" spans="4:31" ht="13.5">
      <c r="D66" s="106"/>
      <c r="E66" s="105"/>
      <c r="F66" s="105"/>
      <c r="G66" s="105"/>
      <c r="H66" s="106"/>
      <c r="I66" s="106"/>
      <c r="J66" s="106"/>
      <c r="K66" s="106"/>
      <c r="L66" s="106"/>
      <c r="M66" s="106"/>
      <c r="N66" s="106"/>
      <c r="O66" s="106"/>
      <c r="P66" s="106"/>
      <c r="Q66" s="106"/>
      <c r="R66" s="106"/>
      <c r="S66" s="103"/>
      <c r="T66" s="103"/>
      <c r="U66" s="103"/>
      <c r="V66" s="208"/>
      <c r="W66" s="103"/>
      <c r="X66" s="103"/>
      <c r="Y66" s="103"/>
      <c r="Z66" s="211">
        <v>45098</v>
      </c>
      <c r="AA66" s="103">
        <v>2.7858999999999998</v>
      </c>
      <c r="AB66" s="106">
        <v>3.1280000000000001</v>
      </c>
      <c r="AD66" s="103"/>
      <c r="AE66" s="103"/>
    </row>
    <row r="67" spans="4:31" ht="13.5">
      <c r="D67" s="106"/>
      <c r="E67" s="105"/>
      <c r="F67" s="105"/>
      <c r="G67" s="105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106"/>
      <c r="S67" s="103"/>
      <c r="T67" s="103"/>
      <c r="U67" s="103"/>
      <c r="V67" s="208"/>
      <c r="W67" s="103"/>
      <c r="X67" s="103"/>
      <c r="Y67" s="103"/>
      <c r="Z67" s="211">
        <v>45097</v>
      </c>
      <c r="AA67" s="103">
        <v>2.7858999999999998</v>
      </c>
      <c r="AB67" s="106">
        <v>3.1280000000000001</v>
      </c>
      <c r="AD67" s="103"/>
      <c r="AE67" s="103"/>
    </row>
    <row r="68" spans="4:31" ht="13.5">
      <c r="D68" s="106"/>
      <c r="E68" s="105"/>
      <c r="F68" s="105"/>
      <c r="G68" s="105"/>
      <c r="H68" s="106"/>
      <c r="I68" s="106"/>
      <c r="J68" s="106"/>
      <c r="K68" s="106"/>
      <c r="L68" s="106"/>
      <c r="M68" s="106"/>
      <c r="N68" s="106"/>
      <c r="O68" s="106"/>
      <c r="P68" s="106"/>
      <c r="Q68" s="106"/>
      <c r="R68" s="106"/>
      <c r="S68" s="103"/>
      <c r="T68" s="103"/>
      <c r="U68" s="103"/>
      <c r="V68" s="208"/>
      <c r="W68" s="103"/>
      <c r="X68" s="103"/>
      <c r="Y68" s="103"/>
      <c r="Z68" s="211">
        <v>45096</v>
      </c>
      <c r="AA68" s="103">
        <v>2.7858999999999998</v>
      </c>
      <c r="AB68" s="106">
        <v>3.1280000000000001</v>
      </c>
      <c r="AD68" s="103"/>
      <c r="AE68" s="103"/>
    </row>
    <row r="69" spans="4:31" ht="13.5">
      <c r="D69" s="106"/>
      <c r="E69" s="105"/>
      <c r="F69" s="105"/>
      <c r="G69" s="105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3"/>
      <c r="T69" s="103"/>
      <c r="U69" s="103"/>
      <c r="V69" s="208"/>
      <c r="W69" s="103"/>
      <c r="X69" s="103"/>
      <c r="Y69" s="103"/>
      <c r="Z69" s="211">
        <v>45093</v>
      </c>
      <c r="AA69" s="103">
        <v>2.7858999999999998</v>
      </c>
      <c r="AB69" s="106">
        <v>3.1280000000000001</v>
      </c>
      <c r="AD69" s="103"/>
      <c r="AE69" s="103"/>
    </row>
    <row r="70" spans="4:31" ht="13.5">
      <c r="D70" s="106"/>
      <c r="E70" s="105"/>
      <c r="F70" s="105"/>
      <c r="G70" s="105"/>
      <c r="H70" s="106"/>
      <c r="I70" s="106"/>
      <c r="J70" s="106"/>
      <c r="K70" s="106"/>
      <c r="L70" s="106"/>
      <c r="M70" s="106"/>
      <c r="N70" s="106"/>
      <c r="O70" s="106"/>
      <c r="P70" s="106"/>
      <c r="Q70" s="106"/>
      <c r="R70" s="106"/>
      <c r="S70" s="103"/>
      <c r="T70" s="103"/>
      <c r="U70" s="103"/>
      <c r="V70" s="208"/>
      <c r="W70" s="103"/>
      <c r="X70" s="103"/>
      <c r="Y70" s="103"/>
      <c r="Z70" s="211">
        <v>45092</v>
      </c>
      <c r="AA70" s="103">
        <v>2.7858999999999998</v>
      </c>
      <c r="AB70" s="106">
        <v>3.1280000000000001</v>
      </c>
      <c r="AD70" s="103"/>
      <c r="AE70" s="103"/>
    </row>
    <row r="71" spans="4:31" ht="13.5">
      <c r="D71" s="106"/>
      <c r="E71" s="105"/>
      <c r="F71" s="105"/>
      <c r="G71" s="105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106"/>
      <c r="S71" s="103"/>
      <c r="T71" s="103"/>
      <c r="U71" s="103"/>
      <c r="V71" s="208"/>
      <c r="W71" s="103"/>
      <c r="X71" s="103"/>
      <c r="Y71" s="103"/>
      <c r="Z71" s="211">
        <v>45091</v>
      </c>
      <c r="AA71" s="103">
        <v>2.7858999999999998</v>
      </c>
      <c r="AB71" s="106">
        <v>3.1280000000000001</v>
      </c>
      <c r="AD71" s="103"/>
      <c r="AE71" s="103"/>
    </row>
    <row r="72" spans="4:31" ht="13.5">
      <c r="D72" s="106"/>
      <c r="E72" s="105"/>
      <c r="F72" s="105"/>
      <c r="G72" s="105"/>
      <c r="H72" s="106"/>
      <c r="I72" s="106"/>
      <c r="J72" s="106"/>
      <c r="K72" s="106"/>
      <c r="L72" s="106"/>
      <c r="M72" s="106"/>
      <c r="N72" s="106"/>
      <c r="O72" s="106"/>
      <c r="P72" s="106"/>
      <c r="Q72" s="106"/>
      <c r="R72" s="106"/>
      <c r="S72" s="103"/>
      <c r="T72" s="103"/>
      <c r="U72" s="103"/>
      <c r="V72" s="208"/>
      <c r="W72" s="103"/>
      <c r="X72" s="103"/>
      <c r="Y72" s="103"/>
      <c r="Z72" s="211">
        <v>45090</v>
      </c>
      <c r="AA72" s="103">
        <v>2.7858999999999998</v>
      </c>
      <c r="AB72" s="106">
        <v>3.1280000000000001</v>
      </c>
      <c r="AD72" s="103"/>
      <c r="AE72" s="103"/>
    </row>
    <row r="73" spans="4:31" ht="13.5">
      <c r="D73" s="106"/>
      <c r="E73" s="105"/>
      <c r="F73" s="105"/>
      <c r="G73" s="105"/>
      <c r="H73" s="106"/>
      <c r="I73" s="106"/>
      <c r="J73" s="106"/>
      <c r="K73" s="106"/>
      <c r="L73" s="106"/>
      <c r="M73" s="106"/>
      <c r="N73" s="106"/>
      <c r="O73" s="106"/>
      <c r="P73" s="106"/>
      <c r="Q73" s="106"/>
      <c r="R73" s="106"/>
      <c r="S73" s="103"/>
      <c r="T73" s="103"/>
      <c r="U73" s="103"/>
      <c r="V73" s="208"/>
      <c r="W73" s="103"/>
      <c r="X73" s="103"/>
      <c r="Y73" s="103"/>
      <c r="Z73" s="211">
        <v>45089</v>
      </c>
      <c r="AA73" s="103">
        <v>2.7858999999999998</v>
      </c>
      <c r="AB73" s="106">
        <v>3.1280000000000001</v>
      </c>
      <c r="AD73" s="103"/>
      <c r="AE73" s="103"/>
    </row>
    <row r="74" spans="4:31" ht="13.5">
      <c r="D74" s="106"/>
      <c r="E74" s="105"/>
      <c r="F74" s="105"/>
      <c r="G74" s="105"/>
      <c r="H74" s="106"/>
      <c r="I74" s="106"/>
      <c r="J74" s="106"/>
      <c r="K74" s="106"/>
      <c r="L74" s="106"/>
      <c r="M74" s="106"/>
      <c r="N74" s="106"/>
      <c r="O74" s="106"/>
      <c r="P74" s="106"/>
      <c r="Q74" s="106"/>
      <c r="R74" s="106"/>
      <c r="S74" s="103"/>
      <c r="T74" s="103"/>
      <c r="U74" s="103"/>
      <c r="V74" s="208"/>
      <c r="W74" s="103"/>
      <c r="X74" s="103"/>
      <c r="Y74" s="103"/>
      <c r="Z74" s="211">
        <v>45086</v>
      </c>
      <c r="AA74" s="103">
        <v>2.7858999999999998</v>
      </c>
      <c r="AB74" s="106">
        <v>3.1280000000000001</v>
      </c>
      <c r="AD74" s="103"/>
      <c r="AE74" s="103"/>
    </row>
    <row r="75" spans="4:31" ht="13.5">
      <c r="D75" s="106"/>
      <c r="E75" s="105"/>
      <c r="F75" s="105"/>
      <c r="G75" s="105"/>
      <c r="H75" s="106"/>
      <c r="I75" s="106"/>
      <c r="J75" s="106"/>
      <c r="K75" s="106"/>
      <c r="L75" s="106"/>
      <c r="M75" s="106"/>
      <c r="N75" s="106"/>
      <c r="O75" s="106"/>
      <c r="P75" s="106"/>
      <c r="Q75" s="106"/>
      <c r="R75" s="106"/>
      <c r="S75" s="103"/>
      <c r="T75" s="103"/>
      <c r="U75" s="103"/>
      <c r="V75" s="208"/>
      <c r="W75" s="103"/>
      <c r="X75" s="103"/>
      <c r="Y75" s="103"/>
      <c r="Z75" s="211">
        <v>45085</v>
      </c>
      <c r="AA75" s="103">
        <v>2.7858999999999998</v>
      </c>
      <c r="AB75" s="106">
        <v>3.1280000000000001</v>
      </c>
      <c r="AD75" s="103"/>
      <c r="AE75" s="103"/>
    </row>
    <row r="76" spans="4:31" ht="13.5">
      <c r="D76" s="106"/>
      <c r="E76" s="105"/>
      <c r="F76" s="105"/>
      <c r="G76" s="105"/>
      <c r="H76" s="106"/>
      <c r="I76" s="106"/>
      <c r="J76" s="106"/>
      <c r="K76" s="106"/>
      <c r="L76" s="106"/>
      <c r="M76" s="106"/>
      <c r="N76" s="106"/>
      <c r="O76" s="106"/>
      <c r="P76" s="106"/>
      <c r="Q76" s="106"/>
      <c r="R76" s="106"/>
      <c r="S76" s="103"/>
      <c r="T76" s="103"/>
      <c r="U76" s="103"/>
      <c r="V76" s="208"/>
      <c r="W76" s="103"/>
      <c r="X76" s="103"/>
      <c r="Y76" s="103"/>
      <c r="Z76" s="211">
        <v>45084</v>
      </c>
      <c r="AA76" s="103">
        <v>2.7863000000000002</v>
      </c>
      <c r="AB76" s="106">
        <v>3.1282999999999999</v>
      </c>
      <c r="AD76" s="103"/>
      <c r="AE76" s="103"/>
    </row>
    <row r="77" spans="4:31" ht="13.5">
      <c r="D77" s="106"/>
      <c r="E77" s="105"/>
      <c r="F77" s="105"/>
      <c r="G77" s="105"/>
      <c r="H77" s="106"/>
      <c r="I77" s="106"/>
      <c r="J77" s="106"/>
      <c r="K77" s="106"/>
      <c r="L77" s="106"/>
      <c r="M77" s="106"/>
      <c r="N77" s="106"/>
      <c r="O77" s="106"/>
      <c r="P77" s="106"/>
      <c r="Q77" s="106"/>
      <c r="R77" s="106"/>
      <c r="S77" s="103"/>
      <c r="T77" s="103"/>
      <c r="U77" s="103"/>
      <c r="V77" s="208"/>
      <c r="W77" s="103"/>
      <c r="X77" s="103"/>
      <c r="Y77" s="103"/>
      <c r="Z77" s="211">
        <v>45083</v>
      </c>
      <c r="AA77" s="103">
        <v>2.7850000000000001</v>
      </c>
      <c r="AB77" s="106">
        <v>3.1282000000000001</v>
      </c>
      <c r="AD77" s="103"/>
      <c r="AE77" s="103"/>
    </row>
    <row r="78" spans="4:31" ht="13.5">
      <c r="D78" s="106"/>
      <c r="E78" s="105"/>
      <c r="F78" s="105"/>
      <c r="G78" s="105"/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3"/>
      <c r="T78" s="103"/>
      <c r="U78" s="103"/>
      <c r="V78" s="208"/>
      <c r="W78" s="103"/>
      <c r="X78" s="103"/>
      <c r="Y78" s="103"/>
      <c r="Z78" s="211">
        <v>45082</v>
      </c>
      <c r="AA78" s="103">
        <v>2.7843</v>
      </c>
      <c r="AB78" s="106">
        <v>3.1274000000000002</v>
      </c>
      <c r="AD78" s="103"/>
      <c r="AE78" s="103"/>
    </row>
    <row r="79" spans="4:31" ht="13.5">
      <c r="D79" s="106"/>
      <c r="E79" s="105"/>
      <c r="F79" s="105"/>
      <c r="G79" s="105"/>
      <c r="H79" s="106"/>
      <c r="I79" s="106"/>
      <c r="J79" s="106"/>
      <c r="K79" s="106"/>
      <c r="L79" s="106"/>
      <c r="M79" s="106"/>
      <c r="N79" s="106"/>
      <c r="O79" s="106"/>
      <c r="P79" s="106"/>
      <c r="Q79" s="106"/>
      <c r="R79" s="106"/>
      <c r="S79" s="103"/>
      <c r="T79" s="103"/>
      <c r="U79" s="103"/>
      <c r="V79" s="208"/>
      <c r="W79" s="103"/>
      <c r="X79" s="103"/>
      <c r="Y79" s="103"/>
      <c r="Z79" s="211">
        <v>45079</v>
      </c>
      <c r="AA79" s="103">
        <v>2.7843</v>
      </c>
      <c r="AB79" s="106">
        <v>3.1274000000000002</v>
      </c>
      <c r="AD79" s="103"/>
      <c r="AE79" s="103"/>
    </row>
    <row r="80" spans="4:31" ht="13.5">
      <c r="D80" s="106"/>
      <c r="E80" s="105"/>
      <c r="F80" s="105"/>
      <c r="G80" s="105"/>
      <c r="H80" s="106"/>
      <c r="I80" s="106"/>
      <c r="J80" s="106"/>
      <c r="K80" s="106"/>
      <c r="L80" s="106"/>
      <c r="M80" s="106"/>
      <c r="N80" s="106"/>
      <c r="O80" s="106"/>
      <c r="P80" s="106"/>
      <c r="Q80" s="106"/>
      <c r="R80" s="106"/>
      <c r="S80" s="103"/>
      <c r="T80" s="103"/>
      <c r="U80" s="103"/>
      <c r="V80" s="208"/>
      <c r="W80" s="103"/>
      <c r="X80" s="103"/>
      <c r="Y80" s="103"/>
      <c r="Z80" s="211">
        <v>45078</v>
      </c>
      <c r="AA80" s="103">
        <v>2.7852999999999999</v>
      </c>
      <c r="AB80" s="106">
        <v>3.1343999999999999</v>
      </c>
      <c r="AD80" s="103"/>
      <c r="AE80" s="103"/>
    </row>
    <row r="81" spans="4:31" ht="13.5">
      <c r="D81" s="106"/>
      <c r="E81" s="105"/>
      <c r="F81" s="105"/>
      <c r="G81" s="105"/>
      <c r="H81" s="106"/>
      <c r="I81" s="106"/>
      <c r="J81" s="106"/>
      <c r="K81" s="106"/>
      <c r="L81" s="106"/>
      <c r="M81" s="106"/>
      <c r="N81" s="106"/>
      <c r="O81" s="106"/>
      <c r="P81" s="106"/>
      <c r="Q81" s="106"/>
      <c r="R81" s="106"/>
      <c r="S81" s="103"/>
      <c r="T81" s="103"/>
      <c r="U81" s="103"/>
      <c r="V81" s="208"/>
      <c r="W81" s="103"/>
      <c r="X81" s="103"/>
      <c r="Y81" s="103"/>
      <c r="Z81" s="211">
        <v>45077</v>
      </c>
      <c r="AA81" s="103">
        <v>2.7847</v>
      </c>
      <c r="AB81" s="106">
        <v>3.1448999999999998</v>
      </c>
      <c r="AD81" s="103"/>
      <c r="AE81" s="103"/>
    </row>
    <row r="82" spans="4:31" ht="13.5">
      <c r="D82" s="106"/>
      <c r="E82" s="105"/>
      <c r="F82" s="105"/>
      <c r="G82" s="105"/>
      <c r="H82" s="106"/>
      <c r="I82" s="106"/>
      <c r="J82" s="106"/>
      <c r="K82" s="106"/>
      <c r="L82" s="106"/>
      <c r="M82" s="106"/>
      <c r="N82" s="106"/>
      <c r="O82" s="106"/>
      <c r="P82" s="106"/>
      <c r="Q82" s="106"/>
      <c r="R82" s="106"/>
      <c r="S82" s="103"/>
      <c r="T82" s="103"/>
      <c r="U82" s="103"/>
      <c r="V82" s="208"/>
      <c r="W82" s="103"/>
      <c r="X82" s="103"/>
      <c r="Y82" s="103"/>
      <c r="Z82" s="211">
        <v>45076</v>
      </c>
      <c r="AA82" s="103">
        <v>2.7883</v>
      </c>
      <c r="AB82" s="106">
        <v>3.1486999999999998</v>
      </c>
      <c r="AD82" s="103"/>
      <c r="AE82" s="103"/>
    </row>
    <row r="83" spans="4:31" ht="13.5">
      <c r="D83" s="106"/>
      <c r="E83" s="105"/>
      <c r="F83" s="105"/>
      <c r="G83" s="105"/>
      <c r="H83" s="106"/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3"/>
      <c r="T83" s="103"/>
      <c r="U83" s="103"/>
      <c r="V83" s="208"/>
      <c r="W83" s="103"/>
      <c r="X83" s="103"/>
      <c r="Y83" s="103"/>
      <c r="Z83" s="211">
        <v>45075</v>
      </c>
      <c r="AA83" s="103">
        <v>2.7978999999999998</v>
      </c>
      <c r="AB83" s="106">
        <v>3.1448</v>
      </c>
      <c r="AD83" s="103"/>
      <c r="AE83" s="103"/>
    </row>
    <row r="84" spans="4:31" ht="13.5">
      <c r="D84" s="106"/>
      <c r="E84" s="105"/>
      <c r="F84" s="105"/>
      <c r="G84" s="105"/>
      <c r="H84" s="106"/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3"/>
      <c r="T84" s="103"/>
      <c r="U84" s="103"/>
      <c r="V84" s="208"/>
      <c r="W84" s="103"/>
      <c r="X84" s="103"/>
      <c r="Y84" s="103"/>
      <c r="Z84" s="211">
        <v>45072</v>
      </c>
      <c r="AA84" s="103">
        <v>2.7978999999999998</v>
      </c>
      <c r="AB84" s="106">
        <v>3.1448</v>
      </c>
      <c r="AD84" s="103"/>
      <c r="AE84" s="103"/>
    </row>
    <row r="85" spans="4:31" ht="13.5">
      <c r="D85" s="106"/>
      <c r="E85" s="105"/>
      <c r="F85" s="105"/>
      <c r="G85" s="105"/>
      <c r="H85" s="106"/>
      <c r="I85" s="106"/>
      <c r="J85" s="106"/>
      <c r="K85" s="106"/>
      <c r="L85" s="106"/>
      <c r="M85" s="106"/>
      <c r="N85" s="106"/>
      <c r="O85" s="106"/>
      <c r="P85" s="106"/>
      <c r="Q85" s="106"/>
      <c r="R85" s="106"/>
      <c r="S85" s="103"/>
      <c r="T85" s="103"/>
      <c r="U85" s="103"/>
      <c r="V85" s="208"/>
      <c r="W85" s="103"/>
      <c r="X85" s="103"/>
      <c r="Y85" s="103"/>
      <c r="Z85" s="211">
        <v>45071</v>
      </c>
      <c r="AA85" s="103">
        <v>2.7978999999999998</v>
      </c>
      <c r="AB85" s="106">
        <v>3.1448</v>
      </c>
      <c r="AD85" s="103"/>
      <c r="AE85" s="103"/>
    </row>
    <row r="86" spans="4:31" ht="13.5">
      <c r="D86" s="106"/>
      <c r="E86" s="105"/>
      <c r="F86" s="105"/>
      <c r="G86" s="105"/>
      <c r="H86" s="106"/>
      <c r="I86" s="106"/>
      <c r="J86" s="106"/>
      <c r="K86" s="106"/>
      <c r="L86" s="106"/>
      <c r="M86" s="106"/>
      <c r="N86" s="106"/>
      <c r="O86" s="106"/>
      <c r="P86" s="106"/>
      <c r="Q86" s="106"/>
      <c r="R86" s="106"/>
      <c r="S86" s="103"/>
      <c r="T86" s="103"/>
      <c r="U86" s="103"/>
      <c r="V86" s="208"/>
      <c r="W86" s="103"/>
      <c r="X86" s="103"/>
      <c r="Y86" s="103"/>
      <c r="Z86" s="211">
        <v>45070</v>
      </c>
      <c r="AA86" s="103">
        <v>2.7974000000000001</v>
      </c>
      <c r="AB86" s="106">
        <v>3.1448</v>
      </c>
      <c r="AD86" s="103"/>
      <c r="AE86" s="103"/>
    </row>
    <row r="87" spans="4:31" ht="13.5">
      <c r="D87" s="106"/>
      <c r="E87" s="105"/>
      <c r="F87" s="105"/>
      <c r="G87" s="105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3"/>
      <c r="T87" s="103"/>
      <c r="U87" s="103"/>
      <c r="V87" s="208"/>
      <c r="W87" s="103"/>
      <c r="X87" s="103"/>
      <c r="Y87" s="103"/>
      <c r="Z87" s="211">
        <v>45069</v>
      </c>
      <c r="AA87" s="103">
        <v>2.8083999999999998</v>
      </c>
      <c r="AB87" s="106">
        <v>3.1450999999999998</v>
      </c>
      <c r="AD87" s="103"/>
      <c r="AE87" s="103"/>
    </row>
    <row r="88" spans="4:31" ht="13.5">
      <c r="D88" s="106"/>
      <c r="E88" s="105"/>
      <c r="F88" s="105"/>
      <c r="G88" s="105"/>
      <c r="H88" s="106"/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3"/>
      <c r="T88" s="103"/>
      <c r="U88" s="103"/>
      <c r="V88" s="208"/>
      <c r="W88" s="103"/>
      <c r="X88" s="103"/>
      <c r="Y88" s="103"/>
      <c r="Z88" s="211">
        <v>45068</v>
      </c>
      <c r="AA88" s="103">
        <v>2.8136000000000001</v>
      </c>
      <c r="AB88" s="106">
        <v>3.1450999999999998</v>
      </c>
      <c r="AD88" s="103"/>
      <c r="AE88" s="103"/>
    </row>
    <row r="89" spans="4:31" ht="13.5">
      <c r="D89" s="106"/>
      <c r="E89" s="105"/>
      <c r="F89" s="105"/>
      <c r="G89" s="105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3"/>
      <c r="T89" s="103"/>
      <c r="U89" s="103"/>
      <c r="V89" s="208"/>
      <c r="W89" s="103"/>
      <c r="X89" s="103"/>
      <c r="Y89" s="103"/>
      <c r="Z89" s="211">
        <v>45065</v>
      </c>
      <c r="AA89" s="103">
        <v>2.8136000000000001</v>
      </c>
      <c r="AB89" s="106">
        <v>3.1450999999999998</v>
      </c>
      <c r="AD89" s="103"/>
      <c r="AE89" s="103"/>
    </row>
    <row r="90" spans="4:31" ht="13.5">
      <c r="D90" s="106"/>
      <c r="E90" s="105"/>
      <c r="F90" s="105"/>
      <c r="G90" s="105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3"/>
      <c r="T90" s="103"/>
      <c r="U90" s="103"/>
      <c r="V90" s="208"/>
      <c r="W90" s="103"/>
      <c r="X90" s="103"/>
      <c r="Y90" s="103"/>
      <c r="Z90" s="211">
        <v>45064</v>
      </c>
      <c r="AA90" s="103">
        <v>2.8138000000000001</v>
      </c>
      <c r="AB90" s="106">
        <v>3.1450999999999998</v>
      </c>
      <c r="AD90" s="103"/>
      <c r="AE90" s="103"/>
    </row>
    <row r="91" spans="4:31" ht="13.5">
      <c r="D91" s="106"/>
      <c r="E91" s="105"/>
      <c r="F91" s="105"/>
      <c r="G91" s="105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3"/>
      <c r="T91" s="103"/>
      <c r="U91" s="103"/>
      <c r="V91" s="208"/>
      <c r="W91" s="103"/>
      <c r="X91" s="103"/>
      <c r="Y91" s="103"/>
      <c r="Z91" s="211">
        <v>45063</v>
      </c>
      <c r="AA91" s="103">
        <v>2.8146</v>
      </c>
      <c r="AB91" s="106">
        <v>3.1385999999999998</v>
      </c>
      <c r="AD91" s="103"/>
      <c r="AE91" s="103"/>
    </row>
    <row r="92" spans="4:31" ht="13.5">
      <c r="D92" s="106"/>
      <c r="E92" s="105"/>
      <c r="F92" s="105"/>
      <c r="G92" s="105"/>
      <c r="H92" s="106"/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3"/>
      <c r="T92" s="103"/>
      <c r="U92" s="103"/>
      <c r="V92" s="208"/>
      <c r="W92" s="103"/>
      <c r="X92" s="103"/>
      <c r="Y92" s="103"/>
      <c r="Z92" s="211">
        <v>45062</v>
      </c>
      <c r="AA92" s="103">
        <v>2.8153000000000001</v>
      </c>
      <c r="AB92" s="106">
        <v>3.1417999999999999</v>
      </c>
      <c r="AD92" s="103"/>
      <c r="AE92" s="103"/>
    </row>
    <row r="93" spans="4:31" ht="13.5">
      <c r="D93" s="106"/>
      <c r="E93" s="105"/>
      <c r="F93" s="105"/>
      <c r="G93" s="105"/>
      <c r="H93" s="106"/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3"/>
      <c r="T93" s="103"/>
      <c r="U93" s="103"/>
      <c r="V93" s="208"/>
      <c r="W93" s="103"/>
      <c r="X93" s="103"/>
      <c r="Y93" s="103"/>
      <c r="Z93" s="211">
        <v>45061</v>
      </c>
      <c r="AA93" s="103">
        <v>2.8182999999999998</v>
      </c>
      <c r="AB93" s="106">
        <v>3.1554000000000002</v>
      </c>
      <c r="AD93" s="103"/>
      <c r="AE93" s="103"/>
    </row>
    <row r="94" spans="4:31" ht="13.5">
      <c r="D94" s="106"/>
      <c r="E94" s="105"/>
      <c r="F94" s="105"/>
      <c r="G94" s="105"/>
      <c r="H94" s="106"/>
      <c r="I94" s="106"/>
      <c r="J94" s="106"/>
      <c r="K94" s="106"/>
      <c r="L94" s="106"/>
      <c r="M94" s="106"/>
      <c r="N94" s="106"/>
      <c r="O94" s="106"/>
      <c r="P94" s="106"/>
      <c r="Q94" s="106"/>
      <c r="R94" s="106"/>
      <c r="S94" s="103"/>
      <c r="T94" s="103"/>
      <c r="U94" s="103"/>
      <c r="V94" s="208"/>
      <c r="W94" s="103"/>
      <c r="X94" s="103"/>
      <c r="Y94" s="103"/>
      <c r="Z94" s="211">
        <v>45058</v>
      </c>
      <c r="AA94" s="103">
        <v>2.8182999999999998</v>
      </c>
      <c r="AB94" s="106">
        <v>3.1554000000000002</v>
      </c>
      <c r="AD94" s="103"/>
      <c r="AE94" s="103"/>
    </row>
    <row r="95" spans="4:31" ht="13.5">
      <c r="D95" s="106"/>
      <c r="E95" s="105"/>
      <c r="F95" s="105"/>
      <c r="G95" s="105"/>
      <c r="H95" s="106"/>
      <c r="I95" s="106"/>
      <c r="J95" s="106"/>
      <c r="K95" s="106"/>
      <c r="L95" s="106"/>
      <c r="M95" s="106"/>
      <c r="N95" s="106"/>
      <c r="O95" s="106"/>
      <c r="P95" s="106"/>
      <c r="Q95" s="106"/>
      <c r="R95" s="106"/>
      <c r="S95" s="103"/>
      <c r="T95" s="103"/>
      <c r="U95" s="103"/>
      <c r="V95" s="208"/>
      <c r="W95" s="103"/>
      <c r="X95" s="103"/>
      <c r="Y95" s="103"/>
      <c r="Z95" s="211">
        <v>45057</v>
      </c>
      <c r="AA95" s="103">
        <v>2.8197000000000001</v>
      </c>
      <c r="AB95" s="106">
        <v>3.1564000000000001</v>
      </c>
      <c r="AD95" s="103"/>
      <c r="AE95" s="103"/>
    </row>
    <row r="96" spans="4:31" ht="13.5">
      <c r="D96" s="106"/>
      <c r="E96" s="105"/>
      <c r="F96" s="105"/>
      <c r="G96" s="105"/>
      <c r="H96" s="106"/>
      <c r="I96" s="106"/>
      <c r="J96" s="106"/>
      <c r="K96" s="106"/>
      <c r="L96" s="106"/>
      <c r="M96" s="106"/>
      <c r="N96" s="106"/>
      <c r="O96" s="106"/>
      <c r="P96" s="106"/>
      <c r="Q96" s="106"/>
      <c r="R96" s="106"/>
      <c r="S96" s="103"/>
      <c r="T96" s="103"/>
      <c r="U96" s="103"/>
      <c r="V96" s="208"/>
      <c r="W96" s="103"/>
      <c r="X96" s="103"/>
      <c r="Y96" s="103"/>
      <c r="Z96" s="211">
        <v>45056</v>
      </c>
      <c r="AA96" s="103">
        <v>2.8246000000000002</v>
      </c>
      <c r="AB96" s="106">
        <v>3.2235</v>
      </c>
      <c r="AD96" s="103"/>
      <c r="AE96" s="103"/>
    </row>
    <row r="97" spans="4:31" ht="13.5">
      <c r="D97" s="106"/>
      <c r="E97" s="105"/>
      <c r="F97" s="105"/>
      <c r="G97" s="105"/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3"/>
      <c r="T97" s="103"/>
      <c r="U97" s="103"/>
      <c r="V97" s="208"/>
      <c r="W97" s="103"/>
      <c r="X97" s="103"/>
      <c r="Y97" s="103"/>
      <c r="Z97" s="211">
        <v>45055</v>
      </c>
      <c r="AA97" s="103">
        <v>2.8288000000000002</v>
      </c>
      <c r="AB97" s="106">
        <v>3.2235</v>
      </c>
      <c r="AD97" s="103"/>
      <c r="AE97" s="103"/>
    </row>
    <row r="98" spans="4:31" ht="13.5">
      <c r="D98" s="106"/>
      <c r="E98" s="105"/>
      <c r="F98" s="105"/>
      <c r="G98" s="105"/>
      <c r="H98" s="106"/>
      <c r="I98" s="106"/>
      <c r="J98" s="106"/>
      <c r="K98" s="106"/>
      <c r="L98" s="106"/>
      <c r="M98" s="106"/>
      <c r="N98" s="106"/>
      <c r="O98" s="106"/>
      <c r="P98" s="106"/>
      <c r="Q98" s="106"/>
      <c r="R98" s="106"/>
      <c r="S98" s="103"/>
      <c r="T98" s="103"/>
      <c r="U98" s="103"/>
      <c r="V98" s="208"/>
      <c r="W98" s="103"/>
      <c r="X98" s="103"/>
      <c r="Y98" s="103"/>
      <c r="Z98" s="211">
        <v>45054</v>
      </c>
      <c r="AA98" s="103">
        <v>2.7629999999999999</v>
      </c>
      <c r="AB98" s="106">
        <v>3.2235</v>
      </c>
      <c r="AD98" s="103"/>
      <c r="AE98" s="103"/>
    </row>
    <row r="99" spans="4:31" ht="13.5">
      <c r="D99" s="106"/>
      <c r="E99" s="105"/>
      <c r="F99" s="105"/>
      <c r="G99" s="105"/>
      <c r="H99" s="106"/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3"/>
      <c r="T99" s="103"/>
      <c r="U99" s="103"/>
      <c r="V99" s="208"/>
      <c r="W99" s="103"/>
      <c r="X99" s="103"/>
      <c r="Y99" s="103"/>
      <c r="Z99" s="211">
        <v>45051</v>
      </c>
      <c r="AA99" s="103">
        <v>2.7629999999999999</v>
      </c>
      <c r="AB99" s="106">
        <v>3.2235</v>
      </c>
      <c r="AD99" s="103"/>
      <c r="AE99" s="103"/>
    </row>
    <row r="100" spans="4:31" ht="13.5">
      <c r="D100" s="106"/>
      <c r="E100" s="105"/>
      <c r="F100" s="105"/>
      <c r="G100" s="105"/>
      <c r="H100" s="106"/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3"/>
      <c r="T100" s="103"/>
      <c r="U100" s="103"/>
      <c r="V100" s="208"/>
      <c r="W100" s="103"/>
      <c r="X100" s="103"/>
      <c r="Y100" s="103"/>
      <c r="Z100" s="211">
        <v>45050</v>
      </c>
      <c r="AA100" s="103">
        <v>2.7629999999999999</v>
      </c>
      <c r="AB100" s="106">
        <v>3.2235</v>
      </c>
      <c r="AD100" s="103"/>
      <c r="AE100" s="103"/>
    </row>
    <row r="101" spans="4:31" ht="13.5">
      <c r="D101" s="106"/>
      <c r="E101" s="105"/>
      <c r="F101" s="105"/>
      <c r="G101" s="105"/>
      <c r="H101" s="106"/>
      <c r="I101" s="106"/>
      <c r="J101" s="106"/>
      <c r="K101" s="106"/>
      <c r="L101" s="106"/>
      <c r="M101" s="106"/>
      <c r="N101" s="106"/>
      <c r="O101" s="106"/>
      <c r="P101" s="106"/>
      <c r="Q101" s="106"/>
      <c r="R101" s="106"/>
      <c r="S101" s="103"/>
      <c r="T101" s="103"/>
      <c r="U101" s="103"/>
      <c r="V101" s="208"/>
      <c r="W101" s="103"/>
      <c r="X101" s="103"/>
      <c r="Y101" s="103"/>
      <c r="Z101" s="211">
        <v>45049</v>
      </c>
      <c r="AA101" s="103">
        <v>2.7629999999999999</v>
      </c>
      <c r="AB101" s="106">
        <v>3.2235</v>
      </c>
      <c r="AD101" s="103"/>
      <c r="AE101" s="103"/>
    </row>
    <row r="102" spans="4:31" ht="13.5">
      <c r="D102" s="106"/>
      <c r="E102" s="105"/>
      <c r="F102" s="105"/>
      <c r="G102" s="105"/>
      <c r="H102" s="106"/>
      <c r="I102" s="106"/>
      <c r="J102" s="106"/>
      <c r="K102" s="106"/>
      <c r="L102" s="106"/>
      <c r="M102" s="106"/>
      <c r="N102" s="106"/>
      <c r="O102" s="106"/>
      <c r="P102" s="106"/>
      <c r="Q102" s="106"/>
      <c r="R102" s="106"/>
      <c r="S102" s="103"/>
      <c r="T102" s="103"/>
      <c r="U102" s="103"/>
      <c r="V102" s="208"/>
      <c r="W102" s="103"/>
      <c r="X102" s="103"/>
      <c r="Y102" s="103"/>
      <c r="Z102" s="211">
        <v>45048</v>
      </c>
      <c r="AA102" s="103">
        <v>2.7629999999999999</v>
      </c>
      <c r="AB102" s="106">
        <v>3.2235</v>
      </c>
      <c r="AD102" s="103"/>
      <c r="AE102" s="103"/>
    </row>
    <row r="103" spans="4:31" ht="13.5">
      <c r="D103" s="106"/>
      <c r="E103" s="105"/>
      <c r="F103" s="105"/>
      <c r="G103" s="105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  <c r="R103" s="106"/>
      <c r="S103" s="103"/>
      <c r="T103" s="103"/>
      <c r="U103" s="103"/>
      <c r="V103" s="208"/>
      <c r="W103" s="103"/>
      <c r="X103" s="103"/>
      <c r="Y103" s="103"/>
      <c r="Z103" s="211">
        <v>45047</v>
      </c>
      <c r="AA103" s="103">
        <v>2.7629999999999999</v>
      </c>
      <c r="AB103" s="106">
        <v>3.2235</v>
      </c>
      <c r="AD103" s="103"/>
      <c r="AE103" s="103"/>
    </row>
    <row r="104" spans="4:31" ht="13.5">
      <c r="D104" s="106"/>
      <c r="E104" s="105"/>
      <c r="F104" s="105"/>
      <c r="G104" s="105"/>
      <c r="H104" s="106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3"/>
      <c r="T104" s="103"/>
      <c r="U104" s="103"/>
      <c r="V104" s="208"/>
      <c r="W104" s="103"/>
      <c r="X104" s="103"/>
      <c r="Y104" s="103"/>
      <c r="Z104" s="211">
        <v>45044</v>
      </c>
      <c r="AA104" s="103">
        <v>2.7629999999999999</v>
      </c>
      <c r="AB104" s="106">
        <v>3.2235</v>
      </c>
      <c r="AD104" s="103"/>
      <c r="AE104" s="103"/>
    </row>
    <row r="105" spans="4:31" ht="13.5">
      <c r="D105" s="106"/>
      <c r="E105" s="105"/>
      <c r="F105" s="105"/>
      <c r="G105" s="105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3"/>
      <c r="T105" s="103"/>
      <c r="U105" s="103"/>
      <c r="V105" s="208"/>
      <c r="W105" s="103"/>
      <c r="X105" s="103"/>
      <c r="Y105" s="103"/>
      <c r="Z105" s="211">
        <v>45043</v>
      </c>
      <c r="AA105" s="103">
        <v>2.7629999999999999</v>
      </c>
      <c r="AB105" s="106">
        <v>3.2235</v>
      </c>
      <c r="AD105" s="103"/>
      <c r="AE105" s="103"/>
    </row>
    <row r="106" spans="4:31" ht="13.5">
      <c r="D106" s="106"/>
      <c r="E106" s="105"/>
      <c r="F106" s="105"/>
      <c r="G106" s="105"/>
      <c r="H106" s="106"/>
      <c r="I106" s="106"/>
      <c r="J106" s="106"/>
      <c r="K106" s="106"/>
      <c r="L106" s="106"/>
      <c r="M106" s="106"/>
      <c r="N106" s="106"/>
      <c r="O106" s="106"/>
      <c r="P106" s="106"/>
      <c r="Q106" s="106"/>
      <c r="R106" s="106"/>
      <c r="S106" s="103"/>
      <c r="T106" s="103"/>
      <c r="U106" s="103"/>
      <c r="V106" s="208"/>
      <c r="W106" s="103"/>
      <c r="X106" s="103"/>
      <c r="Y106" s="103"/>
      <c r="Z106" s="211">
        <v>45042</v>
      </c>
      <c r="AA106" s="103">
        <v>2.7629999999999999</v>
      </c>
      <c r="AB106" s="106">
        <v>3.2235</v>
      </c>
      <c r="AD106" s="103"/>
      <c r="AE106" s="103"/>
    </row>
    <row r="107" spans="4:31" ht="13.5">
      <c r="D107" s="106"/>
      <c r="E107" s="105"/>
      <c r="F107" s="105"/>
      <c r="G107" s="105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  <c r="R107" s="106"/>
      <c r="S107" s="103"/>
      <c r="T107" s="103"/>
      <c r="U107" s="103"/>
      <c r="V107" s="208"/>
      <c r="W107" s="103"/>
      <c r="X107" s="103"/>
      <c r="Y107" s="103"/>
      <c r="Z107" s="211">
        <v>45041</v>
      </c>
      <c r="AA107" s="103">
        <v>2.7629999999999999</v>
      </c>
      <c r="AB107" s="106">
        <v>3.2235</v>
      </c>
      <c r="AD107" s="103"/>
      <c r="AE107" s="103"/>
    </row>
    <row r="108" spans="4:31" ht="13.5">
      <c r="D108" s="106"/>
      <c r="E108" s="105"/>
      <c r="F108" s="105"/>
      <c r="G108" s="105"/>
      <c r="H108" s="106"/>
      <c r="I108" s="106"/>
      <c r="J108" s="106"/>
      <c r="K108" s="106"/>
      <c r="L108" s="106"/>
      <c r="M108" s="106"/>
      <c r="N108" s="106"/>
      <c r="O108" s="106"/>
      <c r="P108" s="106"/>
      <c r="Q108" s="106"/>
      <c r="R108" s="106"/>
      <c r="S108" s="103"/>
      <c r="T108" s="103"/>
      <c r="U108" s="103"/>
      <c r="V108" s="208"/>
      <c r="W108" s="103"/>
      <c r="X108" s="103"/>
      <c r="Y108" s="103"/>
      <c r="Z108" s="211">
        <v>45040</v>
      </c>
      <c r="AA108" s="103">
        <v>2.7629999999999999</v>
      </c>
      <c r="AB108" s="106">
        <v>3.2235</v>
      </c>
      <c r="AD108" s="103"/>
      <c r="AE108" s="103"/>
    </row>
    <row r="109" spans="4:31" ht="13.5">
      <c r="D109" s="106"/>
      <c r="E109" s="105"/>
      <c r="F109" s="105"/>
      <c r="G109" s="105"/>
      <c r="H109" s="106"/>
      <c r="I109" s="106"/>
      <c r="J109" s="106"/>
      <c r="K109" s="106"/>
      <c r="L109" s="106"/>
      <c r="M109" s="106"/>
      <c r="N109" s="106"/>
      <c r="O109" s="106"/>
      <c r="P109" s="106"/>
      <c r="Q109" s="106"/>
      <c r="R109" s="106"/>
      <c r="S109" s="103"/>
      <c r="T109" s="103"/>
      <c r="U109" s="103"/>
      <c r="V109" s="208"/>
      <c r="W109" s="103"/>
      <c r="X109" s="103"/>
      <c r="Y109" s="103"/>
      <c r="Z109" s="211">
        <v>45037</v>
      </c>
      <c r="AA109" s="103">
        <v>2.7629999999999999</v>
      </c>
      <c r="AB109" s="106">
        <v>3.2235</v>
      </c>
      <c r="AD109" s="103"/>
      <c r="AE109" s="103"/>
    </row>
    <row r="110" spans="4:31" ht="13.5">
      <c r="D110" s="106"/>
      <c r="E110" s="105"/>
      <c r="F110" s="105"/>
      <c r="G110" s="105"/>
      <c r="H110" s="106"/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3"/>
      <c r="T110" s="103"/>
      <c r="U110" s="103"/>
      <c r="V110" s="208"/>
      <c r="W110" s="103"/>
      <c r="X110" s="103"/>
      <c r="Y110" s="103"/>
      <c r="Z110" s="211">
        <v>45036</v>
      </c>
      <c r="AA110" s="103">
        <v>2.7629999999999999</v>
      </c>
      <c r="AB110" s="106">
        <v>3.2235</v>
      </c>
      <c r="AD110" s="103"/>
      <c r="AE110" s="103"/>
    </row>
    <row r="111" spans="4:31" ht="13.5">
      <c r="D111" s="106"/>
      <c r="E111" s="105"/>
      <c r="F111" s="105"/>
      <c r="G111" s="105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  <c r="R111" s="106"/>
      <c r="S111" s="103"/>
      <c r="T111" s="103"/>
      <c r="U111" s="103"/>
      <c r="V111" s="208"/>
      <c r="W111" s="103"/>
      <c r="X111" s="103"/>
      <c r="Y111" s="103"/>
      <c r="Z111" s="211">
        <v>45035</v>
      </c>
      <c r="AA111" s="103">
        <v>2.7629999999999999</v>
      </c>
      <c r="AB111" s="106">
        <v>3.2235</v>
      </c>
      <c r="AD111" s="103"/>
      <c r="AE111" s="103"/>
    </row>
    <row r="112" spans="4:31" ht="13.5">
      <c r="D112" s="106"/>
      <c r="E112" s="105"/>
      <c r="F112" s="105"/>
      <c r="G112" s="105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3"/>
      <c r="T112" s="103"/>
      <c r="U112" s="103"/>
      <c r="V112" s="208"/>
      <c r="W112" s="103"/>
      <c r="X112" s="103"/>
      <c r="Y112" s="103"/>
      <c r="Z112" s="211">
        <v>45034</v>
      </c>
      <c r="AA112" s="103">
        <v>2.7629999999999999</v>
      </c>
      <c r="AB112" s="106">
        <v>3.2235</v>
      </c>
      <c r="AD112" s="103"/>
      <c r="AE112" s="103"/>
    </row>
    <row r="113" spans="4:31" ht="13.5">
      <c r="D113" s="106"/>
      <c r="E113" s="105"/>
      <c r="F113" s="105"/>
      <c r="G113" s="105"/>
      <c r="H113" s="106"/>
      <c r="I113" s="106"/>
      <c r="J113" s="106"/>
      <c r="K113" s="106"/>
      <c r="L113" s="106"/>
      <c r="M113" s="106"/>
      <c r="N113" s="106"/>
      <c r="O113" s="106"/>
      <c r="P113" s="106"/>
      <c r="Q113" s="106"/>
      <c r="R113" s="106"/>
      <c r="S113" s="103"/>
      <c r="T113" s="103"/>
      <c r="U113" s="103"/>
      <c r="V113" s="208"/>
      <c r="W113" s="103"/>
      <c r="X113" s="103"/>
      <c r="Y113" s="103"/>
      <c r="Z113" s="211">
        <v>45033</v>
      </c>
      <c r="AA113" s="103">
        <v>2.7629999999999999</v>
      </c>
      <c r="AB113" s="106">
        <v>3.2235</v>
      </c>
      <c r="AD113" s="103"/>
      <c r="AE113" s="103"/>
    </row>
    <row r="114" spans="4:31" ht="13.5">
      <c r="D114" s="106"/>
      <c r="E114" s="105"/>
      <c r="F114" s="105"/>
      <c r="G114" s="105"/>
      <c r="H114" s="106"/>
      <c r="I114" s="106"/>
      <c r="J114" s="106"/>
      <c r="K114" s="106"/>
      <c r="L114" s="106"/>
      <c r="M114" s="106"/>
      <c r="N114" s="106"/>
      <c r="O114" s="106"/>
      <c r="P114" s="106"/>
      <c r="Q114" s="106"/>
      <c r="R114" s="106"/>
      <c r="S114" s="103"/>
      <c r="T114" s="103"/>
      <c r="U114" s="103"/>
      <c r="V114" s="208"/>
      <c r="W114" s="103"/>
      <c r="X114" s="103"/>
      <c r="Y114" s="103"/>
      <c r="Z114" s="211">
        <v>45030</v>
      </c>
      <c r="AA114" s="103">
        <v>2.7629999999999999</v>
      </c>
      <c r="AB114" s="106">
        <v>3.2235</v>
      </c>
      <c r="AD114" s="103"/>
      <c r="AE114" s="103"/>
    </row>
    <row r="115" spans="4:31" ht="13.5">
      <c r="D115" s="106"/>
      <c r="E115" s="105"/>
      <c r="F115" s="105"/>
      <c r="G115" s="105"/>
      <c r="H115" s="106"/>
      <c r="I115" s="106"/>
      <c r="J115" s="106"/>
      <c r="K115" s="106"/>
      <c r="L115" s="106"/>
      <c r="M115" s="106"/>
      <c r="N115" s="106"/>
      <c r="O115" s="106"/>
      <c r="P115" s="106"/>
      <c r="Q115" s="106"/>
      <c r="R115" s="106"/>
      <c r="S115" s="103"/>
      <c r="T115" s="103"/>
      <c r="U115" s="103"/>
      <c r="V115" s="208"/>
      <c r="W115" s="103"/>
      <c r="X115" s="103"/>
      <c r="Y115" s="103"/>
      <c r="Z115" s="211">
        <v>45029</v>
      </c>
      <c r="AA115" s="103">
        <v>2.7629999999999999</v>
      </c>
      <c r="AB115" s="106">
        <v>3.2235</v>
      </c>
      <c r="AD115" s="103"/>
      <c r="AE115" s="103"/>
    </row>
    <row r="116" spans="4:31" ht="13.5">
      <c r="D116" s="106"/>
      <c r="E116" s="105"/>
      <c r="F116" s="105"/>
      <c r="G116" s="105"/>
      <c r="H116" s="106"/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3"/>
      <c r="T116" s="103"/>
      <c r="U116" s="103"/>
      <c r="V116" s="208"/>
      <c r="W116" s="103"/>
      <c r="X116" s="103"/>
      <c r="Y116" s="103"/>
      <c r="Z116" s="211">
        <v>45028</v>
      </c>
      <c r="AA116" s="103">
        <v>2.7629999999999999</v>
      </c>
      <c r="AB116" s="106">
        <v>3.2235</v>
      </c>
      <c r="AD116" s="103"/>
      <c r="AE116" s="103"/>
    </row>
    <row r="117" spans="4:31" ht="13.5">
      <c r="D117" s="106"/>
      <c r="E117" s="105"/>
      <c r="F117" s="105"/>
      <c r="G117" s="105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  <c r="R117" s="106"/>
      <c r="S117" s="103"/>
      <c r="T117" s="103"/>
      <c r="U117" s="103"/>
      <c r="V117" s="208"/>
      <c r="W117" s="103"/>
      <c r="X117" s="103"/>
      <c r="Y117" s="103"/>
      <c r="Z117" s="211">
        <v>45027</v>
      </c>
      <c r="AA117" s="103">
        <v>2.7629999999999999</v>
      </c>
      <c r="AB117" s="106">
        <v>3.2235</v>
      </c>
      <c r="AD117" s="103"/>
      <c r="AE117" s="103"/>
    </row>
    <row r="118" spans="4:31" ht="13.5">
      <c r="D118" s="106"/>
      <c r="E118" s="105"/>
      <c r="F118" s="105"/>
      <c r="G118" s="105"/>
      <c r="H118" s="106"/>
      <c r="I118" s="106"/>
      <c r="J118" s="106"/>
      <c r="K118" s="106"/>
      <c r="L118" s="106"/>
      <c r="M118" s="106"/>
      <c r="N118" s="106"/>
      <c r="O118" s="106"/>
      <c r="P118" s="106"/>
      <c r="Q118" s="106"/>
      <c r="R118" s="106"/>
      <c r="S118" s="103"/>
      <c r="T118" s="103"/>
      <c r="U118" s="103"/>
      <c r="V118" s="208"/>
      <c r="W118" s="103"/>
      <c r="X118" s="103"/>
      <c r="Y118" s="103"/>
      <c r="Z118" s="211">
        <v>45026</v>
      </c>
      <c r="AA118" s="103">
        <v>2.7629999999999999</v>
      </c>
      <c r="AB118" s="106">
        <v>3.2235</v>
      </c>
      <c r="AD118" s="103"/>
      <c r="AE118" s="103"/>
    </row>
    <row r="119" spans="4:31" ht="13.5">
      <c r="D119" s="106"/>
      <c r="E119" s="105"/>
      <c r="F119" s="105"/>
      <c r="G119" s="105"/>
      <c r="H119" s="106"/>
      <c r="I119" s="106"/>
      <c r="J119" s="106"/>
      <c r="K119" s="106"/>
      <c r="L119" s="106"/>
      <c r="M119" s="106"/>
      <c r="N119" s="106"/>
      <c r="O119" s="106"/>
      <c r="P119" s="106"/>
      <c r="Q119" s="106"/>
      <c r="R119" s="106"/>
      <c r="S119" s="103"/>
      <c r="T119" s="103"/>
      <c r="U119" s="103"/>
      <c r="V119" s="208"/>
      <c r="W119" s="103"/>
      <c r="X119" s="103"/>
      <c r="Y119" s="103"/>
      <c r="Z119" s="211">
        <v>45023</v>
      </c>
      <c r="AA119" s="103">
        <v>2.7629999999999999</v>
      </c>
      <c r="AB119" s="106">
        <v>3.2235</v>
      </c>
      <c r="AD119" s="103"/>
      <c r="AE119" s="103"/>
    </row>
    <row r="120" spans="4:31" ht="13.5">
      <c r="D120" s="106"/>
      <c r="E120" s="105"/>
      <c r="F120" s="105"/>
      <c r="G120" s="105"/>
      <c r="H120" s="106"/>
      <c r="I120" s="106"/>
      <c r="J120" s="106"/>
      <c r="K120" s="106"/>
      <c r="L120" s="106"/>
      <c r="M120" s="106"/>
      <c r="N120" s="106"/>
      <c r="O120" s="106"/>
      <c r="P120" s="106"/>
      <c r="Q120" s="106"/>
      <c r="R120" s="106"/>
      <c r="S120" s="103"/>
      <c r="T120" s="103"/>
      <c r="U120" s="103"/>
      <c r="V120" s="208"/>
      <c r="W120" s="103"/>
      <c r="X120" s="103"/>
      <c r="Y120" s="103"/>
      <c r="Z120" s="211">
        <v>45022</v>
      </c>
      <c r="AA120" s="103">
        <v>2.7629999999999999</v>
      </c>
      <c r="AB120" s="106">
        <v>3.2235</v>
      </c>
      <c r="AD120" s="103"/>
      <c r="AE120" s="103"/>
    </row>
    <row r="121" spans="4:31" ht="13.5">
      <c r="D121" s="106"/>
      <c r="E121" s="105"/>
      <c r="F121" s="105"/>
      <c r="G121" s="105"/>
      <c r="H121" s="106"/>
      <c r="I121" s="106"/>
      <c r="J121" s="106"/>
      <c r="K121" s="106"/>
      <c r="L121" s="106"/>
      <c r="M121" s="106"/>
      <c r="N121" s="106"/>
      <c r="O121" s="106"/>
      <c r="P121" s="106"/>
      <c r="Q121" s="106"/>
      <c r="R121" s="106"/>
      <c r="S121" s="103"/>
      <c r="T121" s="103"/>
      <c r="U121" s="103"/>
      <c r="V121" s="208"/>
      <c r="W121" s="103"/>
      <c r="X121" s="103"/>
      <c r="Y121" s="103"/>
      <c r="Z121" s="211">
        <v>45021</v>
      </c>
      <c r="AA121" s="103">
        <v>2.7629999999999999</v>
      </c>
      <c r="AB121" s="106">
        <v>3.2235</v>
      </c>
      <c r="AD121" s="103"/>
      <c r="AE121" s="103"/>
    </row>
    <row r="122" spans="4:31" ht="13.5">
      <c r="D122" s="106"/>
      <c r="E122" s="105"/>
      <c r="F122" s="105"/>
      <c r="G122" s="105"/>
      <c r="H122" s="106"/>
      <c r="I122" s="106"/>
      <c r="J122" s="106"/>
      <c r="K122" s="106"/>
      <c r="L122" s="106"/>
      <c r="M122" s="106"/>
      <c r="N122" s="106"/>
      <c r="O122" s="106"/>
      <c r="P122" s="106"/>
      <c r="Q122" s="106"/>
      <c r="R122" s="106"/>
      <c r="S122" s="103"/>
      <c r="T122" s="103"/>
      <c r="U122" s="103"/>
      <c r="V122" s="208"/>
      <c r="W122" s="103"/>
      <c r="X122" s="103"/>
      <c r="Y122" s="103"/>
      <c r="Z122" s="211">
        <v>45020</v>
      </c>
      <c r="AA122" s="103">
        <v>2.7629999999999999</v>
      </c>
      <c r="AB122" s="106">
        <v>3.2235</v>
      </c>
      <c r="AD122" s="103"/>
      <c r="AE122" s="103"/>
    </row>
    <row r="123" spans="4:31" ht="13.5">
      <c r="D123" s="106"/>
      <c r="E123" s="105"/>
      <c r="F123" s="105"/>
      <c r="G123" s="105"/>
      <c r="H123" s="106"/>
      <c r="I123" s="106"/>
      <c r="J123" s="106"/>
      <c r="K123" s="106"/>
      <c r="L123" s="106"/>
      <c r="M123" s="106"/>
      <c r="N123" s="106"/>
      <c r="O123" s="106"/>
      <c r="P123" s="106"/>
      <c r="Q123" s="106"/>
      <c r="R123" s="106"/>
      <c r="S123" s="103"/>
      <c r="T123" s="103"/>
      <c r="U123" s="103"/>
      <c r="V123" s="208"/>
      <c r="W123" s="103"/>
      <c r="X123" s="103"/>
      <c r="Y123" s="103"/>
      <c r="Z123" s="211">
        <v>45019</v>
      </c>
      <c r="AA123" s="103">
        <v>2.7629999999999999</v>
      </c>
      <c r="AB123" s="106">
        <v>3.2235</v>
      </c>
      <c r="AD123" s="103"/>
      <c r="AE123" s="103"/>
    </row>
    <row r="124" spans="4:31" ht="13.5">
      <c r="D124" s="106"/>
      <c r="E124" s="105"/>
      <c r="F124" s="105"/>
      <c r="G124" s="105"/>
      <c r="H124" s="106"/>
      <c r="I124" s="106"/>
      <c r="J124" s="106"/>
      <c r="K124" s="106"/>
      <c r="L124" s="106"/>
      <c r="M124" s="106"/>
      <c r="N124" s="106"/>
      <c r="O124" s="106"/>
      <c r="P124" s="106"/>
      <c r="Q124" s="106"/>
      <c r="R124" s="106"/>
      <c r="S124" s="103"/>
      <c r="T124" s="103"/>
      <c r="U124" s="103"/>
      <c r="V124" s="208"/>
      <c r="W124" s="103"/>
      <c r="X124" s="103"/>
      <c r="Y124" s="103"/>
      <c r="Z124" s="211">
        <v>45016</v>
      </c>
      <c r="AA124" s="103">
        <v>2.7629999999999999</v>
      </c>
      <c r="AB124" s="106">
        <v>3.2235</v>
      </c>
      <c r="AD124" s="103"/>
      <c r="AE124" s="103"/>
    </row>
    <row r="125" spans="4:31" ht="13.5">
      <c r="D125" s="106"/>
      <c r="E125" s="105"/>
      <c r="F125" s="105"/>
      <c r="G125" s="105"/>
      <c r="H125" s="106"/>
      <c r="I125" s="106"/>
      <c r="J125" s="106"/>
      <c r="K125" s="106"/>
      <c r="L125" s="106"/>
      <c r="M125" s="106"/>
      <c r="N125" s="106"/>
      <c r="O125" s="106"/>
      <c r="P125" s="106"/>
      <c r="Q125" s="106"/>
      <c r="R125" s="106"/>
      <c r="S125" s="103"/>
      <c r="T125" s="103"/>
      <c r="U125" s="103"/>
      <c r="V125" s="208"/>
      <c r="W125" s="103"/>
      <c r="X125" s="103"/>
      <c r="Y125" s="103"/>
      <c r="Z125" s="211">
        <v>45015</v>
      </c>
      <c r="AA125" s="103">
        <v>2.7629999999999999</v>
      </c>
      <c r="AB125" s="106">
        <v>3.2235</v>
      </c>
      <c r="AD125" s="103"/>
      <c r="AE125" s="103"/>
    </row>
    <row r="126" spans="4:31" ht="13.5">
      <c r="D126" s="106"/>
      <c r="E126" s="105"/>
      <c r="F126" s="105"/>
      <c r="G126" s="105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3"/>
      <c r="T126" s="103"/>
      <c r="U126" s="103"/>
      <c r="V126" s="208"/>
      <c r="W126" s="103"/>
      <c r="X126" s="103"/>
      <c r="Y126" s="103"/>
      <c r="Z126" s="211">
        <v>45014</v>
      </c>
      <c r="AA126" s="103">
        <v>2.7629999999999999</v>
      </c>
      <c r="AB126" s="106">
        <v>3.2235</v>
      </c>
      <c r="AD126" s="103"/>
      <c r="AE126" s="103"/>
    </row>
    <row r="127" spans="4:31" ht="13.5">
      <c r="D127" s="106"/>
      <c r="E127" s="105"/>
      <c r="F127" s="105"/>
      <c r="G127" s="105"/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3"/>
      <c r="T127" s="103"/>
      <c r="U127" s="103"/>
      <c r="V127" s="208"/>
      <c r="W127" s="103"/>
      <c r="X127" s="103"/>
      <c r="Y127" s="103"/>
      <c r="Z127" s="211">
        <v>45013</v>
      </c>
      <c r="AA127" s="103">
        <v>2.7629999999999999</v>
      </c>
      <c r="AB127" s="106">
        <v>3.2235</v>
      </c>
      <c r="AD127" s="103"/>
      <c r="AE127" s="103"/>
    </row>
    <row r="128" spans="4:31" ht="13.5">
      <c r="D128" s="106"/>
      <c r="E128" s="105"/>
      <c r="F128" s="105"/>
      <c r="G128" s="105"/>
      <c r="H128" s="106"/>
      <c r="I128" s="106"/>
      <c r="J128" s="106"/>
      <c r="K128" s="106"/>
      <c r="L128" s="106"/>
      <c r="M128" s="106"/>
      <c r="N128" s="106"/>
      <c r="O128" s="106"/>
      <c r="P128" s="106"/>
      <c r="Q128" s="106"/>
      <c r="R128" s="106"/>
      <c r="S128" s="103"/>
      <c r="T128" s="103"/>
      <c r="U128" s="103"/>
      <c r="V128" s="208"/>
      <c r="W128" s="103"/>
      <c r="X128" s="103"/>
      <c r="Y128" s="103"/>
      <c r="Z128" s="211">
        <v>45012</v>
      </c>
      <c r="AA128" s="103">
        <v>2.7629999999999999</v>
      </c>
      <c r="AB128" s="106">
        <v>3.2235</v>
      </c>
      <c r="AD128" s="103"/>
      <c r="AE128" s="103"/>
    </row>
    <row r="129" spans="4:31" ht="13.5">
      <c r="D129" s="106"/>
      <c r="E129" s="105"/>
      <c r="F129" s="105"/>
      <c r="G129" s="105"/>
      <c r="H129" s="106"/>
      <c r="I129" s="106"/>
      <c r="J129" s="106"/>
      <c r="K129" s="106"/>
      <c r="L129" s="106"/>
      <c r="M129" s="106"/>
      <c r="N129" s="106"/>
      <c r="O129" s="106"/>
      <c r="P129" s="106"/>
      <c r="Q129" s="106"/>
      <c r="R129" s="106"/>
      <c r="S129" s="103"/>
      <c r="T129" s="103"/>
      <c r="U129" s="103"/>
      <c r="V129" s="208"/>
      <c r="W129" s="103"/>
      <c r="X129" s="103"/>
      <c r="Y129" s="103"/>
      <c r="Z129" s="211">
        <v>45009</v>
      </c>
      <c r="AA129" s="103">
        <v>2.7629999999999999</v>
      </c>
      <c r="AB129" s="106">
        <v>3.2235</v>
      </c>
      <c r="AD129" s="103"/>
      <c r="AE129" s="103"/>
    </row>
    <row r="130" spans="4:31" ht="13.5">
      <c r="D130" s="106"/>
      <c r="E130" s="105"/>
      <c r="F130" s="105"/>
      <c r="G130" s="105"/>
      <c r="H130" s="106"/>
      <c r="I130" s="106"/>
      <c r="J130" s="106"/>
      <c r="K130" s="106"/>
      <c r="L130" s="106"/>
      <c r="M130" s="106"/>
      <c r="N130" s="106"/>
      <c r="O130" s="106"/>
      <c r="P130" s="106"/>
      <c r="Q130" s="106"/>
      <c r="R130" s="106"/>
      <c r="S130" s="103"/>
      <c r="T130" s="103"/>
      <c r="U130" s="103"/>
      <c r="V130" s="208"/>
      <c r="W130" s="103"/>
      <c r="X130" s="103"/>
      <c r="Y130" s="103"/>
      <c r="Z130" s="211">
        <v>45008</v>
      </c>
      <c r="AA130" s="103">
        <v>2.7629999999999999</v>
      </c>
      <c r="AB130" s="106">
        <v>3.2235</v>
      </c>
      <c r="AD130" s="103"/>
      <c r="AE130" s="103"/>
    </row>
    <row r="131" spans="4:31" ht="13.5">
      <c r="D131" s="106"/>
      <c r="E131" s="105"/>
      <c r="F131" s="105"/>
      <c r="G131" s="105"/>
      <c r="H131" s="106"/>
      <c r="I131" s="106"/>
      <c r="J131" s="106"/>
      <c r="K131" s="106"/>
      <c r="L131" s="106"/>
      <c r="M131" s="106"/>
      <c r="N131" s="106"/>
      <c r="O131" s="106"/>
      <c r="P131" s="106"/>
      <c r="Q131" s="106"/>
      <c r="R131" s="106"/>
      <c r="S131" s="103"/>
      <c r="T131" s="103"/>
      <c r="U131" s="103"/>
      <c r="V131" s="208"/>
      <c r="W131" s="103"/>
      <c r="X131" s="103"/>
      <c r="Y131" s="103"/>
      <c r="Z131" s="211">
        <v>45007</v>
      </c>
      <c r="AA131" s="103">
        <v>2.7629999999999999</v>
      </c>
      <c r="AB131" s="106">
        <v>3.2235</v>
      </c>
      <c r="AD131" s="103"/>
      <c r="AE131" s="103"/>
    </row>
    <row r="132" spans="4:31" ht="13.5">
      <c r="D132" s="106"/>
      <c r="E132" s="105"/>
      <c r="F132" s="105"/>
      <c r="G132" s="105"/>
      <c r="H132" s="106"/>
      <c r="I132" s="106"/>
      <c r="J132" s="106"/>
      <c r="K132" s="106"/>
      <c r="L132" s="106"/>
      <c r="M132" s="106"/>
      <c r="N132" s="106"/>
      <c r="O132" s="106"/>
      <c r="P132" s="106"/>
      <c r="Q132" s="106"/>
      <c r="R132" s="106"/>
      <c r="S132" s="103"/>
      <c r="T132" s="103"/>
      <c r="U132" s="103"/>
      <c r="V132" s="208"/>
      <c r="W132" s="103"/>
      <c r="X132" s="103"/>
      <c r="Y132" s="103"/>
      <c r="Z132" s="211">
        <v>45006</v>
      </c>
      <c r="AA132" s="103">
        <v>2.7629999999999999</v>
      </c>
      <c r="AB132" s="106">
        <v>3.2235</v>
      </c>
      <c r="AD132" s="103"/>
      <c r="AE132" s="103"/>
    </row>
    <row r="133" spans="4:31" ht="13.5">
      <c r="D133" s="106"/>
      <c r="E133" s="105"/>
      <c r="F133" s="105"/>
      <c r="G133" s="105"/>
      <c r="H133" s="106"/>
      <c r="I133" s="106"/>
      <c r="J133" s="106"/>
      <c r="K133" s="106"/>
      <c r="L133" s="106"/>
      <c r="M133" s="106"/>
      <c r="N133" s="106"/>
      <c r="O133" s="106"/>
      <c r="P133" s="106"/>
      <c r="Q133" s="106"/>
      <c r="R133" s="106"/>
      <c r="S133" s="103"/>
      <c r="T133" s="103"/>
      <c r="U133" s="103"/>
      <c r="V133" s="208"/>
      <c r="W133" s="103"/>
      <c r="X133" s="103"/>
      <c r="Y133" s="103"/>
      <c r="Z133" s="211">
        <v>45005</v>
      </c>
      <c r="AA133" s="103">
        <v>2.7629999999999999</v>
      </c>
      <c r="AB133" s="106">
        <v>3.2235</v>
      </c>
      <c r="AD133" s="103"/>
      <c r="AE133" s="103"/>
    </row>
    <row r="134" spans="4:31" ht="13.5">
      <c r="D134" s="106"/>
      <c r="E134" s="105"/>
      <c r="F134" s="105"/>
      <c r="G134" s="105"/>
      <c r="H134" s="106"/>
      <c r="I134" s="106"/>
      <c r="J134" s="106"/>
      <c r="K134" s="106"/>
      <c r="L134" s="106"/>
      <c r="M134" s="106"/>
      <c r="N134" s="106"/>
      <c r="O134" s="106"/>
      <c r="P134" s="106"/>
      <c r="Q134" s="106"/>
      <c r="R134" s="106"/>
      <c r="S134" s="103"/>
      <c r="T134" s="103"/>
      <c r="U134" s="103"/>
      <c r="V134" s="208"/>
      <c r="W134" s="103"/>
      <c r="X134" s="103"/>
      <c r="Y134" s="103"/>
      <c r="Z134" s="211">
        <v>45002</v>
      </c>
      <c r="AA134" s="103">
        <v>2.7629999999999999</v>
      </c>
      <c r="AB134" s="106">
        <v>3.2235</v>
      </c>
      <c r="AD134" s="103"/>
      <c r="AE134" s="103"/>
    </row>
    <row r="135" spans="4:31" ht="13.5">
      <c r="D135" s="106"/>
      <c r="E135" s="105"/>
      <c r="F135" s="105"/>
      <c r="G135" s="105"/>
      <c r="H135" s="106"/>
      <c r="I135" s="106"/>
      <c r="J135" s="106"/>
      <c r="K135" s="106"/>
      <c r="L135" s="106"/>
      <c r="M135" s="106"/>
      <c r="N135" s="106"/>
      <c r="O135" s="106"/>
      <c r="P135" s="106"/>
      <c r="Q135" s="106"/>
      <c r="R135" s="106"/>
      <c r="S135" s="103"/>
      <c r="T135" s="103"/>
      <c r="U135" s="103"/>
      <c r="V135" s="208"/>
      <c r="W135" s="103"/>
      <c r="X135" s="103"/>
      <c r="Y135" s="103"/>
      <c r="Z135" s="211">
        <v>45001</v>
      </c>
      <c r="AA135" s="103">
        <v>2.7629999999999999</v>
      </c>
      <c r="AB135" s="106">
        <v>3.2235</v>
      </c>
      <c r="AD135" s="103"/>
      <c r="AE135" s="103"/>
    </row>
    <row r="136" spans="4:31" ht="13.5">
      <c r="D136" s="106"/>
      <c r="E136" s="105"/>
      <c r="F136" s="105"/>
      <c r="G136" s="105"/>
      <c r="H136" s="106"/>
      <c r="I136" s="106"/>
      <c r="J136" s="106"/>
      <c r="K136" s="106"/>
      <c r="L136" s="106"/>
      <c r="M136" s="106"/>
      <c r="N136" s="106"/>
      <c r="O136" s="106"/>
      <c r="P136" s="106"/>
      <c r="Q136" s="106"/>
      <c r="R136" s="106"/>
      <c r="S136" s="103"/>
      <c r="T136" s="103"/>
      <c r="U136" s="103"/>
      <c r="V136" s="208"/>
      <c r="W136" s="103"/>
      <c r="X136" s="103"/>
      <c r="Y136" s="103"/>
      <c r="Z136" s="211">
        <v>45000</v>
      </c>
      <c r="AA136" s="103">
        <v>2.7629999999999999</v>
      </c>
      <c r="AB136" s="106">
        <v>3.2235</v>
      </c>
      <c r="AD136" s="103"/>
      <c r="AE136" s="103"/>
    </row>
    <row r="137" spans="4:31" ht="13.5">
      <c r="D137" s="106"/>
      <c r="E137" s="105"/>
      <c r="F137" s="105"/>
      <c r="G137" s="105"/>
      <c r="H137" s="106"/>
      <c r="I137" s="106"/>
      <c r="J137" s="106"/>
      <c r="K137" s="106"/>
      <c r="L137" s="106"/>
      <c r="M137" s="106"/>
      <c r="N137" s="106"/>
      <c r="O137" s="106"/>
      <c r="P137" s="106"/>
      <c r="Q137" s="106"/>
      <c r="R137" s="106"/>
      <c r="S137" s="103"/>
      <c r="T137" s="103"/>
      <c r="U137" s="103"/>
      <c r="V137" s="208"/>
      <c r="W137" s="103"/>
      <c r="X137" s="103"/>
      <c r="Y137" s="103"/>
      <c r="Z137" s="211">
        <v>44999</v>
      </c>
      <c r="AA137" s="103">
        <v>2.7629999999999999</v>
      </c>
      <c r="AB137" s="106">
        <v>3.2235</v>
      </c>
      <c r="AD137" s="103"/>
      <c r="AE137" s="103"/>
    </row>
    <row r="138" spans="4:31" ht="13.5">
      <c r="D138" s="106"/>
      <c r="E138" s="105"/>
      <c r="F138" s="105"/>
      <c r="G138" s="105"/>
      <c r="H138" s="106"/>
      <c r="I138" s="106"/>
      <c r="J138" s="106"/>
      <c r="K138" s="106"/>
      <c r="L138" s="106"/>
      <c r="M138" s="106"/>
      <c r="N138" s="106"/>
      <c r="O138" s="106"/>
      <c r="P138" s="106"/>
      <c r="Q138" s="106"/>
      <c r="R138" s="106"/>
      <c r="S138" s="103"/>
      <c r="T138" s="103"/>
      <c r="U138" s="103"/>
      <c r="V138" s="208"/>
      <c r="W138" s="103"/>
      <c r="X138" s="103"/>
      <c r="Y138" s="103"/>
      <c r="Z138" s="211">
        <v>44998</v>
      </c>
      <c r="AA138" s="103">
        <v>2.7629999999999999</v>
      </c>
      <c r="AB138" s="106">
        <v>3.2235</v>
      </c>
      <c r="AD138" s="103"/>
      <c r="AE138" s="103"/>
    </row>
    <row r="139" spans="4:31" ht="13.5">
      <c r="D139" s="106"/>
      <c r="E139" s="105"/>
      <c r="F139" s="105"/>
      <c r="G139" s="105"/>
      <c r="H139" s="106"/>
      <c r="I139" s="106"/>
      <c r="J139" s="106"/>
      <c r="K139" s="106"/>
      <c r="L139" s="106"/>
      <c r="M139" s="106"/>
      <c r="N139" s="106"/>
      <c r="O139" s="106"/>
      <c r="P139" s="106"/>
      <c r="Q139" s="106"/>
      <c r="R139" s="106"/>
      <c r="S139" s="103"/>
      <c r="T139" s="103"/>
      <c r="U139" s="103"/>
      <c r="V139" s="208"/>
      <c r="W139" s="103"/>
      <c r="X139" s="103"/>
      <c r="Y139" s="103"/>
      <c r="Z139" s="211">
        <v>44995</v>
      </c>
      <c r="AA139" s="103">
        <v>2.7629999999999999</v>
      </c>
      <c r="AB139" s="106">
        <v>3.2235</v>
      </c>
      <c r="AD139" s="103"/>
      <c r="AE139" s="103"/>
    </row>
    <row r="140" spans="4:31" ht="13.5">
      <c r="D140" s="106"/>
      <c r="E140" s="105"/>
      <c r="F140" s="105"/>
      <c r="G140" s="105"/>
      <c r="H140" s="106"/>
      <c r="I140" s="106"/>
      <c r="J140" s="106"/>
      <c r="K140" s="106"/>
      <c r="L140" s="106"/>
      <c r="M140" s="106"/>
      <c r="N140" s="106"/>
      <c r="O140" s="106"/>
      <c r="P140" s="106"/>
      <c r="Q140" s="106"/>
      <c r="R140" s="106"/>
      <c r="S140" s="103"/>
      <c r="T140" s="103"/>
      <c r="U140" s="103"/>
      <c r="V140" s="208"/>
      <c r="W140" s="103"/>
      <c r="X140" s="103"/>
      <c r="Y140" s="103"/>
      <c r="Z140" s="211">
        <v>44994</v>
      </c>
      <c r="AA140" s="103">
        <v>2.7629999999999999</v>
      </c>
      <c r="AB140" s="106">
        <v>3.2235</v>
      </c>
      <c r="AD140" s="103"/>
      <c r="AE140" s="103"/>
    </row>
    <row r="141" spans="4:31" ht="13.5">
      <c r="D141" s="106"/>
      <c r="E141" s="105"/>
      <c r="F141" s="105"/>
      <c r="G141" s="105"/>
      <c r="H141" s="106"/>
      <c r="I141" s="106"/>
      <c r="J141" s="106"/>
      <c r="K141" s="106"/>
      <c r="L141" s="106"/>
      <c r="M141" s="106"/>
      <c r="N141" s="106"/>
      <c r="O141" s="106"/>
      <c r="P141" s="106"/>
      <c r="Q141" s="106"/>
      <c r="R141" s="106"/>
      <c r="S141" s="103"/>
      <c r="T141" s="103"/>
      <c r="U141" s="103"/>
      <c r="V141" s="208"/>
      <c r="W141" s="103"/>
      <c r="X141" s="103"/>
      <c r="Y141" s="103"/>
      <c r="Z141" s="211">
        <v>44993</v>
      </c>
      <c r="AA141" s="103">
        <v>2.7629999999999999</v>
      </c>
      <c r="AB141" s="106">
        <v>3.2235</v>
      </c>
      <c r="AD141" s="103"/>
      <c r="AE141" s="103"/>
    </row>
    <row r="142" spans="4:31" ht="13.5">
      <c r="D142" s="106"/>
      <c r="E142" s="105"/>
      <c r="F142" s="105"/>
      <c r="G142" s="105"/>
      <c r="H142" s="106"/>
      <c r="I142" s="106"/>
      <c r="J142" s="106"/>
      <c r="K142" s="106"/>
      <c r="L142" s="106"/>
      <c r="M142" s="106"/>
      <c r="N142" s="106"/>
      <c r="O142" s="106"/>
      <c r="P142" s="106"/>
      <c r="Q142" s="106"/>
      <c r="R142" s="106"/>
      <c r="S142" s="103"/>
      <c r="T142" s="103"/>
      <c r="U142" s="103"/>
      <c r="V142" s="208"/>
      <c r="W142" s="103"/>
      <c r="X142" s="103"/>
      <c r="Y142" s="103"/>
      <c r="Z142" s="211">
        <v>44992</v>
      </c>
      <c r="AA142" s="103">
        <v>2.7629999999999999</v>
      </c>
      <c r="AB142" s="106">
        <v>3.2235</v>
      </c>
      <c r="AD142" s="103"/>
      <c r="AE142" s="103"/>
    </row>
    <row r="143" spans="4:31" ht="13.5">
      <c r="D143" s="106"/>
      <c r="E143" s="105"/>
      <c r="F143" s="105"/>
      <c r="G143" s="105"/>
      <c r="H143" s="106"/>
      <c r="I143" s="106"/>
      <c r="J143" s="106"/>
      <c r="K143" s="106"/>
      <c r="L143" s="106"/>
      <c r="M143" s="106"/>
      <c r="N143" s="106"/>
      <c r="O143" s="106"/>
      <c r="P143" s="106"/>
      <c r="Q143" s="106"/>
      <c r="R143" s="106"/>
      <c r="S143" s="103"/>
      <c r="T143" s="103"/>
      <c r="U143" s="103"/>
      <c r="V143" s="103"/>
      <c r="W143" s="103"/>
      <c r="X143" s="103"/>
      <c r="Y143" s="103"/>
      <c r="Z143" s="211">
        <v>44991</v>
      </c>
      <c r="AA143" s="103">
        <v>2.7629999999999999</v>
      </c>
      <c r="AB143" s="106">
        <v>3.2235</v>
      </c>
      <c r="AD143" s="103"/>
      <c r="AE143" s="103"/>
    </row>
    <row r="144" spans="4:31" ht="13.5">
      <c r="D144" s="106"/>
      <c r="E144" s="105"/>
      <c r="F144" s="105"/>
      <c r="G144" s="105"/>
      <c r="H144" s="106"/>
      <c r="I144" s="106"/>
      <c r="J144" s="106"/>
      <c r="K144" s="106"/>
      <c r="L144" s="106"/>
      <c r="M144" s="106"/>
      <c r="N144" s="106"/>
      <c r="O144" s="106"/>
      <c r="P144" s="106"/>
      <c r="Q144" s="106"/>
      <c r="R144" s="106"/>
      <c r="S144" s="103"/>
      <c r="T144" s="103"/>
      <c r="U144" s="103"/>
      <c r="V144" s="103"/>
      <c r="W144" s="103"/>
      <c r="X144" s="103"/>
      <c r="Y144" s="103"/>
      <c r="Z144" s="211">
        <v>44988</v>
      </c>
      <c r="AA144" s="103">
        <v>2.7629999999999999</v>
      </c>
      <c r="AB144" s="106">
        <v>3.2235</v>
      </c>
      <c r="AD144" s="103"/>
      <c r="AE144" s="103"/>
    </row>
    <row r="145" spans="4:31" ht="13.5">
      <c r="D145" s="106"/>
      <c r="E145" s="105"/>
      <c r="F145" s="105"/>
      <c r="G145" s="105"/>
      <c r="H145" s="106"/>
      <c r="I145" s="106"/>
      <c r="J145" s="106"/>
      <c r="K145" s="106"/>
      <c r="L145" s="106"/>
      <c r="M145" s="106"/>
      <c r="N145" s="106"/>
      <c r="O145" s="106"/>
      <c r="P145" s="106"/>
      <c r="Q145" s="106"/>
      <c r="R145" s="106"/>
      <c r="S145" s="103"/>
      <c r="T145" s="103"/>
      <c r="U145" s="103"/>
      <c r="V145" s="103"/>
      <c r="W145" s="103"/>
      <c r="X145" s="103"/>
      <c r="Y145" s="103"/>
      <c r="Z145" s="211">
        <v>44987</v>
      </c>
      <c r="AA145" s="103">
        <v>2.7629999999999999</v>
      </c>
      <c r="AB145" s="106">
        <v>3.2235</v>
      </c>
      <c r="AD145" s="103"/>
      <c r="AE145" s="103"/>
    </row>
    <row r="146" spans="4:31" ht="13.5">
      <c r="D146" s="106"/>
      <c r="E146" s="105"/>
      <c r="F146" s="105"/>
      <c r="G146" s="105"/>
      <c r="H146" s="106"/>
      <c r="I146" s="106"/>
      <c r="J146" s="106"/>
      <c r="K146" s="106"/>
      <c r="L146" s="106"/>
      <c r="M146" s="106"/>
      <c r="N146" s="106"/>
      <c r="O146" s="106"/>
      <c r="P146" s="106"/>
      <c r="Q146" s="106"/>
      <c r="R146" s="106"/>
      <c r="S146" s="103"/>
      <c r="T146" s="103"/>
      <c r="U146" s="103"/>
      <c r="V146" s="103"/>
      <c r="W146" s="103"/>
      <c r="X146" s="103"/>
      <c r="Y146" s="103"/>
      <c r="Z146" s="211">
        <v>44986</v>
      </c>
      <c r="AA146" s="103">
        <v>2.7629999999999999</v>
      </c>
      <c r="AB146" s="106">
        <v>3.2235</v>
      </c>
      <c r="AD146" s="103"/>
      <c r="AE146" s="103"/>
    </row>
    <row r="147" spans="4:31" ht="13.5">
      <c r="D147" s="106"/>
      <c r="E147" s="105"/>
      <c r="F147" s="105"/>
      <c r="G147" s="105"/>
      <c r="H147" s="106"/>
      <c r="I147" s="106"/>
      <c r="J147" s="106"/>
      <c r="K147" s="106"/>
      <c r="L147" s="106"/>
      <c r="M147" s="106"/>
      <c r="N147" s="106"/>
      <c r="O147" s="106"/>
      <c r="P147" s="106"/>
      <c r="Q147" s="106"/>
      <c r="R147" s="106"/>
      <c r="S147" s="103"/>
      <c r="T147" s="103"/>
      <c r="U147" s="103"/>
      <c r="V147" s="103"/>
      <c r="W147" s="103"/>
      <c r="X147" s="103"/>
      <c r="Y147" s="103"/>
      <c r="Z147" s="211">
        <v>44985</v>
      </c>
      <c r="AA147" s="103">
        <v>2.7629999999999999</v>
      </c>
      <c r="AB147" s="106">
        <v>3.2235</v>
      </c>
      <c r="AD147" s="103"/>
      <c r="AE147" s="103"/>
    </row>
    <row r="148" spans="4:31" ht="13.5">
      <c r="D148" s="106"/>
      <c r="E148" s="105"/>
      <c r="F148" s="105"/>
      <c r="G148" s="105"/>
      <c r="H148" s="106"/>
      <c r="I148" s="106"/>
      <c r="J148" s="106"/>
      <c r="K148" s="106"/>
      <c r="L148" s="106"/>
      <c r="M148" s="106"/>
      <c r="N148" s="106"/>
      <c r="O148" s="106"/>
      <c r="P148" s="106"/>
      <c r="Q148" s="106"/>
      <c r="R148" s="106"/>
      <c r="S148" s="103"/>
      <c r="T148" s="103"/>
      <c r="U148" s="103"/>
      <c r="V148" s="103"/>
      <c r="W148" s="103"/>
      <c r="X148" s="103"/>
      <c r="Y148" s="103"/>
      <c r="Z148" s="211">
        <v>44984</v>
      </c>
      <c r="AA148" s="103">
        <v>2.7629999999999999</v>
      </c>
      <c r="AB148" s="106">
        <v>3.2235</v>
      </c>
      <c r="AD148" s="103"/>
      <c r="AE148" s="103"/>
    </row>
    <row r="149" spans="4:31" ht="13.5">
      <c r="D149" s="106"/>
      <c r="E149" s="105"/>
      <c r="F149" s="105"/>
      <c r="G149" s="105"/>
      <c r="H149" s="106"/>
      <c r="I149" s="106"/>
      <c r="J149" s="106"/>
      <c r="K149" s="106"/>
      <c r="L149" s="106"/>
      <c r="M149" s="106"/>
      <c r="N149" s="106"/>
      <c r="O149" s="106"/>
      <c r="P149" s="106"/>
      <c r="Q149" s="106"/>
      <c r="R149" s="106"/>
      <c r="S149" s="103"/>
      <c r="T149" s="103"/>
      <c r="U149" s="103"/>
      <c r="V149" s="103"/>
      <c r="W149" s="103"/>
      <c r="X149" s="103"/>
      <c r="Y149" s="103"/>
      <c r="Z149" s="211">
        <v>44981</v>
      </c>
      <c r="AA149" s="103">
        <v>2.7629999999999999</v>
      </c>
      <c r="AB149" s="106">
        <v>3.2235</v>
      </c>
      <c r="AD149" s="103"/>
      <c r="AE149" s="103"/>
    </row>
    <row r="150" spans="4:31" ht="13.5">
      <c r="D150" s="106"/>
      <c r="E150" s="105"/>
      <c r="F150" s="105"/>
      <c r="G150" s="105"/>
      <c r="H150" s="106"/>
      <c r="I150" s="106"/>
      <c r="J150" s="106"/>
      <c r="K150" s="106"/>
      <c r="L150" s="106"/>
      <c r="M150" s="106"/>
      <c r="N150" s="106"/>
      <c r="O150" s="106"/>
      <c r="P150" s="106"/>
      <c r="Q150" s="106"/>
      <c r="R150" s="106"/>
      <c r="S150" s="103"/>
      <c r="T150" s="103"/>
      <c r="U150" s="103"/>
      <c r="V150" s="103"/>
      <c r="W150" s="103"/>
      <c r="X150" s="103"/>
      <c r="Y150" s="103"/>
      <c r="Z150" s="211">
        <v>44980</v>
      </c>
      <c r="AA150" s="103">
        <v>2.7629999999999999</v>
      </c>
      <c r="AB150" s="106">
        <v>3.2235</v>
      </c>
      <c r="AD150" s="103"/>
      <c r="AE150" s="103"/>
    </row>
    <row r="151" spans="4:31" ht="13.5">
      <c r="D151" s="106"/>
      <c r="E151" s="105"/>
      <c r="F151" s="105"/>
      <c r="G151" s="105"/>
      <c r="H151" s="106"/>
      <c r="I151" s="106"/>
      <c r="J151" s="106"/>
      <c r="K151" s="106"/>
      <c r="L151" s="106"/>
      <c r="M151" s="106"/>
      <c r="N151" s="106"/>
      <c r="O151" s="106"/>
      <c r="P151" s="106"/>
      <c r="Q151" s="106"/>
      <c r="R151" s="106"/>
      <c r="S151" s="103"/>
      <c r="T151" s="103"/>
      <c r="U151" s="103"/>
      <c r="V151" s="103"/>
      <c r="W151" s="103"/>
      <c r="X151" s="103"/>
      <c r="Y151" s="103"/>
      <c r="Z151" s="211">
        <v>44979</v>
      </c>
      <c r="AA151" s="103">
        <v>2.7629999999999999</v>
      </c>
      <c r="AB151" s="106">
        <v>3.2235</v>
      </c>
      <c r="AD151" s="103"/>
      <c r="AE151" s="103"/>
    </row>
    <row r="152" spans="4:31" ht="13.5">
      <c r="D152" s="106"/>
      <c r="E152" s="105"/>
      <c r="F152" s="105"/>
      <c r="G152" s="105"/>
      <c r="H152" s="106"/>
      <c r="I152" s="106"/>
      <c r="J152" s="106"/>
      <c r="K152" s="106"/>
      <c r="L152" s="106"/>
      <c r="M152" s="106"/>
      <c r="N152" s="106"/>
      <c r="O152" s="106"/>
      <c r="P152" s="106"/>
      <c r="Q152" s="106"/>
      <c r="R152" s="106"/>
      <c r="S152" s="103"/>
      <c r="T152" s="103"/>
      <c r="U152" s="103"/>
      <c r="V152" s="103"/>
      <c r="W152" s="103"/>
      <c r="X152" s="103"/>
      <c r="Y152" s="103"/>
      <c r="Z152" s="211">
        <v>44978</v>
      </c>
      <c r="AA152" s="103">
        <v>2.7629999999999999</v>
      </c>
      <c r="AB152" s="106">
        <v>3.2235</v>
      </c>
      <c r="AD152" s="103"/>
      <c r="AE152" s="103"/>
    </row>
    <row r="153" spans="4:31" ht="13.5">
      <c r="D153" s="106"/>
      <c r="E153" s="105"/>
      <c r="F153" s="105"/>
      <c r="G153" s="105"/>
      <c r="H153" s="106"/>
      <c r="I153" s="106"/>
      <c r="J153" s="106"/>
      <c r="K153" s="106"/>
      <c r="L153" s="106"/>
      <c r="M153" s="106"/>
      <c r="N153" s="106"/>
      <c r="O153" s="106"/>
      <c r="P153" s="106"/>
      <c r="Q153" s="106"/>
      <c r="R153" s="106"/>
      <c r="S153" s="103"/>
      <c r="T153" s="103"/>
      <c r="U153" s="103"/>
      <c r="V153" s="103"/>
      <c r="W153" s="103"/>
      <c r="X153" s="103"/>
      <c r="Y153" s="103"/>
      <c r="Z153" s="211">
        <v>44977</v>
      </c>
      <c r="AA153" s="103">
        <v>2.7629999999999999</v>
      </c>
      <c r="AB153" s="106">
        <v>3.2235</v>
      </c>
      <c r="AD153" s="103"/>
      <c r="AE153" s="103"/>
    </row>
    <row r="154" spans="4:31" ht="13.5">
      <c r="D154" s="106"/>
      <c r="E154" s="105"/>
      <c r="F154" s="105"/>
      <c r="G154" s="105"/>
      <c r="H154" s="106"/>
      <c r="I154" s="106"/>
      <c r="J154" s="106"/>
      <c r="K154" s="106"/>
      <c r="L154" s="106"/>
      <c r="M154" s="106"/>
      <c r="N154" s="106"/>
      <c r="O154" s="106"/>
      <c r="P154" s="106"/>
      <c r="Q154" s="106"/>
      <c r="R154" s="106"/>
      <c r="S154" s="103"/>
      <c r="T154" s="103"/>
      <c r="U154" s="103"/>
      <c r="V154" s="103"/>
      <c r="W154" s="103"/>
      <c r="X154" s="103"/>
      <c r="Y154" s="103"/>
      <c r="Z154" s="211">
        <v>44974</v>
      </c>
      <c r="AA154" s="103">
        <v>2.7629999999999999</v>
      </c>
      <c r="AB154" s="106">
        <v>3.2235</v>
      </c>
      <c r="AD154" s="103"/>
      <c r="AE154" s="103"/>
    </row>
    <row r="155" spans="4:31" ht="13.5">
      <c r="D155" s="106"/>
      <c r="E155" s="105"/>
      <c r="F155" s="105"/>
      <c r="G155" s="105"/>
      <c r="H155" s="106"/>
      <c r="I155" s="106"/>
      <c r="J155" s="106"/>
      <c r="K155" s="106"/>
      <c r="L155" s="106"/>
      <c r="M155" s="106"/>
      <c r="N155" s="106"/>
      <c r="O155" s="106"/>
      <c r="P155" s="106"/>
      <c r="Q155" s="106"/>
      <c r="R155" s="106"/>
      <c r="S155" s="103"/>
      <c r="T155" s="103"/>
      <c r="U155" s="103"/>
      <c r="V155" s="103"/>
      <c r="W155" s="103"/>
      <c r="X155" s="103"/>
      <c r="Y155" s="103"/>
      <c r="Z155" s="211">
        <v>44973</v>
      </c>
      <c r="AA155" s="103">
        <v>2.7629999999999999</v>
      </c>
      <c r="AB155" s="106">
        <v>3.2235</v>
      </c>
      <c r="AD155" s="103"/>
      <c r="AE155" s="103"/>
    </row>
    <row r="156" spans="4:31" ht="13.5">
      <c r="D156" s="106"/>
      <c r="E156" s="105"/>
      <c r="F156" s="105"/>
      <c r="G156" s="105"/>
      <c r="H156" s="106"/>
      <c r="I156" s="106"/>
      <c r="J156" s="106"/>
      <c r="K156" s="106"/>
      <c r="L156" s="106"/>
      <c r="M156" s="106"/>
      <c r="N156" s="106"/>
      <c r="O156" s="106"/>
      <c r="P156" s="106"/>
      <c r="Q156" s="106"/>
      <c r="R156" s="106"/>
      <c r="S156" s="103"/>
      <c r="T156" s="103"/>
      <c r="U156" s="103"/>
      <c r="V156" s="103"/>
      <c r="W156" s="103"/>
      <c r="X156" s="103"/>
      <c r="Y156" s="103"/>
      <c r="Z156" s="211">
        <v>44972</v>
      </c>
      <c r="AA156" s="103">
        <v>2.7629999999999999</v>
      </c>
      <c r="AB156" s="106">
        <v>3.2235</v>
      </c>
      <c r="AD156" s="103"/>
      <c r="AE156" s="103"/>
    </row>
    <row r="157" spans="4:31" ht="13.5">
      <c r="D157" s="106"/>
      <c r="E157" s="105"/>
      <c r="F157" s="105"/>
      <c r="G157" s="105"/>
      <c r="H157" s="106"/>
      <c r="I157" s="106"/>
      <c r="J157" s="106"/>
      <c r="K157" s="106"/>
      <c r="L157" s="106"/>
      <c r="M157" s="106"/>
      <c r="N157" s="106"/>
      <c r="O157" s="106"/>
      <c r="P157" s="106"/>
      <c r="Q157" s="106"/>
      <c r="R157" s="106"/>
      <c r="S157" s="103"/>
      <c r="T157" s="103"/>
      <c r="U157" s="103"/>
      <c r="V157" s="103"/>
      <c r="W157" s="103"/>
      <c r="X157" s="103"/>
      <c r="Y157" s="103"/>
      <c r="Z157" s="211">
        <v>44971</v>
      </c>
      <c r="AA157" s="103">
        <v>2.7629999999999999</v>
      </c>
      <c r="AB157" s="106">
        <v>3.2235</v>
      </c>
      <c r="AD157" s="103"/>
      <c r="AE157" s="103"/>
    </row>
    <row r="158" spans="4:31" ht="13.5">
      <c r="D158" s="106"/>
      <c r="E158" s="105"/>
      <c r="F158" s="105"/>
      <c r="G158" s="105"/>
      <c r="H158" s="106"/>
      <c r="I158" s="106"/>
      <c r="J158" s="106"/>
      <c r="K158" s="106"/>
      <c r="L158" s="106"/>
      <c r="M158" s="106"/>
      <c r="N158" s="106"/>
      <c r="O158" s="106"/>
      <c r="P158" s="106"/>
      <c r="Q158" s="106"/>
      <c r="R158" s="106"/>
      <c r="S158" s="103"/>
      <c r="T158" s="103"/>
      <c r="U158" s="103"/>
      <c r="V158" s="103"/>
      <c r="W158" s="103"/>
      <c r="X158" s="103"/>
      <c r="Y158" s="103"/>
      <c r="Z158" s="211">
        <v>44970</v>
      </c>
      <c r="AA158" s="103">
        <v>2.7629999999999999</v>
      </c>
      <c r="AB158" s="106">
        <v>3.2235</v>
      </c>
      <c r="AD158" s="103"/>
      <c r="AE158" s="103"/>
    </row>
    <row r="159" spans="4:31" ht="13.5">
      <c r="D159" s="106"/>
      <c r="E159" s="105"/>
      <c r="F159" s="105"/>
      <c r="G159" s="105"/>
      <c r="H159" s="106"/>
      <c r="I159" s="106"/>
      <c r="J159" s="106"/>
      <c r="K159" s="106"/>
      <c r="L159" s="106"/>
      <c r="M159" s="106"/>
      <c r="N159" s="106"/>
      <c r="O159" s="106"/>
      <c r="P159" s="106"/>
      <c r="Q159" s="106"/>
      <c r="R159" s="106"/>
      <c r="S159" s="103"/>
      <c r="T159" s="103"/>
      <c r="U159" s="103"/>
      <c r="V159" s="103"/>
      <c r="W159" s="103"/>
      <c r="X159" s="103"/>
      <c r="Y159" s="103"/>
      <c r="Z159" s="211">
        <v>44967</v>
      </c>
      <c r="AA159" s="103">
        <v>2.7629999999999999</v>
      </c>
      <c r="AB159" s="106">
        <v>3.2235</v>
      </c>
      <c r="AD159" s="103"/>
      <c r="AE159" s="103"/>
    </row>
    <row r="160" spans="4:31" ht="13.5">
      <c r="D160" s="106"/>
      <c r="E160" s="105"/>
      <c r="F160" s="105"/>
      <c r="G160" s="105"/>
      <c r="H160" s="106"/>
      <c r="I160" s="106"/>
      <c r="J160" s="106"/>
      <c r="K160" s="106"/>
      <c r="L160" s="106"/>
      <c r="M160" s="106"/>
      <c r="N160" s="106"/>
      <c r="O160" s="106"/>
      <c r="P160" s="106"/>
      <c r="Q160" s="106"/>
      <c r="R160" s="106"/>
      <c r="S160" s="103"/>
      <c r="T160" s="103"/>
      <c r="U160" s="103"/>
      <c r="V160" s="103"/>
      <c r="W160" s="103"/>
      <c r="X160" s="103"/>
      <c r="Y160" s="103"/>
      <c r="Z160" s="211">
        <v>44966</v>
      </c>
      <c r="AA160" s="103">
        <v>2.7629999999999999</v>
      </c>
      <c r="AB160" s="106">
        <v>3.2235</v>
      </c>
      <c r="AD160" s="103"/>
      <c r="AE160" s="103"/>
    </row>
    <row r="161" spans="4:31" ht="13.5">
      <c r="D161" s="106"/>
      <c r="E161" s="105"/>
      <c r="F161" s="105"/>
      <c r="G161" s="105"/>
      <c r="H161" s="106"/>
      <c r="I161" s="106"/>
      <c r="J161" s="106"/>
      <c r="K161" s="106"/>
      <c r="L161" s="106"/>
      <c r="M161" s="106"/>
      <c r="N161" s="106"/>
      <c r="O161" s="106"/>
      <c r="P161" s="106"/>
      <c r="Q161" s="106"/>
      <c r="R161" s="106"/>
      <c r="S161" s="103"/>
      <c r="T161" s="103"/>
      <c r="U161" s="103"/>
      <c r="V161" s="103"/>
      <c r="W161" s="103"/>
      <c r="X161" s="103"/>
      <c r="Y161" s="103"/>
      <c r="Z161" s="211">
        <v>44965</v>
      </c>
      <c r="AA161" s="103">
        <v>2.7629999999999999</v>
      </c>
      <c r="AB161" s="106">
        <v>3.2235</v>
      </c>
      <c r="AD161" s="103"/>
      <c r="AE161" s="103"/>
    </row>
    <row r="162" spans="4:31" ht="13.5">
      <c r="D162" s="106"/>
      <c r="E162" s="105"/>
      <c r="F162" s="105"/>
      <c r="G162" s="105"/>
      <c r="H162" s="106"/>
      <c r="I162" s="106"/>
      <c r="J162" s="106"/>
      <c r="K162" s="106"/>
      <c r="L162" s="106"/>
      <c r="M162" s="106"/>
      <c r="N162" s="106"/>
      <c r="O162" s="106"/>
      <c r="P162" s="106"/>
      <c r="Q162" s="106"/>
      <c r="R162" s="106"/>
      <c r="S162" s="103"/>
      <c r="T162" s="103"/>
      <c r="U162" s="103"/>
      <c r="V162" s="103"/>
      <c r="W162" s="103"/>
      <c r="X162" s="103"/>
      <c r="Y162" s="103"/>
      <c r="Z162" s="211">
        <v>44964</v>
      </c>
      <c r="AA162" s="103">
        <v>2.7629999999999999</v>
      </c>
      <c r="AB162" s="106">
        <v>3.2235</v>
      </c>
      <c r="AD162" s="103"/>
      <c r="AE162" s="103"/>
    </row>
    <row r="163" spans="4:31" ht="13.5">
      <c r="D163" s="106"/>
      <c r="E163" s="105"/>
      <c r="F163" s="105"/>
      <c r="G163" s="105"/>
      <c r="H163" s="106"/>
      <c r="I163" s="106"/>
      <c r="J163" s="106"/>
      <c r="K163" s="106"/>
      <c r="L163" s="106"/>
      <c r="M163" s="106"/>
      <c r="N163" s="106"/>
      <c r="O163" s="106"/>
      <c r="P163" s="106"/>
      <c r="Q163" s="106"/>
      <c r="R163" s="106"/>
      <c r="S163" s="103"/>
      <c r="T163" s="103"/>
      <c r="U163" s="103"/>
      <c r="V163" s="103"/>
      <c r="W163" s="103"/>
      <c r="X163" s="103"/>
      <c r="Y163" s="103"/>
      <c r="Z163" s="211">
        <v>44963</v>
      </c>
      <c r="AA163" s="103">
        <v>2.7629999999999999</v>
      </c>
      <c r="AB163" s="106">
        <v>3.2235</v>
      </c>
      <c r="AD163" s="103"/>
      <c r="AE163" s="103"/>
    </row>
    <row r="164" spans="4:31" ht="13.5">
      <c r="D164" s="106"/>
      <c r="E164" s="105"/>
      <c r="F164" s="105"/>
      <c r="G164" s="105"/>
      <c r="H164" s="106"/>
      <c r="I164" s="106"/>
      <c r="J164" s="106"/>
      <c r="K164" s="106"/>
      <c r="L164" s="106"/>
      <c r="M164" s="106"/>
      <c r="N164" s="106"/>
      <c r="O164" s="106"/>
      <c r="P164" s="106"/>
      <c r="Q164" s="106"/>
      <c r="R164" s="106"/>
      <c r="S164" s="103"/>
      <c r="T164" s="103"/>
      <c r="U164" s="103"/>
      <c r="V164" s="103"/>
      <c r="W164" s="103"/>
      <c r="X164" s="103"/>
      <c r="Y164" s="103"/>
      <c r="Z164" s="211">
        <v>44960</v>
      </c>
      <c r="AA164" s="103">
        <v>2.7629999999999999</v>
      </c>
      <c r="AB164" s="106">
        <v>3.2235</v>
      </c>
      <c r="AD164" s="103"/>
      <c r="AE164" s="103"/>
    </row>
    <row r="165" spans="4:31" ht="13.5">
      <c r="D165" s="106"/>
      <c r="E165" s="105"/>
      <c r="F165" s="105"/>
      <c r="G165" s="105"/>
      <c r="H165" s="106"/>
      <c r="I165" s="106"/>
      <c r="J165" s="106"/>
      <c r="K165" s="106"/>
      <c r="L165" s="106"/>
      <c r="M165" s="106"/>
      <c r="N165" s="106"/>
      <c r="O165" s="106"/>
      <c r="P165" s="106"/>
      <c r="Q165" s="106"/>
      <c r="R165" s="106"/>
      <c r="S165" s="103"/>
      <c r="T165" s="103"/>
      <c r="U165" s="103"/>
      <c r="V165" s="103"/>
      <c r="W165" s="103"/>
      <c r="X165" s="103"/>
      <c r="Y165" s="103"/>
      <c r="Z165" s="211">
        <v>44959</v>
      </c>
      <c r="AA165" s="103">
        <v>2.7629999999999999</v>
      </c>
      <c r="AB165" s="106">
        <v>3.2235</v>
      </c>
      <c r="AD165" s="103"/>
      <c r="AE165" s="103"/>
    </row>
    <row r="166" spans="4:31" ht="13.5">
      <c r="D166" s="106"/>
      <c r="E166" s="105"/>
      <c r="F166" s="105"/>
      <c r="G166" s="105"/>
      <c r="H166" s="106"/>
      <c r="I166" s="106"/>
      <c r="J166" s="106"/>
      <c r="K166" s="106"/>
      <c r="L166" s="106"/>
      <c r="M166" s="106"/>
      <c r="N166" s="106"/>
      <c r="O166" s="106"/>
      <c r="P166" s="106"/>
      <c r="Q166" s="106"/>
      <c r="R166" s="106"/>
      <c r="S166" s="103"/>
      <c r="T166" s="103"/>
      <c r="U166" s="103"/>
      <c r="V166" s="103"/>
      <c r="W166" s="103"/>
      <c r="X166" s="103"/>
      <c r="Y166" s="103"/>
      <c r="Z166" s="211">
        <v>44958</v>
      </c>
      <c r="AA166" s="103">
        <v>2.7629999999999999</v>
      </c>
      <c r="AB166" s="106">
        <v>3.2235</v>
      </c>
      <c r="AD166" s="103"/>
      <c r="AE166" s="103"/>
    </row>
    <row r="167" spans="4:31" ht="13.5">
      <c r="D167" s="106"/>
      <c r="E167" s="105"/>
      <c r="F167" s="105"/>
      <c r="G167" s="105"/>
      <c r="H167" s="106"/>
      <c r="I167" s="106"/>
      <c r="J167" s="106"/>
      <c r="K167" s="106"/>
      <c r="L167" s="106"/>
      <c r="M167" s="106"/>
      <c r="N167" s="106"/>
      <c r="O167" s="106"/>
      <c r="P167" s="106"/>
      <c r="Q167" s="106"/>
      <c r="R167" s="106"/>
      <c r="S167" s="103"/>
      <c r="T167" s="103"/>
      <c r="U167" s="103"/>
      <c r="V167" s="103"/>
      <c r="W167" s="103"/>
      <c r="X167" s="103"/>
      <c r="Y167" s="103"/>
      <c r="Z167" s="211">
        <v>44957</v>
      </c>
      <c r="AA167" s="103">
        <v>2.7629999999999999</v>
      </c>
      <c r="AB167" s="106">
        <v>3.2235</v>
      </c>
      <c r="AD167" s="103"/>
      <c r="AE167" s="103"/>
    </row>
    <row r="168" spans="4:31" ht="13.5">
      <c r="D168" s="106"/>
      <c r="E168" s="105"/>
      <c r="F168" s="105"/>
      <c r="G168" s="105"/>
      <c r="H168" s="106"/>
      <c r="I168" s="106"/>
      <c r="J168" s="106"/>
      <c r="K168" s="106"/>
      <c r="L168" s="106"/>
      <c r="M168" s="106"/>
      <c r="N168" s="106"/>
      <c r="O168" s="106"/>
      <c r="P168" s="106"/>
      <c r="Q168" s="106"/>
      <c r="R168" s="106"/>
      <c r="S168" s="103"/>
      <c r="T168" s="103"/>
      <c r="U168" s="103"/>
      <c r="V168" s="103"/>
      <c r="W168" s="103"/>
      <c r="X168" s="103"/>
      <c r="Y168" s="103"/>
      <c r="Z168" s="211">
        <v>44956</v>
      </c>
      <c r="AA168" s="103">
        <v>2.7629999999999999</v>
      </c>
      <c r="AB168" s="106">
        <v>3.2235</v>
      </c>
      <c r="AD168" s="103"/>
      <c r="AE168" s="103"/>
    </row>
    <row r="169" spans="4:31" ht="13.5">
      <c r="D169" s="106"/>
      <c r="E169" s="105"/>
      <c r="F169" s="105"/>
      <c r="G169" s="105"/>
      <c r="H169" s="106"/>
      <c r="I169" s="106"/>
      <c r="J169" s="106"/>
      <c r="K169" s="106"/>
      <c r="L169" s="106"/>
      <c r="M169" s="106"/>
      <c r="N169" s="106"/>
      <c r="O169" s="106"/>
      <c r="P169" s="106"/>
      <c r="Q169" s="106"/>
      <c r="R169" s="106"/>
      <c r="S169" s="103"/>
      <c r="T169" s="103"/>
      <c r="U169" s="103"/>
      <c r="V169" s="103"/>
      <c r="W169" s="103"/>
      <c r="X169" s="103"/>
      <c r="Y169" s="103"/>
      <c r="Z169" s="211">
        <v>44953</v>
      </c>
      <c r="AA169" s="103">
        <v>2.7629999999999999</v>
      </c>
      <c r="AB169" s="106">
        <v>3.2235</v>
      </c>
      <c r="AD169" s="103"/>
      <c r="AE169" s="103"/>
    </row>
    <row r="170" spans="4:31" ht="13.5">
      <c r="D170" s="106"/>
      <c r="E170" s="105"/>
      <c r="F170" s="105"/>
      <c r="G170" s="105"/>
      <c r="H170" s="106"/>
      <c r="I170" s="106"/>
      <c r="J170" s="106"/>
      <c r="K170" s="106"/>
      <c r="L170" s="106"/>
      <c r="M170" s="106"/>
      <c r="N170" s="106"/>
      <c r="O170" s="106"/>
      <c r="P170" s="106"/>
      <c r="Q170" s="106"/>
      <c r="R170" s="106"/>
      <c r="S170" s="103"/>
      <c r="T170" s="103"/>
      <c r="U170" s="103"/>
      <c r="V170" s="103"/>
      <c r="W170" s="103"/>
      <c r="X170" s="103"/>
      <c r="Y170" s="103"/>
      <c r="Z170" s="211">
        <v>44952</v>
      </c>
      <c r="AA170" s="103">
        <v>2.7629999999999999</v>
      </c>
      <c r="AB170" s="106">
        <v>3.2235</v>
      </c>
      <c r="AD170" s="103"/>
      <c r="AE170" s="103"/>
    </row>
    <row r="171" spans="4:31" ht="13.5">
      <c r="D171" s="106"/>
      <c r="E171" s="105"/>
      <c r="F171" s="105"/>
      <c r="G171" s="105"/>
      <c r="H171" s="106"/>
      <c r="I171" s="106"/>
      <c r="J171" s="106"/>
      <c r="K171" s="106"/>
      <c r="L171" s="106"/>
      <c r="M171" s="106"/>
      <c r="N171" s="106"/>
      <c r="O171" s="106"/>
      <c r="P171" s="106"/>
      <c r="Q171" s="106"/>
      <c r="R171" s="106"/>
      <c r="S171" s="103"/>
      <c r="T171" s="103"/>
      <c r="U171" s="103"/>
      <c r="V171" s="103"/>
      <c r="W171" s="103"/>
      <c r="X171" s="103"/>
      <c r="Y171" s="103"/>
      <c r="Z171" s="211">
        <v>44951</v>
      </c>
      <c r="AA171" s="103">
        <v>2.7629999999999999</v>
      </c>
      <c r="AB171" s="106">
        <v>3.2235</v>
      </c>
      <c r="AD171" s="103"/>
      <c r="AE171" s="103"/>
    </row>
    <row r="172" spans="4:31" ht="13.5">
      <c r="D172" s="106"/>
      <c r="E172" s="105"/>
      <c r="F172" s="105"/>
      <c r="G172" s="105"/>
      <c r="H172" s="106"/>
      <c r="I172" s="106"/>
      <c r="J172" s="106"/>
      <c r="K172" s="106"/>
      <c r="L172" s="106"/>
      <c r="M172" s="106"/>
      <c r="N172" s="106"/>
      <c r="O172" s="106"/>
      <c r="P172" s="106"/>
      <c r="Q172" s="106"/>
      <c r="R172" s="106"/>
      <c r="S172" s="103"/>
      <c r="T172" s="103"/>
      <c r="U172" s="103"/>
      <c r="V172" s="103"/>
      <c r="W172" s="103"/>
      <c r="X172" s="103"/>
      <c r="Y172" s="103"/>
      <c r="Z172" s="211">
        <v>44950</v>
      </c>
      <c r="AA172" s="103">
        <v>2.7629999999999999</v>
      </c>
      <c r="AB172" s="106">
        <v>3.2235</v>
      </c>
      <c r="AD172" s="103"/>
      <c r="AE172" s="103"/>
    </row>
    <row r="173" spans="4:31" ht="13.5">
      <c r="D173" s="106"/>
      <c r="E173" s="105"/>
      <c r="F173" s="105"/>
      <c r="G173" s="105"/>
      <c r="H173" s="106"/>
      <c r="I173" s="106"/>
      <c r="J173" s="106"/>
      <c r="K173" s="106"/>
      <c r="L173" s="106"/>
      <c r="M173" s="106"/>
      <c r="N173" s="106"/>
      <c r="O173" s="106"/>
      <c r="P173" s="106"/>
      <c r="Q173" s="106"/>
      <c r="R173" s="106"/>
      <c r="S173" s="103"/>
      <c r="T173" s="103"/>
      <c r="U173" s="103"/>
      <c r="V173" s="103"/>
      <c r="W173" s="103"/>
      <c r="X173" s="103"/>
      <c r="Y173" s="103"/>
      <c r="Z173" s="211">
        <v>44949</v>
      </c>
      <c r="AA173" s="103">
        <v>2.7629999999999999</v>
      </c>
      <c r="AB173" s="106">
        <v>3.2235</v>
      </c>
      <c r="AD173" s="103"/>
      <c r="AE173" s="103"/>
    </row>
    <row r="174" spans="4:31" ht="13.5">
      <c r="D174" s="106"/>
      <c r="E174" s="105"/>
      <c r="F174" s="105"/>
      <c r="G174" s="105"/>
      <c r="H174" s="106"/>
      <c r="I174" s="106"/>
      <c r="J174" s="106"/>
      <c r="K174" s="106"/>
      <c r="L174" s="106"/>
      <c r="M174" s="106"/>
      <c r="N174" s="106"/>
      <c r="O174" s="106"/>
      <c r="P174" s="106"/>
      <c r="Q174" s="106"/>
      <c r="R174" s="106"/>
      <c r="S174" s="103"/>
      <c r="T174" s="103"/>
      <c r="U174" s="103"/>
      <c r="V174" s="103"/>
      <c r="W174" s="103"/>
      <c r="X174" s="103"/>
      <c r="Y174" s="103"/>
      <c r="Z174" s="211">
        <v>44946</v>
      </c>
      <c r="AA174" s="103">
        <v>2.7629999999999999</v>
      </c>
      <c r="AB174" s="106">
        <v>3.2235</v>
      </c>
      <c r="AD174" s="103"/>
      <c r="AE174" s="103"/>
    </row>
    <row r="175" spans="4:31" ht="13.5">
      <c r="D175" s="106"/>
      <c r="E175" s="105"/>
      <c r="F175" s="105"/>
      <c r="G175" s="105"/>
      <c r="H175" s="106"/>
      <c r="I175" s="106"/>
      <c r="J175" s="106"/>
      <c r="K175" s="106"/>
      <c r="L175" s="106"/>
      <c r="M175" s="106"/>
      <c r="N175" s="106"/>
      <c r="O175" s="106"/>
      <c r="P175" s="106"/>
      <c r="Q175" s="106"/>
      <c r="R175" s="106"/>
      <c r="S175" s="103"/>
      <c r="T175" s="103"/>
      <c r="U175" s="103"/>
      <c r="V175" s="103"/>
      <c r="W175" s="103"/>
      <c r="X175" s="103"/>
      <c r="Y175" s="103"/>
      <c r="Z175" s="211">
        <v>44945</v>
      </c>
      <c r="AA175" s="103">
        <v>2.7629999999999999</v>
      </c>
      <c r="AB175" s="106">
        <v>3.2235</v>
      </c>
      <c r="AD175" s="103"/>
      <c r="AE175" s="103"/>
    </row>
    <row r="176" spans="4:31" ht="13.5">
      <c r="D176" s="106"/>
      <c r="E176" s="105"/>
      <c r="F176" s="105"/>
      <c r="G176" s="105"/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3"/>
      <c r="T176" s="103"/>
      <c r="U176" s="103"/>
      <c r="V176" s="103"/>
      <c r="W176" s="103"/>
      <c r="X176" s="103"/>
      <c r="Y176" s="103"/>
      <c r="Z176" s="211">
        <v>44944</v>
      </c>
      <c r="AA176" s="103">
        <v>2.7629999999999999</v>
      </c>
      <c r="AB176" s="106">
        <v>3.2235</v>
      </c>
      <c r="AD176" s="103"/>
      <c r="AE176" s="103"/>
    </row>
    <row r="177" spans="4:31" ht="13.5">
      <c r="D177" s="106"/>
      <c r="E177" s="105"/>
      <c r="F177" s="105"/>
      <c r="G177" s="105"/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3"/>
      <c r="T177" s="103"/>
      <c r="U177" s="103"/>
      <c r="V177" s="103"/>
      <c r="W177" s="103"/>
      <c r="X177" s="103"/>
      <c r="Y177" s="103"/>
      <c r="Z177" s="211">
        <v>44943</v>
      </c>
      <c r="AA177" s="103">
        <v>2.7629999999999999</v>
      </c>
      <c r="AB177" s="106">
        <v>3.2235</v>
      </c>
      <c r="AD177" s="103"/>
      <c r="AE177" s="103"/>
    </row>
    <row r="178" spans="4:31" ht="13.5">
      <c r="D178" s="106"/>
      <c r="E178" s="105"/>
      <c r="F178" s="105"/>
      <c r="G178" s="105"/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3"/>
      <c r="T178" s="103"/>
      <c r="U178" s="103"/>
      <c r="V178" s="103"/>
      <c r="W178" s="103"/>
      <c r="X178" s="103"/>
      <c r="Y178" s="103"/>
      <c r="Z178" s="211">
        <v>44942</v>
      </c>
      <c r="AA178" s="103">
        <v>2.7629999999999999</v>
      </c>
      <c r="AB178" s="106">
        <v>3.2235</v>
      </c>
      <c r="AD178" s="103"/>
      <c r="AE178" s="103"/>
    </row>
    <row r="179" spans="4:31" ht="13.5">
      <c r="D179" s="106"/>
      <c r="E179" s="105"/>
      <c r="F179" s="105"/>
      <c r="G179" s="105"/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3"/>
      <c r="T179" s="103"/>
      <c r="U179" s="103"/>
      <c r="V179" s="103"/>
      <c r="W179" s="103"/>
      <c r="X179" s="103"/>
      <c r="Y179" s="103"/>
      <c r="Z179" s="211">
        <v>44939</v>
      </c>
      <c r="AA179" s="103">
        <v>2.7629999999999999</v>
      </c>
      <c r="AB179" s="106">
        <v>3.2235</v>
      </c>
      <c r="AD179" s="103"/>
      <c r="AE179" s="103"/>
    </row>
    <row r="180" spans="4:31" ht="13.5">
      <c r="D180" s="106"/>
      <c r="E180" s="105"/>
      <c r="F180" s="105"/>
      <c r="G180" s="105"/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3"/>
      <c r="T180" s="103"/>
      <c r="U180" s="103"/>
      <c r="V180" s="103"/>
      <c r="W180" s="103"/>
      <c r="X180" s="103"/>
      <c r="Y180" s="103"/>
      <c r="Z180" s="211">
        <v>44938</v>
      </c>
      <c r="AA180" s="103">
        <v>2.7629999999999999</v>
      </c>
      <c r="AB180" s="106">
        <v>3.2235</v>
      </c>
      <c r="AD180" s="103"/>
      <c r="AE180" s="103"/>
    </row>
    <row r="181" spans="4:31" ht="13.5">
      <c r="D181" s="106"/>
      <c r="E181" s="105"/>
      <c r="F181" s="105"/>
      <c r="G181" s="105"/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3"/>
      <c r="T181" s="103"/>
      <c r="U181" s="103"/>
      <c r="V181" s="103"/>
      <c r="W181" s="103"/>
      <c r="X181" s="103"/>
      <c r="Y181" s="103"/>
      <c r="Z181" s="211">
        <v>44937</v>
      </c>
      <c r="AA181" s="103">
        <v>2.7629999999999999</v>
      </c>
      <c r="AB181" s="106">
        <v>3.2235</v>
      </c>
      <c r="AD181" s="103"/>
      <c r="AE181" s="103"/>
    </row>
    <row r="182" spans="4:31" ht="13.5">
      <c r="D182" s="106"/>
      <c r="E182" s="105"/>
      <c r="F182" s="105"/>
      <c r="G182" s="105"/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3"/>
      <c r="T182" s="103"/>
      <c r="U182" s="103"/>
      <c r="V182" s="103"/>
      <c r="W182" s="103"/>
      <c r="X182" s="103"/>
      <c r="Y182" s="103"/>
      <c r="Z182" s="211">
        <v>44936</v>
      </c>
      <c r="AA182" s="103">
        <v>2.7629999999999999</v>
      </c>
      <c r="AB182" s="106">
        <v>3.2235</v>
      </c>
      <c r="AD182" s="103"/>
      <c r="AE182" s="103"/>
    </row>
    <row r="183" spans="4:31" ht="13.5">
      <c r="D183" s="106"/>
      <c r="E183" s="105"/>
      <c r="F183" s="105"/>
      <c r="G183" s="105"/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3"/>
      <c r="T183" s="103"/>
      <c r="U183" s="103"/>
      <c r="V183" s="103"/>
      <c r="W183" s="103"/>
      <c r="X183" s="103"/>
      <c r="Y183" s="103"/>
      <c r="Z183" s="211">
        <v>44935</v>
      </c>
      <c r="AA183" s="103">
        <v>2.7629999999999999</v>
      </c>
      <c r="AB183" s="106">
        <v>3.2235</v>
      </c>
      <c r="AD183" s="103"/>
      <c r="AE183" s="103"/>
    </row>
    <row r="184" spans="4:31" ht="13.5">
      <c r="D184" s="106"/>
      <c r="E184" s="105"/>
      <c r="F184" s="105"/>
      <c r="G184" s="105"/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3"/>
      <c r="T184" s="103"/>
      <c r="U184" s="103"/>
      <c r="V184" s="103"/>
      <c r="W184" s="103"/>
      <c r="X184" s="103"/>
      <c r="Y184" s="103"/>
      <c r="Z184" s="211">
        <v>44932</v>
      </c>
      <c r="AA184" s="103">
        <v>2.7629999999999999</v>
      </c>
      <c r="AB184" s="106">
        <v>3.2235</v>
      </c>
      <c r="AD184" s="103"/>
      <c r="AE184" s="103"/>
    </row>
    <row r="185" spans="4:31" ht="13.5">
      <c r="D185" s="106"/>
      <c r="E185" s="105"/>
      <c r="F185" s="105"/>
      <c r="G185" s="105"/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3"/>
      <c r="T185" s="103"/>
      <c r="U185" s="103"/>
      <c r="V185" s="103"/>
      <c r="W185" s="103"/>
      <c r="X185" s="103"/>
      <c r="Y185" s="103"/>
      <c r="Z185" s="211">
        <v>44931</v>
      </c>
      <c r="AA185" s="103">
        <v>2.7629999999999999</v>
      </c>
      <c r="AB185" s="106">
        <v>3.2235</v>
      </c>
      <c r="AD185" s="103"/>
      <c r="AE185" s="103"/>
    </row>
    <row r="186" spans="4:31" ht="13.5">
      <c r="D186" s="106"/>
      <c r="E186" s="105"/>
      <c r="F186" s="105"/>
      <c r="G186" s="105"/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3"/>
      <c r="T186" s="103"/>
      <c r="U186" s="103"/>
      <c r="V186" s="103"/>
      <c r="W186" s="103"/>
      <c r="X186" s="103"/>
      <c r="Y186" s="103"/>
      <c r="Z186" s="211">
        <v>44930</v>
      </c>
      <c r="AA186" s="103">
        <v>2.7629999999999999</v>
      </c>
      <c r="AB186" s="106">
        <v>3.2235</v>
      </c>
      <c r="AD186" s="103"/>
      <c r="AE186" s="103"/>
    </row>
    <row r="187" spans="4:31" ht="13.5">
      <c r="D187" s="106"/>
      <c r="E187" s="105"/>
      <c r="F187" s="105"/>
      <c r="G187" s="105"/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3"/>
      <c r="T187" s="103"/>
      <c r="U187" s="103"/>
      <c r="V187" s="103"/>
      <c r="W187" s="103"/>
      <c r="X187" s="103"/>
      <c r="Y187" s="103"/>
      <c r="Z187" s="211">
        <v>44929</v>
      </c>
      <c r="AA187" s="103">
        <v>2.7629999999999999</v>
      </c>
      <c r="AB187" s="106">
        <v>3.2235</v>
      </c>
      <c r="AD187" s="103"/>
      <c r="AE187" s="103"/>
    </row>
    <row r="188" spans="4:31" ht="13.5">
      <c r="D188" s="106"/>
      <c r="E188" s="105"/>
      <c r="F188" s="105"/>
      <c r="G188" s="105"/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3"/>
      <c r="T188" s="103"/>
      <c r="U188" s="103"/>
      <c r="V188" s="103"/>
      <c r="W188" s="103"/>
      <c r="X188" s="103"/>
      <c r="Y188" s="103"/>
      <c r="Z188" s="211">
        <v>44928</v>
      </c>
      <c r="AA188" s="103">
        <v>2.7629999999999999</v>
      </c>
      <c r="AB188" s="106">
        <v>3.2235</v>
      </c>
      <c r="AD188" s="103"/>
      <c r="AE188" s="103"/>
    </row>
    <row r="189" spans="4:31" ht="13.5">
      <c r="D189" s="106"/>
      <c r="E189" s="105"/>
      <c r="F189" s="105"/>
      <c r="G189" s="105"/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3"/>
      <c r="T189" s="103"/>
      <c r="U189" s="103"/>
      <c r="V189" s="103"/>
      <c r="W189" s="103"/>
      <c r="X189" s="103"/>
      <c r="Y189" s="103"/>
      <c r="Z189" s="211">
        <v>44925</v>
      </c>
      <c r="AA189" s="103">
        <v>2.7629999999999999</v>
      </c>
      <c r="AB189" s="106">
        <v>3.2235</v>
      </c>
      <c r="AD189" s="103"/>
      <c r="AE189" s="103"/>
    </row>
    <row r="190" spans="4:31" ht="13.5">
      <c r="D190" s="106"/>
      <c r="E190" s="105"/>
      <c r="F190" s="105"/>
      <c r="G190" s="105"/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3"/>
      <c r="T190" s="103"/>
      <c r="U190" s="103"/>
      <c r="V190" s="103"/>
      <c r="W190" s="103"/>
      <c r="X190" s="103"/>
      <c r="Y190" s="103"/>
      <c r="Z190" s="211">
        <v>44924</v>
      </c>
      <c r="AA190" s="103">
        <v>2.7629999999999999</v>
      </c>
      <c r="AB190" s="106">
        <v>3.2235</v>
      </c>
      <c r="AD190" s="103"/>
      <c r="AE190" s="103"/>
    </row>
    <row r="191" spans="4:31" ht="13.5">
      <c r="D191" s="106"/>
      <c r="E191" s="105"/>
      <c r="F191" s="105"/>
      <c r="G191" s="105"/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3"/>
      <c r="T191" s="103"/>
      <c r="U191" s="103"/>
      <c r="V191" s="103"/>
      <c r="W191" s="103"/>
      <c r="X191" s="103"/>
      <c r="Y191" s="103"/>
      <c r="Z191" s="211">
        <v>44923</v>
      </c>
      <c r="AA191" s="103">
        <v>2.7629999999999999</v>
      </c>
      <c r="AB191" s="106">
        <v>3.2235</v>
      </c>
      <c r="AD191" s="103"/>
      <c r="AE191" s="103"/>
    </row>
    <row r="192" spans="4:31" ht="13.5">
      <c r="D192" s="106"/>
      <c r="E192" s="105"/>
      <c r="F192" s="105"/>
      <c r="G192" s="105"/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3"/>
      <c r="T192" s="103"/>
      <c r="U192" s="103"/>
      <c r="V192" s="103"/>
      <c r="W192" s="103"/>
      <c r="X192" s="103"/>
      <c r="Y192" s="103"/>
      <c r="Z192" s="211">
        <v>44922</v>
      </c>
      <c r="AA192" s="103">
        <v>2.7629999999999999</v>
      </c>
      <c r="AB192" s="106">
        <v>3.2235</v>
      </c>
      <c r="AD192" s="103"/>
      <c r="AE192" s="103"/>
    </row>
    <row r="193" spans="4:31" ht="13.5">
      <c r="D193" s="106"/>
      <c r="E193" s="105"/>
      <c r="F193" s="105"/>
      <c r="G193" s="105"/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3"/>
      <c r="T193" s="103"/>
      <c r="U193" s="103"/>
      <c r="V193" s="103"/>
      <c r="W193" s="103"/>
      <c r="X193" s="103"/>
      <c r="Y193" s="103"/>
      <c r="Z193" s="211">
        <v>44921</v>
      </c>
      <c r="AA193" s="103">
        <v>2.7629999999999999</v>
      </c>
      <c r="AB193" s="106">
        <v>3.2235</v>
      </c>
      <c r="AD193" s="103"/>
      <c r="AE193" s="103"/>
    </row>
    <row r="194" spans="4:31" ht="13.5">
      <c r="D194" s="106"/>
      <c r="E194" s="105"/>
      <c r="F194" s="105"/>
      <c r="G194" s="105"/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3"/>
      <c r="T194" s="103"/>
      <c r="U194" s="103"/>
      <c r="V194" s="103"/>
      <c r="W194" s="103"/>
      <c r="X194" s="103"/>
      <c r="Y194" s="103"/>
      <c r="Z194" s="211">
        <v>44918</v>
      </c>
      <c r="AA194" s="103">
        <v>2.7629999999999999</v>
      </c>
      <c r="AB194" s="106">
        <v>3.2235</v>
      </c>
      <c r="AD194" s="103"/>
      <c r="AE194" s="103"/>
    </row>
    <row r="195" spans="4:31" ht="13.5">
      <c r="D195" s="106"/>
      <c r="E195" s="105"/>
      <c r="F195" s="105"/>
      <c r="G195" s="105"/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3"/>
      <c r="T195" s="103"/>
      <c r="U195" s="103"/>
      <c r="V195" s="103"/>
      <c r="W195" s="103"/>
      <c r="X195" s="103"/>
      <c r="Y195" s="103"/>
      <c r="Z195" s="211">
        <v>44917</v>
      </c>
      <c r="AA195" s="103">
        <v>2.7629999999999999</v>
      </c>
      <c r="AB195" s="106">
        <v>3.2235</v>
      </c>
      <c r="AD195" s="103"/>
      <c r="AE195" s="103"/>
    </row>
    <row r="196" spans="4:31" ht="13.5">
      <c r="D196" s="106"/>
      <c r="E196" s="105"/>
      <c r="F196" s="105"/>
      <c r="G196" s="105"/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3"/>
      <c r="T196" s="103"/>
      <c r="U196" s="103"/>
      <c r="V196" s="103"/>
      <c r="W196" s="103"/>
      <c r="X196" s="103"/>
      <c r="Y196" s="103"/>
      <c r="Z196" s="211">
        <v>44916</v>
      </c>
      <c r="AA196" s="103">
        <v>2.7629999999999999</v>
      </c>
      <c r="AB196" s="106">
        <v>3.2235</v>
      </c>
      <c r="AD196" s="103"/>
      <c r="AE196" s="103"/>
    </row>
    <row r="197" spans="4:31" ht="13.5">
      <c r="D197" s="106"/>
      <c r="E197" s="105"/>
      <c r="F197" s="105"/>
      <c r="G197" s="105"/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3"/>
      <c r="T197" s="103"/>
      <c r="U197" s="103"/>
      <c r="V197" s="103"/>
      <c r="W197" s="103"/>
      <c r="X197" s="103"/>
      <c r="Y197" s="103"/>
      <c r="Z197" s="211">
        <v>44915</v>
      </c>
      <c r="AA197" s="103">
        <v>2.7629999999999999</v>
      </c>
      <c r="AB197" s="106">
        <v>3.2235</v>
      </c>
      <c r="AD197" s="103"/>
      <c r="AE197" s="103"/>
    </row>
    <row r="198" spans="4:31" ht="13.5">
      <c r="D198" s="106"/>
      <c r="E198" s="105"/>
      <c r="F198" s="105"/>
      <c r="G198" s="105"/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3"/>
      <c r="T198" s="103"/>
      <c r="U198" s="103"/>
      <c r="V198" s="103"/>
      <c r="W198" s="103"/>
      <c r="X198" s="103"/>
      <c r="Y198" s="103"/>
      <c r="Z198" s="211">
        <v>44914</v>
      </c>
      <c r="AA198" s="103">
        <v>2.7629999999999999</v>
      </c>
      <c r="AB198" s="106">
        <v>3.2235</v>
      </c>
      <c r="AD198" s="103"/>
      <c r="AE198" s="103"/>
    </row>
    <row r="199" spans="4:31" ht="13.5">
      <c r="D199" s="106"/>
      <c r="E199" s="105"/>
      <c r="F199" s="105"/>
      <c r="G199" s="105"/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3"/>
      <c r="T199" s="103"/>
      <c r="U199" s="103"/>
      <c r="V199" s="103"/>
      <c r="W199" s="103"/>
      <c r="X199" s="103"/>
      <c r="Y199" s="103"/>
      <c r="Z199" s="211">
        <v>44911</v>
      </c>
      <c r="AA199" s="103">
        <v>2.7629999999999999</v>
      </c>
      <c r="AB199" s="106">
        <v>3.2235</v>
      </c>
      <c r="AD199" s="103"/>
      <c r="AE199" s="103"/>
    </row>
    <row r="200" spans="4:31" ht="13.5">
      <c r="D200" s="106"/>
      <c r="E200" s="105"/>
      <c r="F200" s="105"/>
      <c r="G200" s="105"/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3"/>
      <c r="T200" s="103"/>
      <c r="U200" s="103"/>
      <c r="V200" s="103"/>
      <c r="W200" s="103"/>
      <c r="X200" s="103"/>
      <c r="Y200" s="103"/>
      <c r="Z200" s="211">
        <v>44910</v>
      </c>
      <c r="AA200" s="103">
        <v>2.7629999999999999</v>
      </c>
      <c r="AB200" s="106">
        <v>3.2235</v>
      </c>
      <c r="AD200" s="103"/>
      <c r="AE200" s="103"/>
    </row>
    <row r="201" spans="4:31" ht="13.5">
      <c r="D201" s="106"/>
      <c r="E201" s="105"/>
      <c r="F201" s="105"/>
      <c r="G201" s="105"/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3"/>
      <c r="T201" s="103"/>
      <c r="U201" s="103"/>
      <c r="V201" s="103"/>
      <c r="W201" s="103"/>
      <c r="X201" s="103"/>
      <c r="Y201" s="103"/>
      <c r="Z201" s="211">
        <v>44909</v>
      </c>
      <c r="AA201" s="103">
        <v>2.7629999999999999</v>
      </c>
      <c r="AB201" s="106">
        <v>3.2235</v>
      </c>
      <c r="AD201" s="103"/>
      <c r="AE201" s="103"/>
    </row>
    <row r="202" spans="4:31" ht="13.5">
      <c r="D202" s="106"/>
      <c r="E202" s="105"/>
      <c r="F202" s="105"/>
      <c r="G202" s="105"/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3"/>
      <c r="T202" s="103"/>
      <c r="U202" s="103"/>
      <c r="V202" s="103"/>
      <c r="W202" s="103"/>
      <c r="X202" s="103"/>
      <c r="Y202" s="103"/>
      <c r="Z202" s="211">
        <v>44908</v>
      </c>
      <c r="AA202" s="103">
        <v>2.7629999999999999</v>
      </c>
      <c r="AB202" s="106">
        <v>3.2235</v>
      </c>
      <c r="AD202" s="103"/>
      <c r="AE202" s="103"/>
    </row>
    <row r="203" spans="4:31" ht="13.5">
      <c r="D203" s="106"/>
      <c r="E203" s="105"/>
      <c r="F203" s="105"/>
      <c r="G203" s="105"/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3"/>
      <c r="T203" s="103"/>
      <c r="U203" s="103"/>
      <c r="V203" s="103"/>
      <c r="W203" s="103"/>
      <c r="X203" s="103"/>
      <c r="Y203" s="103"/>
      <c r="Z203" s="211">
        <v>44907</v>
      </c>
      <c r="AA203" s="103">
        <v>2.7629999999999999</v>
      </c>
      <c r="AB203" s="106">
        <v>3.2235</v>
      </c>
      <c r="AD203" s="103"/>
      <c r="AE203" s="103"/>
    </row>
    <row r="204" spans="4:31" ht="13.5">
      <c r="D204" s="106"/>
      <c r="E204" s="105"/>
      <c r="F204" s="105"/>
      <c r="G204" s="105"/>
      <c r="H204" s="106"/>
      <c r="I204" s="106"/>
      <c r="J204" s="106"/>
      <c r="K204" s="106"/>
      <c r="L204" s="106"/>
      <c r="M204" s="106"/>
      <c r="N204" s="106"/>
      <c r="O204" s="106"/>
      <c r="P204" s="106"/>
      <c r="Q204" s="106"/>
      <c r="R204" s="106"/>
      <c r="S204" s="103"/>
      <c r="T204" s="103"/>
      <c r="U204" s="103"/>
      <c r="V204" s="103"/>
      <c r="W204" s="103"/>
      <c r="X204" s="103"/>
      <c r="Y204" s="103"/>
      <c r="Z204" s="211">
        <v>44904</v>
      </c>
      <c r="AA204" s="103">
        <v>2.7629999999999999</v>
      </c>
      <c r="AB204" s="106">
        <v>3.2235</v>
      </c>
      <c r="AD204" s="103"/>
      <c r="AE204" s="103"/>
    </row>
    <row r="205" spans="4:31" ht="13.5">
      <c r="D205" s="106"/>
      <c r="E205" s="105"/>
      <c r="F205" s="105"/>
      <c r="G205" s="105"/>
      <c r="H205" s="106"/>
      <c r="I205" s="106"/>
      <c r="J205" s="106"/>
      <c r="K205" s="106"/>
      <c r="L205" s="106"/>
      <c r="M205" s="106"/>
      <c r="N205" s="106"/>
      <c r="O205" s="106"/>
      <c r="P205" s="106"/>
      <c r="Q205" s="106"/>
      <c r="R205" s="106"/>
      <c r="S205" s="103"/>
      <c r="T205" s="103"/>
      <c r="U205" s="103"/>
      <c r="V205" s="103"/>
      <c r="W205" s="103"/>
      <c r="X205" s="103"/>
      <c r="Y205" s="103"/>
      <c r="Z205" s="211">
        <v>44903</v>
      </c>
      <c r="AA205" s="103">
        <v>2.7629999999999999</v>
      </c>
      <c r="AB205" s="106">
        <v>3.2235</v>
      </c>
      <c r="AD205" s="103"/>
      <c r="AE205" s="103"/>
    </row>
    <row r="206" spans="4:31" ht="13.5">
      <c r="D206" s="106"/>
      <c r="E206" s="105"/>
      <c r="F206" s="105"/>
      <c r="G206" s="105"/>
      <c r="H206" s="106"/>
      <c r="I206" s="106"/>
      <c r="J206" s="106"/>
      <c r="K206" s="106"/>
      <c r="L206" s="106"/>
      <c r="M206" s="106"/>
      <c r="N206" s="106"/>
      <c r="O206" s="106"/>
      <c r="P206" s="106"/>
      <c r="Q206" s="106"/>
      <c r="R206" s="106"/>
      <c r="S206" s="103"/>
      <c r="T206" s="103"/>
      <c r="U206" s="103"/>
      <c r="V206" s="103"/>
      <c r="W206" s="103"/>
      <c r="X206" s="103"/>
      <c r="Y206" s="103"/>
      <c r="Z206" s="211">
        <v>44902</v>
      </c>
      <c r="AA206" s="103">
        <v>2.7629999999999999</v>
      </c>
      <c r="AB206" s="106">
        <v>3.2235</v>
      </c>
      <c r="AD206" s="103"/>
      <c r="AE206" s="103"/>
    </row>
    <row r="207" spans="4:31" ht="13.5">
      <c r="D207" s="106"/>
      <c r="E207" s="105"/>
      <c r="F207" s="105"/>
      <c r="G207" s="105"/>
      <c r="H207" s="106"/>
      <c r="I207" s="106"/>
      <c r="J207" s="106"/>
      <c r="K207" s="106"/>
      <c r="L207" s="106"/>
      <c r="M207" s="106"/>
      <c r="N207" s="106"/>
      <c r="O207" s="106"/>
      <c r="P207" s="106"/>
      <c r="Q207" s="106"/>
      <c r="R207" s="106"/>
      <c r="S207" s="103"/>
      <c r="T207" s="103"/>
      <c r="U207" s="103"/>
      <c r="V207" s="103"/>
      <c r="W207" s="103"/>
      <c r="X207" s="103"/>
      <c r="Y207" s="103"/>
      <c r="Z207" s="211">
        <v>44901</v>
      </c>
      <c r="AA207" s="103">
        <v>2.7629999999999999</v>
      </c>
      <c r="AB207" s="106">
        <v>3.2235</v>
      </c>
      <c r="AD207" s="103"/>
      <c r="AE207" s="103"/>
    </row>
    <row r="208" spans="4:31" ht="13.5">
      <c r="D208" s="106"/>
      <c r="E208" s="105"/>
      <c r="F208" s="105"/>
      <c r="G208" s="105"/>
      <c r="H208" s="106"/>
      <c r="I208" s="106"/>
      <c r="J208" s="106"/>
      <c r="K208" s="106"/>
      <c r="L208" s="106"/>
      <c r="M208" s="106"/>
      <c r="N208" s="106"/>
      <c r="O208" s="106"/>
      <c r="P208" s="106"/>
      <c r="Q208" s="106"/>
      <c r="R208" s="106"/>
      <c r="S208" s="103"/>
      <c r="T208" s="103"/>
      <c r="U208" s="103"/>
      <c r="V208" s="103"/>
      <c r="W208" s="103"/>
      <c r="X208" s="103"/>
      <c r="Y208" s="103"/>
      <c r="Z208" s="211">
        <v>44900</v>
      </c>
      <c r="AA208" s="103">
        <v>2.7629999999999999</v>
      </c>
      <c r="AB208" s="106">
        <v>3.2235</v>
      </c>
      <c r="AD208" s="103"/>
      <c r="AE208" s="103"/>
    </row>
    <row r="209" spans="4:31" ht="13.5">
      <c r="D209" s="106"/>
      <c r="E209" s="105"/>
      <c r="F209" s="105"/>
      <c r="G209" s="105"/>
      <c r="H209" s="106"/>
      <c r="I209" s="106"/>
      <c r="J209" s="106"/>
      <c r="K209" s="106"/>
      <c r="L209" s="106"/>
      <c r="M209" s="106"/>
      <c r="N209" s="106"/>
      <c r="O209" s="106"/>
      <c r="P209" s="106"/>
      <c r="Q209" s="106"/>
      <c r="R209" s="106"/>
      <c r="S209" s="103"/>
      <c r="T209" s="103"/>
      <c r="U209" s="103"/>
      <c r="V209" s="103"/>
      <c r="W209" s="103"/>
      <c r="X209" s="103"/>
      <c r="Y209" s="103"/>
      <c r="Z209" s="211">
        <v>44897</v>
      </c>
      <c r="AA209" s="103">
        <v>2.7629999999999999</v>
      </c>
      <c r="AB209" s="106">
        <v>3.2235</v>
      </c>
      <c r="AD209" s="103"/>
      <c r="AE209" s="103"/>
    </row>
    <row r="210" spans="4:31" ht="13.5">
      <c r="D210" s="106"/>
      <c r="E210" s="105"/>
      <c r="F210" s="105"/>
      <c r="G210" s="105"/>
      <c r="H210" s="106"/>
      <c r="I210" s="106"/>
      <c r="J210" s="106"/>
      <c r="K210" s="106"/>
      <c r="L210" s="106"/>
      <c r="M210" s="106"/>
      <c r="N210" s="106"/>
      <c r="O210" s="106"/>
      <c r="P210" s="106"/>
      <c r="Q210" s="106"/>
      <c r="R210" s="106"/>
      <c r="S210" s="103"/>
      <c r="T210" s="103"/>
      <c r="U210" s="103"/>
      <c r="V210" s="103"/>
      <c r="W210" s="103"/>
      <c r="X210" s="103"/>
      <c r="Y210" s="103"/>
      <c r="Z210" s="211">
        <v>44896</v>
      </c>
      <c r="AA210" s="103">
        <v>2.7793000000000001</v>
      </c>
      <c r="AB210" s="106">
        <v>3.2235</v>
      </c>
      <c r="AD210" s="103"/>
      <c r="AE210" s="103"/>
    </row>
    <row r="211" spans="4:31" ht="13.5">
      <c r="D211" s="106"/>
      <c r="E211" s="105"/>
      <c r="F211" s="105"/>
      <c r="G211" s="105"/>
      <c r="H211" s="106"/>
      <c r="I211" s="106"/>
      <c r="J211" s="106"/>
      <c r="K211" s="106"/>
      <c r="L211" s="106"/>
      <c r="M211" s="106"/>
      <c r="N211" s="106"/>
      <c r="O211" s="106"/>
      <c r="P211" s="106"/>
      <c r="Q211" s="106"/>
      <c r="R211" s="106"/>
      <c r="S211" s="103"/>
      <c r="T211" s="103"/>
      <c r="U211" s="103"/>
      <c r="V211" s="103"/>
      <c r="W211" s="103"/>
      <c r="X211" s="103"/>
      <c r="Y211" s="103"/>
      <c r="Z211" s="211">
        <v>44895</v>
      </c>
      <c r="AA211" s="103">
        <v>2.7797000000000001</v>
      </c>
      <c r="AB211" s="106">
        <v>3.2235</v>
      </c>
      <c r="AD211" s="103"/>
      <c r="AE211" s="103"/>
    </row>
    <row r="212" spans="4:31" ht="13.5">
      <c r="D212" s="106"/>
      <c r="E212" s="105"/>
      <c r="F212" s="105"/>
      <c r="G212" s="105"/>
      <c r="H212" s="106"/>
      <c r="I212" s="106"/>
      <c r="J212" s="106"/>
      <c r="K212" s="106"/>
      <c r="L212" s="106"/>
      <c r="M212" s="106"/>
      <c r="N212" s="106"/>
      <c r="O212" s="106"/>
      <c r="P212" s="106"/>
      <c r="Q212" s="106"/>
      <c r="R212" s="106"/>
      <c r="S212" s="103"/>
      <c r="T212" s="103"/>
      <c r="U212" s="103"/>
      <c r="V212" s="103"/>
      <c r="W212" s="103"/>
      <c r="X212" s="103"/>
      <c r="Y212" s="103"/>
      <c r="Z212" s="211">
        <v>44894</v>
      </c>
      <c r="AA212" s="103">
        <v>2.7938999999999998</v>
      </c>
      <c r="AB212" s="106">
        <v>3.2235</v>
      </c>
      <c r="AD212" s="103"/>
      <c r="AE212" s="103"/>
    </row>
    <row r="213" spans="4:31" ht="13.5">
      <c r="D213" s="106"/>
      <c r="E213" s="105"/>
      <c r="F213" s="105"/>
      <c r="G213" s="105"/>
      <c r="H213" s="106"/>
      <c r="I213" s="106"/>
      <c r="J213" s="106"/>
      <c r="K213" s="106"/>
      <c r="L213" s="106"/>
      <c r="M213" s="106"/>
      <c r="N213" s="106"/>
      <c r="O213" s="106"/>
      <c r="P213" s="106"/>
      <c r="Q213" s="106"/>
      <c r="R213" s="106"/>
      <c r="S213" s="103"/>
      <c r="T213" s="103"/>
      <c r="U213" s="103"/>
      <c r="V213" s="103"/>
      <c r="W213" s="103"/>
      <c r="X213" s="103"/>
      <c r="Y213" s="103"/>
      <c r="Z213" s="211">
        <v>44893</v>
      </c>
      <c r="AA213" s="103">
        <v>2.7728999999999999</v>
      </c>
      <c r="AB213" s="106">
        <v>3.2033999999999998</v>
      </c>
      <c r="AD213" s="103"/>
      <c r="AE213" s="103"/>
    </row>
    <row r="214" spans="4:31" ht="13.5">
      <c r="D214" s="106"/>
      <c r="E214" s="105"/>
      <c r="F214" s="105"/>
      <c r="G214" s="105"/>
      <c r="H214" s="106"/>
      <c r="I214" s="106"/>
      <c r="J214" s="106"/>
      <c r="K214" s="106"/>
      <c r="L214" s="106"/>
      <c r="M214" s="106"/>
      <c r="N214" s="106"/>
      <c r="O214" s="106"/>
      <c r="P214" s="106"/>
      <c r="Q214" s="106"/>
      <c r="R214" s="106"/>
      <c r="S214" s="103"/>
      <c r="T214" s="103"/>
      <c r="U214" s="103"/>
      <c r="V214" s="103"/>
      <c r="W214" s="103"/>
      <c r="X214" s="103"/>
      <c r="Y214" s="103"/>
      <c r="Z214" s="211">
        <v>44890</v>
      </c>
      <c r="AA214" s="103">
        <v>2.7728000000000002</v>
      </c>
      <c r="AB214" s="106">
        <v>3.2033999999999998</v>
      </c>
      <c r="AD214" s="103"/>
      <c r="AE214" s="103"/>
    </row>
    <row r="215" spans="4:31" ht="13.5">
      <c r="D215" s="106"/>
      <c r="E215" s="105"/>
      <c r="F215" s="105"/>
      <c r="G215" s="105"/>
      <c r="H215" s="106"/>
      <c r="I215" s="106"/>
      <c r="J215" s="106"/>
      <c r="K215" s="106"/>
      <c r="L215" s="106"/>
      <c r="M215" s="106"/>
      <c r="N215" s="106"/>
      <c r="O215" s="106"/>
      <c r="P215" s="106"/>
      <c r="Q215" s="106"/>
      <c r="R215" s="106"/>
      <c r="S215" s="103"/>
      <c r="T215" s="103"/>
      <c r="U215" s="103"/>
      <c r="V215" s="103"/>
      <c r="W215" s="103"/>
      <c r="X215" s="103"/>
      <c r="Y215" s="103"/>
      <c r="Z215" s="211">
        <v>44889</v>
      </c>
      <c r="AA215" s="103">
        <v>2.7751999999999999</v>
      </c>
      <c r="AB215" s="106">
        <v>3.2033999999999998</v>
      </c>
      <c r="AD215" s="103"/>
      <c r="AE215" s="103"/>
    </row>
    <row r="216" spans="4:31" ht="13.5">
      <c r="D216" s="106"/>
      <c r="E216" s="105"/>
      <c r="F216" s="105"/>
      <c r="G216" s="105"/>
      <c r="H216" s="106"/>
      <c r="I216" s="106"/>
      <c r="J216" s="106"/>
      <c r="K216" s="106"/>
      <c r="L216" s="106"/>
      <c r="M216" s="106"/>
      <c r="N216" s="106"/>
      <c r="O216" s="106"/>
      <c r="P216" s="106"/>
      <c r="Q216" s="106"/>
      <c r="R216" s="106"/>
      <c r="S216" s="103"/>
      <c r="T216" s="103"/>
      <c r="U216" s="103"/>
      <c r="V216" s="103"/>
      <c r="W216" s="103"/>
      <c r="X216" s="103"/>
      <c r="Y216" s="103"/>
      <c r="Z216" s="211">
        <v>44888</v>
      </c>
      <c r="AA216" s="103">
        <v>2.7864</v>
      </c>
      <c r="AB216" s="106">
        <v>3.2033999999999998</v>
      </c>
      <c r="AD216" s="103"/>
      <c r="AE216" s="103"/>
    </row>
    <row r="217" spans="4:31" ht="13.5">
      <c r="D217" s="106"/>
      <c r="E217" s="105"/>
      <c r="F217" s="105"/>
      <c r="G217" s="105"/>
      <c r="H217" s="106"/>
      <c r="I217" s="106"/>
      <c r="J217" s="106"/>
      <c r="K217" s="106"/>
      <c r="L217" s="106"/>
      <c r="M217" s="106"/>
      <c r="N217" s="106"/>
      <c r="O217" s="106"/>
      <c r="P217" s="106"/>
      <c r="Q217" s="106"/>
      <c r="R217" s="106"/>
      <c r="S217" s="103"/>
      <c r="T217" s="103"/>
      <c r="U217" s="103"/>
      <c r="V217" s="103"/>
      <c r="W217" s="103"/>
      <c r="X217" s="103"/>
      <c r="Y217" s="103"/>
      <c r="Z217" s="211">
        <v>44887</v>
      </c>
      <c r="AA217" s="103">
        <v>2.7888999999999999</v>
      </c>
      <c r="AB217" s="106">
        <v>3.2033999999999998</v>
      </c>
      <c r="AD217" s="103"/>
      <c r="AE217" s="103"/>
    </row>
    <row r="218" spans="4:31" ht="13.5">
      <c r="D218" s="106"/>
      <c r="E218" s="105"/>
      <c r="F218" s="105"/>
      <c r="G218" s="105"/>
      <c r="H218" s="106"/>
      <c r="I218" s="106"/>
      <c r="J218" s="106"/>
      <c r="K218" s="106"/>
      <c r="L218" s="106"/>
      <c r="M218" s="106"/>
      <c r="N218" s="106"/>
      <c r="O218" s="106"/>
      <c r="P218" s="106"/>
      <c r="Q218" s="106"/>
      <c r="R218" s="106"/>
      <c r="S218" s="103"/>
      <c r="T218" s="103"/>
      <c r="U218" s="103"/>
      <c r="V218" s="103"/>
      <c r="W218" s="103"/>
      <c r="X218" s="103"/>
      <c r="Y218" s="103"/>
      <c r="Z218" s="211">
        <v>44886</v>
      </c>
      <c r="AA218" s="103">
        <v>2.7890999999999999</v>
      </c>
      <c r="AB218" s="106">
        <v>3.2033999999999998</v>
      </c>
      <c r="AD218" s="103"/>
      <c r="AE218" s="103"/>
    </row>
    <row r="219" spans="4:31" ht="13.5">
      <c r="D219" s="106"/>
      <c r="E219" s="105"/>
      <c r="F219" s="105"/>
      <c r="G219" s="105"/>
      <c r="H219" s="106"/>
      <c r="I219" s="106"/>
      <c r="J219" s="106"/>
      <c r="K219" s="106"/>
      <c r="L219" s="106"/>
      <c r="M219" s="106"/>
      <c r="N219" s="106"/>
      <c r="O219" s="106"/>
      <c r="P219" s="106"/>
      <c r="Q219" s="106"/>
      <c r="R219" s="106"/>
      <c r="S219" s="103"/>
      <c r="T219" s="103"/>
      <c r="U219" s="103"/>
      <c r="V219" s="103"/>
      <c r="W219" s="103"/>
      <c r="X219" s="103"/>
      <c r="Y219" s="103"/>
      <c r="Z219" s="211">
        <v>44883</v>
      </c>
      <c r="AA219" s="103">
        <v>2.7926000000000002</v>
      </c>
      <c r="AB219" s="106">
        <v>3.2033999999999998</v>
      </c>
      <c r="AD219" s="103"/>
      <c r="AE219" s="103"/>
    </row>
    <row r="220" spans="4:31" ht="13.5">
      <c r="D220" s="106"/>
      <c r="E220" s="105"/>
      <c r="F220" s="105"/>
      <c r="G220" s="105"/>
      <c r="H220" s="106"/>
      <c r="I220" s="106"/>
      <c r="J220" s="106"/>
      <c r="K220" s="106"/>
      <c r="L220" s="106"/>
      <c r="M220" s="106"/>
      <c r="N220" s="106"/>
      <c r="O220" s="106"/>
      <c r="P220" s="106"/>
      <c r="Q220" s="106"/>
      <c r="R220" s="106"/>
      <c r="S220" s="103"/>
      <c r="T220" s="103"/>
      <c r="U220" s="103"/>
      <c r="V220" s="103"/>
      <c r="W220" s="103"/>
      <c r="X220" s="103"/>
      <c r="Y220" s="103"/>
      <c r="Z220" s="211">
        <v>44882</v>
      </c>
      <c r="AA220" s="103">
        <v>2.7923</v>
      </c>
      <c r="AB220" s="106">
        <v>3.2033999999999998</v>
      </c>
      <c r="AD220" s="103"/>
      <c r="AE220" s="103"/>
    </row>
    <row r="221" spans="4:31" ht="13.5">
      <c r="D221" s="106"/>
      <c r="E221" s="105"/>
      <c r="F221" s="105"/>
      <c r="G221" s="105"/>
      <c r="H221" s="106"/>
      <c r="I221" s="106"/>
      <c r="J221" s="106"/>
      <c r="K221" s="106"/>
      <c r="L221" s="106"/>
      <c r="M221" s="106"/>
      <c r="N221" s="106"/>
      <c r="O221" s="106"/>
      <c r="P221" s="106"/>
      <c r="Q221" s="106"/>
      <c r="R221" s="106"/>
      <c r="S221" s="103"/>
      <c r="T221" s="103"/>
      <c r="U221" s="103"/>
      <c r="V221" s="103"/>
      <c r="W221" s="103"/>
      <c r="X221" s="103"/>
      <c r="Y221" s="103"/>
      <c r="Z221" s="211">
        <v>44881</v>
      </c>
      <c r="AA221" s="103">
        <v>2.7705000000000002</v>
      </c>
      <c r="AB221" s="106">
        <v>3.2033999999999998</v>
      </c>
      <c r="AD221" s="103"/>
      <c r="AE221" s="103"/>
    </row>
    <row r="222" spans="4:31" ht="13.5">
      <c r="D222" s="106"/>
      <c r="E222" s="105"/>
      <c r="F222" s="105"/>
      <c r="G222" s="105"/>
      <c r="H222" s="106"/>
      <c r="I222" s="106"/>
      <c r="J222" s="106"/>
      <c r="K222" s="106"/>
      <c r="L222" s="106"/>
      <c r="M222" s="106"/>
      <c r="N222" s="106"/>
      <c r="O222" s="106"/>
      <c r="P222" s="106"/>
      <c r="Q222" s="106"/>
      <c r="R222" s="106"/>
      <c r="S222" s="103"/>
      <c r="T222" s="103"/>
      <c r="U222" s="103"/>
      <c r="V222" s="103"/>
      <c r="W222" s="103"/>
      <c r="X222" s="103"/>
      <c r="Y222" s="103"/>
      <c r="Z222" s="211">
        <v>44880</v>
      </c>
      <c r="AA222" s="103">
        <v>2.7490000000000001</v>
      </c>
      <c r="AB222" s="106">
        <v>3.2033999999999998</v>
      </c>
      <c r="AD222" s="103"/>
      <c r="AE222" s="103"/>
    </row>
    <row r="223" spans="4:31" ht="13.5">
      <c r="D223" s="106"/>
      <c r="E223" s="105"/>
      <c r="F223" s="105"/>
      <c r="G223" s="105"/>
      <c r="H223" s="106"/>
      <c r="I223" s="106"/>
      <c r="J223" s="106"/>
      <c r="K223" s="106"/>
      <c r="L223" s="106"/>
      <c r="M223" s="106"/>
      <c r="N223" s="106"/>
      <c r="O223" s="106"/>
      <c r="P223" s="106"/>
      <c r="Q223" s="106"/>
      <c r="R223" s="106"/>
      <c r="S223" s="103"/>
      <c r="T223" s="103"/>
      <c r="U223" s="103"/>
      <c r="V223" s="103"/>
      <c r="W223" s="103"/>
      <c r="X223" s="103"/>
      <c r="Y223" s="103"/>
      <c r="Z223" s="211">
        <v>44879</v>
      </c>
      <c r="AA223" s="103">
        <v>2.7143000000000002</v>
      </c>
      <c r="AB223" s="106">
        <v>3.2033999999999998</v>
      </c>
      <c r="AD223" s="103"/>
      <c r="AE223" s="103"/>
    </row>
    <row r="224" spans="4:31" ht="13.5">
      <c r="D224" s="106"/>
      <c r="E224" s="105"/>
      <c r="F224" s="105"/>
      <c r="G224" s="105"/>
      <c r="H224" s="106"/>
      <c r="I224" s="106"/>
      <c r="J224" s="106"/>
      <c r="K224" s="106"/>
      <c r="L224" s="106"/>
      <c r="M224" s="106"/>
      <c r="N224" s="106"/>
      <c r="O224" s="106"/>
      <c r="P224" s="106"/>
      <c r="Q224" s="106"/>
      <c r="R224" s="106"/>
      <c r="S224" s="103"/>
      <c r="T224" s="103"/>
      <c r="U224" s="103"/>
      <c r="V224" s="103"/>
      <c r="W224" s="103"/>
      <c r="X224" s="103"/>
      <c r="Y224" s="103"/>
      <c r="Z224" s="211">
        <v>44876</v>
      </c>
      <c r="AA224" s="103">
        <v>2.7101999999999999</v>
      </c>
      <c r="AB224" s="106">
        <v>3.2033999999999998</v>
      </c>
      <c r="AD224" s="103"/>
      <c r="AE224" s="103"/>
    </row>
    <row r="225" spans="4:31" ht="13.5">
      <c r="D225" s="106"/>
      <c r="E225" s="105"/>
      <c r="F225" s="105"/>
      <c r="G225" s="105"/>
      <c r="H225" s="106"/>
      <c r="I225" s="106"/>
      <c r="J225" s="106"/>
      <c r="K225" s="106"/>
      <c r="L225" s="106"/>
      <c r="M225" s="106"/>
      <c r="N225" s="106"/>
      <c r="O225" s="106"/>
      <c r="P225" s="106"/>
      <c r="Q225" s="106"/>
      <c r="R225" s="106"/>
      <c r="S225" s="103"/>
      <c r="T225" s="103"/>
      <c r="U225" s="103"/>
      <c r="V225" s="103"/>
      <c r="W225" s="103"/>
      <c r="X225" s="103"/>
      <c r="Y225" s="103"/>
      <c r="Z225" s="211">
        <v>44875</v>
      </c>
      <c r="AA225" s="103">
        <v>2.7259000000000002</v>
      </c>
      <c r="AB225" s="106">
        <v>3.2033999999999998</v>
      </c>
      <c r="AD225" s="103"/>
      <c r="AE225" s="103"/>
    </row>
    <row r="226" spans="4:31" ht="13.5">
      <c r="D226" s="106"/>
      <c r="E226" s="105"/>
      <c r="F226" s="105"/>
      <c r="G226" s="105"/>
      <c r="H226" s="106"/>
      <c r="I226" s="106"/>
      <c r="J226" s="106"/>
      <c r="K226" s="106"/>
      <c r="L226" s="106"/>
      <c r="M226" s="106"/>
      <c r="N226" s="106"/>
      <c r="O226" s="106"/>
      <c r="P226" s="106"/>
      <c r="Q226" s="106"/>
      <c r="R226" s="106"/>
      <c r="S226" s="103"/>
      <c r="T226" s="103"/>
      <c r="U226" s="103"/>
      <c r="V226" s="103"/>
      <c r="W226" s="103"/>
      <c r="X226" s="103"/>
      <c r="Y226" s="103"/>
      <c r="Z226" s="211">
        <v>44874</v>
      </c>
      <c r="AA226" s="103">
        <v>2.7275999999999998</v>
      </c>
      <c r="AB226" s="106">
        <v>3.2033999999999998</v>
      </c>
      <c r="AD226" s="103"/>
      <c r="AE226" s="103"/>
    </row>
    <row r="227" spans="4:31" ht="13.5">
      <c r="D227" s="106"/>
      <c r="E227" s="105"/>
      <c r="F227" s="105"/>
      <c r="G227" s="105"/>
      <c r="H227" s="106"/>
      <c r="I227" s="106"/>
      <c r="J227" s="106"/>
      <c r="K227" s="106"/>
      <c r="L227" s="106"/>
      <c r="M227" s="106"/>
      <c r="N227" s="106"/>
      <c r="O227" s="106"/>
      <c r="P227" s="106"/>
      <c r="Q227" s="106"/>
      <c r="R227" s="106"/>
      <c r="S227" s="103"/>
      <c r="T227" s="103"/>
      <c r="U227" s="103"/>
      <c r="V227" s="103"/>
      <c r="W227" s="103"/>
      <c r="X227" s="103"/>
      <c r="Y227" s="103"/>
      <c r="Z227" s="211">
        <v>44873</v>
      </c>
      <c r="AA227" s="103">
        <v>2.7271999999999998</v>
      </c>
      <c r="AB227" s="106">
        <v>3.2033999999999998</v>
      </c>
      <c r="AD227" s="103"/>
      <c r="AE227" s="103"/>
    </row>
    <row r="228" spans="4:31" ht="13.5">
      <c r="D228" s="106"/>
      <c r="E228" s="105"/>
      <c r="F228" s="105"/>
      <c r="G228" s="105"/>
      <c r="H228" s="106"/>
      <c r="I228" s="106"/>
      <c r="J228" s="106"/>
      <c r="K228" s="106"/>
      <c r="L228" s="106"/>
      <c r="M228" s="106"/>
      <c r="N228" s="106"/>
      <c r="O228" s="106"/>
      <c r="P228" s="106"/>
      <c r="Q228" s="106"/>
      <c r="R228" s="106"/>
      <c r="S228" s="103"/>
      <c r="T228" s="103"/>
      <c r="U228" s="103"/>
      <c r="V228" s="103"/>
      <c r="W228" s="103"/>
      <c r="X228" s="103"/>
      <c r="Y228" s="103"/>
      <c r="Z228" s="211">
        <v>44872</v>
      </c>
      <c r="AA228" s="103">
        <v>2.7303999999999999</v>
      </c>
      <c r="AB228" s="106">
        <v>3.2033999999999998</v>
      </c>
      <c r="AD228" s="103"/>
      <c r="AE228" s="103"/>
    </row>
    <row r="229" spans="4:31" ht="13.5">
      <c r="D229" s="106"/>
      <c r="E229" s="105"/>
      <c r="F229" s="105"/>
      <c r="G229" s="105"/>
      <c r="H229" s="106"/>
      <c r="I229" s="106"/>
      <c r="J229" s="106"/>
      <c r="K229" s="106"/>
      <c r="L229" s="106"/>
      <c r="M229" s="106"/>
      <c r="N229" s="106"/>
      <c r="O229" s="106"/>
      <c r="P229" s="106"/>
      <c r="Q229" s="106"/>
      <c r="R229" s="106"/>
      <c r="S229" s="103"/>
      <c r="T229" s="103"/>
      <c r="U229" s="103"/>
      <c r="V229" s="103"/>
      <c r="W229" s="103"/>
      <c r="X229" s="103"/>
      <c r="Y229" s="103"/>
      <c r="Z229" s="211">
        <v>44869</v>
      </c>
      <c r="AA229" s="103">
        <v>2.7345999999999999</v>
      </c>
      <c r="AB229" s="106">
        <v>3.2033999999999998</v>
      </c>
      <c r="AD229" s="103"/>
      <c r="AE229" s="103"/>
    </row>
    <row r="230" spans="4:31" ht="13.5">
      <c r="D230" s="106"/>
      <c r="E230" s="105"/>
      <c r="F230" s="105"/>
      <c r="G230" s="105"/>
      <c r="H230" s="106"/>
      <c r="I230" s="106"/>
      <c r="J230" s="106"/>
      <c r="K230" s="106"/>
      <c r="L230" s="106"/>
      <c r="M230" s="106"/>
      <c r="N230" s="106"/>
      <c r="O230" s="106"/>
      <c r="P230" s="106"/>
      <c r="Q230" s="106"/>
      <c r="R230" s="106"/>
      <c r="S230" s="103"/>
      <c r="T230" s="103"/>
      <c r="U230" s="103"/>
      <c r="V230" s="103"/>
      <c r="W230" s="103"/>
      <c r="X230" s="103"/>
      <c r="Y230" s="103"/>
      <c r="Z230" s="211">
        <v>44868</v>
      </c>
      <c r="AA230" s="103">
        <v>2.7366000000000001</v>
      </c>
      <c r="AB230" s="106">
        <v>3.2033999999999998</v>
      </c>
      <c r="AD230" s="103"/>
      <c r="AE230" s="103"/>
    </row>
    <row r="231" spans="4:31" ht="13.5">
      <c r="D231" s="106"/>
      <c r="E231" s="105"/>
      <c r="F231" s="105"/>
      <c r="G231" s="105"/>
      <c r="H231" s="106"/>
      <c r="I231" s="106"/>
      <c r="J231" s="106"/>
      <c r="K231" s="106"/>
      <c r="L231" s="106"/>
      <c r="M231" s="106"/>
      <c r="N231" s="106"/>
      <c r="O231" s="106"/>
      <c r="P231" s="106"/>
      <c r="Q231" s="106"/>
      <c r="R231" s="106"/>
      <c r="S231" s="103"/>
      <c r="T231" s="103"/>
      <c r="U231" s="103"/>
      <c r="V231" s="103"/>
      <c r="W231" s="103"/>
      <c r="X231" s="103"/>
      <c r="Y231" s="103"/>
      <c r="Z231" s="211">
        <v>44867</v>
      </c>
      <c r="AA231" s="103">
        <v>2.7644000000000002</v>
      </c>
      <c r="AB231" s="106">
        <v>3.2033999999999998</v>
      </c>
      <c r="AD231" s="103"/>
      <c r="AE231" s="103"/>
    </row>
    <row r="232" spans="4:31" ht="13.5">
      <c r="D232" s="106"/>
      <c r="E232" s="105"/>
      <c r="F232" s="105"/>
      <c r="G232" s="105"/>
      <c r="H232" s="106"/>
      <c r="I232" s="106"/>
      <c r="J232" s="106"/>
      <c r="K232" s="106"/>
      <c r="L232" s="106"/>
      <c r="M232" s="106"/>
      <c r="N232" s="106"/>
      <c r="O232" s="106"/>
      <c r="P232" s="106"/>
      <c r="Q232" s="106"/>
      <c r="R232" s="106"/>
      <c r="S232" s="103"/>
      <c r="T232" s="103"/>
      <c r="U232" s="103"/>
      <c r="V232" s="103"/>
      <c r="W232" s="103"/>
      <c r="X232" s="103"/>
      <c r="Y232" s="103"/>
      <c r="Z232" s="211">
        <v>44866</v>
      </c>
      <c r="AA232" s="103">
        <v>2.7648999999999999</v>
      </c>
      <c r="AB232" s="106">
        <v>3.2033999999999998</v>
      </c>
      <c r="AD232" s="103"/>
      <c r="AE232" s="103"/>
    </row>
    <row r="233" spans="4:31" ht="13.5">
      <c r="D233" s="106"/>
      <c r="E233" s="105"/>
      <c r="F233" s="105"/>
      <c r="G233" s="105"/>
      <c r="H233" s="106"/>
      <c r="I233" s="106"/>
      <c r="J233" s="106"/>
      <c r="K233" s="106"/>
      <c r="L233" s="106"/>
      <c r="M233" s="106"/>
      <c r="N233" s="106"/>
      <c r="O233" s="106"/>
      <c r="P233" s="106"/>
      <c r="Q233" s="106"/>
      <c r="R233" s="106"/>
      <c r="S233" s="103"/>
      <c r="T233" s="103"/>
      <c r="U233" s="103"/>
      <c r="V233" s="103"/>
      <c r="W233" s="103"/>
      <c r="X233" s="103"/>
      <c r="Y233" s="103"/>
      <c r="Z233" s="211">
        <v>44865</v>
      </c>
      <c r="AA233" s="103">
        <v>2.7631999999999999</v>
      </c>
      <c r="AB233" s="106">
        <v>3.2033999999999998</v>
      </c>
      <c r="AD233" s="103"/>
      <c r="AE233" s="103"/>
    </row>
    <row r="234" spans="4:31" ht="13.5">
      <c r="D234" s="106"/>
      <c r="E234" s="105"/>
      <c r="F234" s="105"/>
      <c r="G234" s="105"/>
      <c r="H234" s="106"/>
      <c r="I234" s="106"/>
      <c r="J234" s="106"/>
      <c r="K234" s="106"/>
      <c r="L234" s="106"/>
      <c r="M234" s="106"/>
      <c r="N234" s="106"/>
      <c r="O234" s="106"/>
      <c r="P234" s="106"/>
      <c r="Q234" s="106"/>
      <c r="R234" s="106"/>
      <c r="S234" s="103"/>
      <c r="T234" s="103"/>
      <c r="U234" s="103"/>
      <c r="V234" s="103"/>
      <c r="W234" s="103"/>
      <c r="X234" s="103"/>
      <c r="Y234" s="103"/>
      <c r="Z234" s="211">
        <v>44862</v>
      </c>
      <c r="AA234" s="103">
        <v>2.7660999999999998</v>
      </c>
      <c r="AB234" s="106">
        <v>3.2033999999999998</v>
      </c>
      <c r="AD234" s="103"/>
      <c r="AE234" s="103"/>
    </row>
    <row r="235" spans="4:31" ht="13.5">
      <c r="D235" s="106"/>
      <c r="E235" s="105"/>
      <c r="F235" s="105"/>
      <c r="G235" s="105"/>
      <c r="H235" s="106"/>
      <c r="I235" s="106"/>
      <c r="J235" s="106"/>
      <c r="K235" s="106"/>
      <c r="L235" s="106"/>
      <c r="M235" s="106"/>
      <c r="N235" s="106"/>
      <c r="O235" s="106"/>
      <c r="P235" s="106"/>
      <c r="Q235" s="106"/>
      <c r="R235" s="106"/>
      <c r="S235" s="103"/>
      <c r="T235" s="103"/>
      <c r="U235" s="103"/>
      <c r="V235" s="103"/>
      <c r="W235" s="103"/>
      <c r="X235" s="103"/>
      <c r="Y235" s="103"/>
      <c r="Z235" s="211">
        <v>44861</v>
      </c>
      <c r="AA235" s="103">
        <v>2.7570000000000001</v>
      </c>
      <c r="AB235" s="106">
        <v>3.2033999999999998</v>
      </c>
      <c r="AD235" s="103"/>
      <c r="AE235" s="103"/>
    </row>
    <row r="236" spans="4:31" ht="13.5">
      <c r="D236" s="106"/>
      <c r="E236" s="105"/>
      <c r="F236" s="105"/>
      <c r="G236" s="105"/>
      <c r="H236" s="106"/>
      <c r="I236" s="106"/>
      <c r="J236" s="106"/>
      <c r="K236" s="106"/>
      <c r="L236" s="106"/>
      <c r="M236" s="106"/>
      <c r="N236" s="106"/>
      <c r="O236" s="106"/>
      <c r="P236" s="106"/>
      <c r="Q236" s="106"/>
      <c r="R236" s="106"/>
      <c r="S236" s="103"/>
      <c r="T236" s="103"/>
      <c r="U236" s="103"/>
      <c r="V236" s="103"/>
      <c r="W236" s="103"/>
      <c r="X236" s="103"/>
      <c r="Y236" s="103"/>
      <c r="Z236" s="211">
        <v>44860</v>
      </c>
      <c r="AA236" s="103">
        <v>2.7458999999999998</v>
      </c>
      <c r="AB236" s="106">
        <v>3.2033999999999998</v>
      </c>
      <c r="AD236" s="103"/>
      <c r="AE236" s="103"/>
    </row>
    <row r="237" spans="4:31" ht="13.5">
      <c r="D237" s="106"/>
      <c r="E237" s="105"/>
      <c r="F237" s="105"/>
      <c r="G237" s="105"/>
      <c r="H237" s="106"/>
      <c r="I237" s="106"/>
      <c r="J237" s="106"/>
      <c r="K237" s="106"/>
      <c r="L237" s="106"/>
      <c r="M237" s="106"/>
      <c r="N237" s="106"/>
      <c r="O237" s="106"/>
      <c r="P237" s="106"/>
      <c r="Q237" s="106"/>
      <c r="R237" s="106"/>
      <c r="S237" s="103"/>
      <c r="T237" s="103"/>
      <c r="U237" s="103"/>
      <c r="V237" s="103"/>
      <c r="W237" s="103"/>
      <c r="X237" s="103"/>
      <c r="Y237" s="103"/>
      <c r="Z237" s="211">
        <v>44859</v>
      </c>
      <c r="AA237" s="103">
        <v>2.7461000000000002</v>
      </c>
      <c r="AB237" s="106">
        <v>3.2033999999999998</v>
      </c>
      <c r="AD237" s="103"/>
      <c r="AE237" s="103"/>
    </row>
    <row r="238" spans="4:31" ht="13.5">
      <c r="D238" s="106"/>
      <c r="E238" s="105"/>
      <c r="F238" s="105"/>
      <c r="G238" s="105"/>
      <c r="H238" s="106"/>
      <c r="I238" s="106"/>
      <c r="J238" s="106"/>
      <c r="K238" s="106"/>
      <c r="L238" s="106"/>
      <c r="M238" s="106"/>
      <c r="N238" s="106"/>
      <c r="O238" s="106"/>
      <c r="P238" s="106"/>
      <c r="Q238" s="106"/>
      <c r="R238" s="106"/>
      <c r="S238" s="103"/>
      <c r="T238" s="103"/>
      <c r="U238" s="103"/>
      <c r="V238" s="103"/>
      <c r="W238" s="103"/>
      <c r="X238" s="103"/>
      <c r="Y238" s="103"/>
      <c r="Z238" s="211">
        <v>44858</v>
      </c>
      <c r="AA238" s="103">
        <v>2.7492000000000001</v>
      </c>
      <c r="AB238" s="106">
        <v>3.2033999999999998</v>
      </c>
      <c r="AD238" s="103"/>
      <c r="AE238" s="103"/>
    </row>
    <row r="239" spans="4:31" ht="13.5">
      <c r="D239" s="106"/>
      <c r="E239" s="105"/>
      <c r="F239" s="105"/>
      <c r="G239" s="105"/>
      <c r="H239" s="106"/>
      <c r="I239" s="106"/>
      <c r="J239" s="106"/>
      <c r="K239" s="106"/>
      <c r="L239" s="106"/>
      <c r="M239" s="106"/>
      <c r="N239" s="106"/>
      <c r="O239" s="106"/>
      <c r="P239" s="106"/>
      <c r="Q239" s="106"/>
      <c r="R239" s="106"/>
      <c r="S239" s="103"/>
      <c r="T239" s="103"/>
      <c r="U239" s="103"/>
      <c r="V239" s="103"/>
      <c r="W239" s="103"/>
      <c r="X239" s="103"/>
      <c r="Y239" s="103"/>
      <c r="Z239" s="211">
        <v>44855</v>
      </c>
      <c r="AA239" s="103">
        <v>2.7492000000000001</v>
      </c>
      <c r="AB239" s="106">
        <v>3.2033999999999998</v>
      </c>
      <c r="AD239" s="103"/>
      <c r="AE239" s="103"/>
    </row>
    <row r="240" spans="4:31" ht="13.5">
      <c r="D240" s="106"/>
      <c r="E240" s="105"/>
      <c r="F240" s="105"/>
      <c r="G240" s="105"/>
      <c r="H240" s="106"/>
      <c r="I240" s="106"/>
      <c r="J240" s="106"/>
      <c r="K240" s="106"/>
      <c r="L240" s="106"/>
      <c r="M240" s="106"/>
      <c r="N240" s="106"/>
      <c r="O240" s="106"/>
      <c r="P240" s="106"/>
      <c r="Q240" s="106"/>
      <c r="R240" s="106"/>
      <c r="S240" s="103"/>
      <c r="T240" s="103"/>
      <c r="U240" s="103"/>
      <c r="V240" s="103"/>
      <c r="W240" s="103"/>
      <c r="X240" s="103"/>
      <c r="Y240" s="103"/>
      <c r="Z240" s="211">
        <v>44854</v>
      </c>
      <c r="AA240" s="103">
        <v>2.75</v>
      </c>
      <c r="AB240" s="106">
        <v>3.2033999999999998</v>
      </c>
      <c r="AD240" s="103"/>
      <c r="AE240" s="103"/>
    </row>
    <row r="241" spans="4:31" ht="13.5">
      <c r="D241" s="106"/>
      <c r="E241" s="105"/>
      <c r="F241" s="105"/>
      <c r="G241" s="105"/>
      <c r="H241" s="106"/>
      <c r="I241" s="106"/>
      <c r="J241" s="106"/>
      <c r="K241" s="106"/>
      <c r="L241" s="106"/>
      <c r="M241" s="106"/>
      <c r="N241" s="106"/>
      <c r="O241" s="106"/>
      <c r="P241" s="106"/>
      <c r="Q241" s="106"/>
      <c r="R241" s="106"/>
      <c r="S241" s="103"/>
      <c r="T241" s="103"/>
      <c r="U241" s="103"/>
      <c r="V241" s="103"/>
      <c r="W241" s="103"/>
      <c r="X241" s="103"/>
      <c r="Y241" s="103"/>
      <c r="Z241" s="211">
        <v>44853</v>
      </c>
      <c r="AA241" s="103">
        <v>2.7504</v>
      </c>
      <c r="AB241" s="106">
        <v>3.2033999999999998</v>
      </c>
      <c r="AD241" s="103"/>
      <c r="AE241" s="103"/>
    </row>
    <row r="242" spans="4:31" ht="13.5">
      <c r="D242" s="106"/>
      <c r="E242" s="105"/>
      <c r="F242" s="105"/>
      <c r="G242" s="105"/>
      <c r="H242" s="106"/>
      <c r="I242" s="106"/>
      <c r="J242" s="106"/>
      <c r="K242" s="106"/>
      <c r="L242" s="106"/>
      <c r="M242" s="106"/>
      <c r="N242" s="106"/>
      <c r="O242" s="106"/>
      <c r="P242" s="106"/>
      <c r="Q242" s="106"/>
      <c r="R242" s="106"/>
      <c r="S242" s="103"/>
      <c r="T242" s="103"/>
      <c r="U242" s="103"/>
      <c r="V242" s="103"/>
      <c r="W242" s="103"/>
      <c r="X242" s="103"/>
      <c r="Y242" s="103"/>
      <c r="Z242" s="211">
        <v>44852</v>
      </c>
      <c r="AA242" s="103">
        <v>2.7524999999999999</v>
      </c>
      <c r="AB242" s="106">
        <v>3.2033999999999998</v>
      </c>
      <c r="AD242" s="103"/>
      <c r="AE242" s="103"/>
    </row>
    <row r="243" spans="4:31" ht="13.5">
      <c r="D243" s="106"/>
      <c r="E243" s="105"/>
      <c r="F243" s="105"/>
      <c r="G243" s="105"/>
      <c r="H243" s="106"/>
      <c r="I243" s="106"/>
      <c r="J243" s="106"/>
      <c r="K243" s="106"/>
      <c r="L243" s="106"/>
      <c r="M243" s="106"/>
      <c r="N243" s="106"/>
      <c r="O243" s="106"/>
      <c r="P243" s="106"/>
      <c r="Q243" s="106"/>
      <c r="R243" s="106"/>
      <c r="S243" s="103"/>
      <c r="T243" s="103"/>
      <c r="U243" s="103"/>
      <c r="V243" s="103"/>
      <c r="W243" s="103"/>
      <c r="X243" s="103"/>
      <c r="Y243" s="103"/>
      <c r="Z243" s="211">
        <v>44851</v>
      </c>
      <c r="AA243" s="103">
        <v>2.7555000000000001</v>
      </c>
      <c r="AB243" s="106">
        <v>3.2033999999999998</v>
      </c>
      <c r="AD243" s="103"/>
      <c r="AE243" s="103"/>
    </row>
    <row r="244" spans="4:31" ht="13.5">
      <c r="D244" s="106"/>
      <c r="E244" s="105"/>
      <c r="F244" s="105"/>
      <c r="G244" s="105"/>
      <c r="H244" s="106"/>
      <c r="I244" s="106"/>
      <c r="J244" s="106"/>
      <c r="K244" s="106"/>
      <c r="L244" s="106"/>
      <c r="M244" s="106"/>
      <c r="N244" s="106"/>
      <c r="O244" s="106"/>
      <c r="P244" s="106"/>
      <c r="Q244" s="106"/>
      <c r="R244" s="106"/>
      <c r="S244" s="103"/>
      <c r="T244" s="103"/>
      <c r="U244" s="103"/>
      <c r="V244" s="103"/>
      <c r="W244" s="103"/>
      <c r="X244" s="103"/>
      <c r="Y244" s="103"/>
      <c r="Z244" s="211">
        <v>44848</v>
      </c>
      <c r="AA244" s="103">
        <v>2.7555000000000001</v>
      </c>
      <c r="AB244" s="106">
        <v>3.2033999999999998</v>
      </c>
      <c r="AD244" s="103"/>
      <c r="AE244" s="103"/>
    </row>
    <row r="245" spans="4:31" ht="13.5">
      <c r="D245" s="106"/>
      <c r="E245" s="105"/>
      <c r="F245" s="105"/>
      <c r="G245" s="105"/>
      <c r="H245" s="106"/>
      <c r="I245" s="106"/>
      <c r="J245" s="106"/>
      <c r="K245" s="106"/>
      <c r="L245" s="106"/>
      <c r="M245" s="106"/>
      <c r="N245" s="106"/>
      <c r="O245" s="106"/>
      <c r="P245" s="106"/>
      <c r="Q245" s="106"/>
      <c r="R245" s="106"/>
      <c r="S245" s="103"/>
      <c r="T245" s="103"/>
      <c r="U245" s="103"/>
      <c r="V245" s="103"/>
      <c r="W245" s="103"/>
      <c r="X245" s="103"/>
      <c r="Y245" s="103"/>
      <c r="Z245" s="211">
        <v>44847</v>
      </c>
      <c r="AA245" s="103">
        <v>2.7595000000000001</v>
      </c>
      <c r="AB245" s="106">
        <v>3.2033999999999998</v>
      </c>
      <c r="AD245" s="103"/>
      <c r="AE245" s="103"/>
    </row>
    <row r="246" spans="4:31" ht="13.5">
      <c r="D246" s="106"/>
      <c r="E246" s="105"/>
      <c r="F246" s="105"/>
      <c r="G246" s="105"/>
      <c r="H246" s="106"/>
      <c r="I246" s="106"/>
      <c r="J246" s="106"/>
      <c r="K246" s="106"/>
      <c r="L246" s="106"/>
      <c r="M246" s="106"/>
      <c r="N246" s="106"/>
      <c r="O246" s="106"/>
      <c r="P246" s="106"/>
      <c r="Q246" s="106"/>
      <c r="R246" s="106"/>
      <c r="S246" s="103"/>
      <c r="T246" s="103"/>
      <c r="U246" s="103"/>
      <c r="V246" s="103"/>
      <c r="W246" s="103"/>
      <c r="X246" s="103"/>
      <c r="Y246" s="103"/>
      <c r="Z246" s="211">
        <v>44846</v>
      </c>
      <c r="AA246" s="103">
        <v>2.778</v>
      </c>
      <c r="AB246" s="106">
        <v>3.2033999999999998</v>
      </c>
      <c r="AD246" s="103"/>
      <c r="AE246" s="103"/>
    </row>
    <row r="247" spans="4:31" ht="13.5">
      <c r="D247" s="106"/>
      <c r="E247" s="105"/>
      <c r="F247" s="105"/>
      <c r="G247" s="105"/>
      <c r="H247" s="106"/>
      <c r="I247" s="106"/>
      <c r="J247" s="106"/>
      <c r="K247" s="106"/>
      <c r="L247" s="106"/>
      <c r="M247" s="106"/>
      <c r="N247" s="106"/>
      <c r="O247" s="106"/>
      <c r="P247" s="106"/>
      <c r="Q247" s="106"/>
      <c r="R247" s="106"/>
      <c r="S247" s="103"/>
      <c r="T247" s="103"/>
      <c r="U247" s="103"/>
      <c r="V247" s="103"/>
      <c r="W247" s="103"/>
      <c r="X247" s="103"/>
      <c r="Y247" s="103"/>
      <c r="Z247" s="211">
        <v>44845</v>
      </c>
      <c r="AA247" s="103">
        <v>2.7724000000000002</v>
      </c>
      <c r="AB247" s="106">
        <v>3.2033999999999998</v>
      </c>
      <c r="AD247" s="103"/>
      <c r="AE247" s="103"/>
    </row>
    <row r="248" spans="4:31" ht="13.5">
      <c r="D248" s="106"/>
      <c r="E248" s="105"/>
      <c r="F248" s="105"/>
      <c r="G248" s="105"/>
      <c r="H248" s="106"/>
      <c r="I248" s="106"/>
      <c r="J248" s="106"/>
      <c r="K248" s="106"/>
      <c r="L248" s="106"/>
      <c r="M248" s="106"/>
      <c r="N248" s="106"/>
      <c r="O248" s="106"/>
      <c r="P248" s="106"/>
      <c r="Q248" s="106"/>
      <c r="R248" s="106"/>
      <c r="S248" s="103"/>
      <c r="T248" s="103"/>
      <c r="U248" s="103"/>
      <c r="V248" s="103"/>
      <c r="W248" s="103"/>
      <c r="X248" s="103"/>
      <c r="Y248" s="103"/>
      <c r="Z248" s="211">
        <v>44844</v>
      </c>
      <c r="AA248" s="103">
        <v>2.7730000000000001</v>
      </c>
      <c r="AB248" s="106">
        <v>3.2033999999999998</v>
      </c>
      <c r="AD248" s="103"/>
      <c r="AE248" s="103"/>
    </row>
    <row r="249" spans="4:31" ht="13.5">
      <c r="D249" s="106"/>
      <c r="E249" s="105"/>
      <c r="F249" s="105"/>
      <c r="G249" s="105"/>
      <c r="H249" s="106"/>
      <c r="I249" s="106"/>
      <c r="J249" s="106"/>
      <c r="K249" s="106"/>
      <c r="L249" s="106"/>
      <c r="M249" s="106"/>
      <c r="N249" s="106"/>
      <c r="O249" s="106"/>
      <c r="P249" s="106"/>
      <c r="Q249" s="106"/>
      <c r="R249" s="106"/>
      <c r="S249" s="103"/>
      <c r="T249" s="103"/>
      <c r="U249" s="103"/>
      <c r="V249" s="103"/>
      <c r="W249" s="103"/>
      <c r="X249" s="103"/>
      <c r="Y249" s="103"/>
      <c r="Z249" s="211">
        <v>44841</v>
      </c>
      <c r="AA249" s="103">
        <v>2.7743000000000002</v>
      </c>
      <c r="AB249" s="106">
        <v>3.2033999999999998</v>
      </c>
      <c r="AD249" s="103"/>
      <c r="AE249" s="103"/>
    </row>
    <row r="250" spans="4:31" ht="13.5">
      <c r="D250" s="106"/>
      <c r="E250" s="105"/>
      <c r="F250" s="105"/>
      <c r="G250" s="105"/>
      <c r="H250" s="106"/>
      <c r="I250" s="106"/>
      <c r="J250" s="106"/>
      <c r="K250" s="106"/>
      <c r="L250" s="106"/>
      <c r="M250" s="106"/>
      <c r="N250" s="106"/>
      <c r="O250" s="106"/>
      <c r="P250" s="106"/>
      <c r="Q250" s="106"/>
      <c r="R250" s="106"/>
      <c r="S250" s="103"/>
      <c r="T250" s="103"/>
      <c r="U250" s="103"/>
      <c r="V250" s="103"/>
      <c r="W250" s="103"/>
      <c r="X250" s="103"/>
      <c r="Y250" s="103"/>
      <c r="Z250" s="211">
        <v>44840</v>
      </c>
      <c r="AA250" s="103">
        <v>2.7743000000000002</v>
      </c>
      <c r="AB250" s="106">
        <v>3.2033999999999998</v>
      </c>
      <c r="AD250" s="103"/>
      <c r="AE250" s="103"/>
    </row>
    <row r="251" spans="4:31" ht="13.5">
      <c r="D251" s="106"/>
      <c r="E251" s="105"/>
      <c r="F251" s="105"/>
      <c r="G251" s="105"/>
      <c r="H251" s="106"/>
      <c r="I251" s="106"/>
      <c r="J251" s="106"/>
      <c r="K251" s="106"/>
      <c r="L251" s="106"/>
      <c r="M251" s="106"/>
      <c r="N251" s="106"/>
      <c r="O251" s="106"/>
      <c r="P251" s="106"/>
      <c r="Q251" s="106"/>
      <c r="R251" s="106"/>
      <c r="S251" s="103"/>
      <c r="T251" s="103"/>
      <c r="U251" s="103"/>
      <c r="V251" s="103"/>
      <c r="W251" s="103"/>
      <c r="X251" s="103"/>
      <c r="Y251" s="103"/>
      <c r="Z251" s="211">
        <v>44839</v>
      </c>
      <c r="AA251" s="103">
        <v>2.7743000000000002</v>
      </c>
      <c r="AB251" s="106">
        <v>3.2033999999999998</v>
      </c>
      <c r="AD251" s="103"/>
      <c r="AE251" s="103"/>
    </row>
    <row r="252" spans="4:31" ht="13.5">
      <c r="D252" s="106"/>
      <c r="E252" s="105"/>
      <c r="F252" s="105"/>
      <c r="G252" s="105"/>
      <c r="H252" s="106"/>
      <c r="I252" s="106"/>
      <c r="J252" s="106"/>
      <c r="K252" s="106"/>
      <c r="L252" s="106"/>
      <c r="M252" s="106"/>
      <c r="N252" s="106"/>
      <c r="O252" s="106"/>
      <c r="P252" s="106"/>
      <c r="Q252" s="106"/>
      <c r="R252" s="106"/>
      <c r="S252" s="103"/>
      <c r="T252" s="103"/>
      <c r="U252" s="103"/>
      <c r="V252" s="103"/>
      <c r="W252" s="103"/>
      <c r="X252" s="103"/>
      <c r="Y252" s="103"/>
      <c r="Z252" s="211">
        <v>44838</v>
      </c>
      <c r="AA252" s="103">
        <v>2.7743000000000002</v>
      </c>
      <c r="AB252" s="106">
        <v>3.2033999999999998</v>
      </c>
      <c r="AD252" s="103"/>
      <c r="AE252" s="103"/>
    </row>
    <row r="253" spans="4:31" ht="13.5">
      <c r="D253" s="106"/>
      <c r="E253" s="105"/>
      <c r="F253" s="105"/>
      <c r="G253" s="105"/>
      <c r="H253" s="106"/>
      <c r="I253" s="106"/>
      <c r="J253" s="106"/>
      <c r="K253" s="106"/>
      <c r="L253" s="106"/>
      <c r="M253" s="106"/>
      <c r="N253" s="106"/>
      <c r="O253" s="106"/>
      <c r="P253" s="106"/>
      <c r="Q253" s="106"/>
      <c r="R253" s="106"/>
      <c r="S253" s="103"/>
      <c r="T253" s="103"/>
      <c r="U253" s="103"/>
      <c r="V253" s="103"/>
      <c r="W253" s="103"/>
      <c r="X253" s="103"/>
      <c r="Y253" s="103"/>
      <c r="Z253" s="211">
        <v>44837</v>
      </c>
      <c r="AA253" s="103">
        <v>2.7743000000000002</v>
      </c>
      <c r="AB253" s="106">
        <v>3.2033999999999998</v>
      </c>
      <c r="AD253" s="103"/>
      <c r="AE253" s="103"/>
    </row>
    <row r="254" spans="4:31" ht="13.5">
      <c r="D254" s="106"/>
      <c r="E254" s="105"/>
      <c r="F254" s="105"/>
      <c r="G254" s="105"/>
      <c r="H254" s="106"/>
      <c r="I254" s="106"/>
      <c r="J254" s="106"/>
      <c r="K254" s="106"/>
      <c r="L254" s="106"/>
      <c r="M254" s="106"/>
      <c r="N254" s="106"/>
      <c r="O254" s="106"/>
      <c r="P254" s="106"/>
      <c r="Q254" s="106"/>
      <c r="R254" s="106"/>
      <c r="S254" s="103"/>
      <c r="T254" s="103"/>
      <c r="U254" s="103"/>
      <c r="V254" s="103"/>
      <c r="W254" s="103"/>
      <c r="X254" s="103"/>
      <c r="Y254" s="103"/>
      <c r="Z254" s="211">
        <v>44834</v>
      </c>
      <c r="AA254" s="103">
        <v>2.7743000000000002</v>
      </c>
      <c r="AB254" s="106">
        <v>3.2033999999999998</v>
      </c>
      <c r="AD254" s="103"/>
      <c r="AE254" s="103"/>
    </row>
    <row r="255" spans="4:31" ht="13.5">
      <c r="D255" s="106"/>
      <c r="E255" s="105"/>
      <c r="F255" s="105"/>
      <c r="G255" s="105"/>
      <c r="H255" s="106"/>
      <c r="I255" s="106"/>
      <c r="J255" s="106"/>
      <c r="K255" s="106"/>
      <c r="L255" s="106"/>
      <c r="M255" s="106"/>
      <c r="N255" s="106"/>
      <c r="O255" s="106"/>
      <c r="P255" s="106"/>
      <c r="Q255" s="106"/>
      <c r="R255" s="106"/>
      <c r="S255" s="103"/>
      <c r="T255" s="103"/>
      <c r="U255" s="103"/>
      <c r="V255" s="103"/>
      <c r="W255" s="103"/>
      <c r="X255" s="103"/>
      <c r="Y255" s="103"/>
      <c r="Z255" s="211">
        <v>44833</v>
      </c>
      <c r="AA255" s="103">
        <v>2.7755000000000001</v>
      </c>
      <c r="AB255" s="106">
        <v>3.2033999999999998</v>
      </c>
      <c r="AD255" s="103"/>
      <c r="AE255" s="103"/>
    </row>
    <row r="256" spans="4:31" ht="13.5">
      <c r="D256" s="106"/>
      <c r="E256" s="105"/>
      <c r="F256" s="105"/>
      <c r="G256" s="105"/>
      <c r="H256" s="106"/>
      <c r="I256" s="106"/>
      <c r="J256" s="106"/>
      <c r="K256" s="106"/>
      <c r="L256" s="106"/>
      <c r="M256" s="106"/>
      <c r="N256" s="106"/>
      <c r="O256" s="106"/>
      <c r="P256" s="106"/>
      <c r="Q256" s="106"/>
      <c r="R256" s="106"/>
      <c r="S256" s="103"/>
      <c r="T256" s="103"/>
      <c r="U256" s="103"/>
      <c r="V256" s="103"/>
      <c r="W256" s="103"/>
      <c r="X256" s="103"/>
      <c r="Y256" s="103"/>
      <c r="Z256" s="211">
        <v>44832</v>
      </c>
      <c r="AA256" s="103">
        <v>2.7534000000000001</v>
      </c>
      <c r="AB256" s="106">
        <v>3.2033999999999998</v>
      </c>
      <c r="AD256" s="103"/>
      <c r="AE256" s="103"/>
    </row>
    <row r="257" spans="4:31" ht="13.5">
      <c r="D257" s="106"/>
      <c r="E257" s="105"/>
      <c r="F257" s="105"/>
      <c r="G257" s="105"/>
      <c r="H257" s="106"/>
      <c r="I257" s="106"/>
      <c r="J257" s="106"/>
      <c r="K257" s="106"/>
      <c r="L257" s="106"/>
      <c r="M257" s="106"/>
      <c r="N257" s="106"/>
      <c r="O257" s="106"/>
      <c r="P257" s="106"/>
      <c r="Q257" s="106"/>
      <c r="R257" s="106"/>
      <c r="S257" s="103"/>
      <c r="T257" s="103"/>
      <c r="U257" s="103"/>
      <c r="V257" s="103"/>
      <c r="W257" s="103"/>
      <c r="X257" s="103"/>
      <c r="Y257" s="103"/>
      <c r="Z257" s="211">
        <v>44831</v>
      </c>
      <c r="AA257" s="103">
        <v>2.7349999999999999</v>
      </c>
      <c r="AB257" s="106">
        <v>3.2033999999999998</v>
      </c>
      <c r="AD257" s="103"/>
      <c r="AE257" s="103"/>
    </row>
    <row r="258" spans="4:31" ht="13.5">
      <c r="D258" s="106"/>
      <c r="E258" s="105"/>
      <c r="F258" s="105"/>
      <c r="G258" s="105"/>
      <c r="H258" s="106"/>
      <c r="I258" s="106"/>
      <c r="J258" s="106"/>
      <c r="K258" s="106"/>
      <c r="L258" s="106"/>
      <c r="M258" s="106"/>
      <c r="N258" s="106"/>
      <c r="O258" s="106"/>
      <c r="P258" s="106"/>
      <c r="Q258" s="106"/>
      <c r="R258" s="106"/>
      <c r="S258" s="103"/>
      <c r="T258" s="103"/>
      <c r="U258" s="103"/>
      <c r="V258" s="103"/>
      <c r="W258" s="103"/>
      <c r="X258" s="103"/>
      <c r="Y258" s="103"/>
      <c r="Z258" s="211">
        <v>44830</v>
      </c>
      <c r="AA258" s="103">
        <v>2.7014999999999998</v>
      </c>
      <c r="AB258" s="106">
        <v>3.2033999999999998</v>
      </c>
      <c r="AD258" s="103"/>
      <c r="AE258" s="103"/>
    </row>
    <row r="259" spans="4:31" ht="13.5">
      <c r="D259" s="106"/>
      <c r="E259" s="105"/>
      <c r="F259" s="105"/>
      <c r="G259" s="105"/>
      <c r="H259" s="106"/>
      <c r="I259" s="106"/>
      <c r="J259" s="106"/>
      <c r="K259" s="106"/>
      <c r="L259" s="106"/>
      <c r="M259" s="106"/>
      <c r="N259" s="106"/>
      <c r="O259" s="106"/>
      <c r="P259" s="106"/>
      <c r="Q259" s="106"/>
      <c r="R259" s="106"/>
      <c r="S259" s="103"/>
      <c r="T259" s="103"/>
      <c r="U259" s="103"/>
      <c r="V259" s="103"/>
      <c r="W259" s="103"/>
      <c r="X259" s="103"/>
      <c r="Y259" s="103"/>
      <c r="Z259" s="211">
        <v>44827</v>
      </c>
      <c r="AA259" s="103">
        <v>2.7014999999999998</v>
      </c>
      <c r="AB259" s="106">
        <v>3.2033999999999998</v>
      </c>
      <c r="AD259" s="103"/>
      <c r="AE259" s="103"/>
    </row>
    <row r="260" spans="4:31" ht="13.5">
      <c r="D260" s="106"/>
      <c r="E260" s="105"/>
      <c r="F260" s="105"/>
      <c r="G260" s="105"/>
      <c r="H260" s="106"/>
      <c r="I260" s="106"/>
      <c r="J260" s="106"/>
      <c r="K260" s="106"/>
      <c r="L260" s="106"/>
      <c r="M260" s="106"/>
      <c r="N260" s="106"/>
      <c r="O260" s="106"/>
      <c r="P260" s="106"/>
      <c r="Q260" s="106"/>
      <c r="R260" s="106"/>
      <c r="S260" s="103"/>
      <c r="T260" s="103"/>
      <c r="U260" s="103"/>
      <c r="V260" s="103"/>
      <c r="W260" s="103"/>
      <c r="X260" s="103"/>
      <c r="Y260" s="103"/>
      <c r="Z260" s="211">
        <v>44826</v>
      </c>
      <c r="AA260" s="103">
        <v>2.6985999999999999</v>
      </c>
      <c r="AB260" s="106">
        <v>3.2033999999999998</v>
      </c>
      <c r="AD260" s="103"/>
      <c r="AE260" s="103"/>
    </row>
    <row r="261" spans="4:31" ht="13.5">
      <c r="D261" s="106"/>
      <c r="E261" s="105"/>
      <c r="F261" s="105"/>
      <c r="G261" s="105"/>
      <c r="H261" s="106"/>
      <c r="I261" s="106"/>
      <c r="J261" s="106"/>
      <c r="K261" s="106"/>
      <c r="L261" s="106"/>
      <c r="M261" s="106"/>
      <c r="N261" s="106"/>
      <c r="O261" s="106"/>
      <c r="P261" s="106"/>
      <c r="Q261" s="106"/>
      <c r="R261" s="106"/>
      <c r="S261" s="103"/>
      <c r="T261" s="103"/>
      <c r="U261" s="103"/>
      <c r="V261" s="103"/>
      <c r="W261" s="103"/>
      <c r="X261" s="103"/>
      <c r="Y261" s="103"/>
      <c r="Z261" s="211">
        <v>44825</v>
      </c>
      <c r="AA261" s="103">
        <v>2.6977000000000002</v>
      </c>
      <c r="AB261" s="106">
        <v>3.2033999999999998</v>
      </c>
      <c r="AD261" s="103"/>
      <c r="AE261" s="103"/>
    </row>
    <row r="262" spans="4:31" ht="13.5">
      <c r="D262" s="106"/>
      <c r="E262" s="105"/>
      <c r="F262" s="105"/>
      <c r="G262" s="105"/>
      <c r="H262" s="106"/>
      <c r="I262" s="106"/>
      <c r="J262" s="106"/>
      <c r="K262" s="106"/>
      <c r="L262" s="106"/>
      <c r="M262" s="106"/>
      <c r="N262" s="106"/>
      <c r="O262" s="106"/>
      <c r="P262" s="106"/>
      <c r="Q262" s="106"/>
      <c r="R262" s="106"/>
      <c r="S262" s="103"/>
      <c r="T262" s="103"/>
      <c r="U262" s="103"/>
      <c r="V262" s="103"/>
      <c r="W262" s="103"/>
      <c r="X262" s="103"/>
      <c r="Y262" s="103"/>
      <c r="Z262" s="211">
        <v>44824</v>
      </c>
      <c r="AA262" s="103">
        <v>2.6951999999999998</v>
      </c>
      <c r="AB262" s="106">
        <v>3.2033999999999998</v>
      </c>
      <c r="AD262" s="103"/>
      <c r="AE262" s="103"/>
    </row>
    <row r="263" spans="4:31" ht="13.5">
      <c r="D263" s="106"/>
      <c r="E263" s="105"/>
      <c r="F263" s="105"/>
      <c r="G263" s="105"/>
      <c r="H263" s="106"/>
      <c r="I263" s="106"/>
      <c r="J263" s="106"/>
      <c r="K263" s="106"/>
      <c r="L263" s="106"/>
      <c r="M263" s="106"/>
      <c r="N263" s="106"/>
      <c r="O263" s="106"/>
      <c r="P263" s="106"/>
      <c r="Q263" s="106"/>
      <c r="R263" s="106"/>
      <c r="S263" s="103"/>
      <c r="T263" s="103"/>
      <c r="U263" s="103"/>
      <c r="V263" s="103"/>
      <c r="W263" s="103"/>
      <c r="X263" s="103"/>
      <c r="Y263" s="103"/>
      <c r="Z263" s="211">
        <v>44823</v>
      </c>
      <c r="AA263" s="103">
        <v>2.6934</v>
      </c>
      <c r="AB263" s="106">
        <v>3.2033999999999998</v>
      </c>
      <c r="AD263" s="103"/>
      <c r="AE263" s="103"/>
    </row>
    <row r="264" spans="4:31" ht="13.5">
      <c r="D264" s="106"/>
      <c r="E264" s="105"/>
      <c r="F264" s="105"/>
      <c r="G264" s="105"/>
      <c r="H264" s="106"/>
      <c r="I264" s="106"/>
      <c r="J264" s="106"/>
      <c r="K264" s="106"/>
      <c r="L264" s="106"/>
      <c r="M264" s="106"/>
      <c r="N264" s="106"/>
      <c r="O264" s="106"/>
      <c r="P264" s="106"/>
      <c r="Q264" s="106"/>
      <c r="R264" s="106"/>
      <c r="S264" s="103"/>
      <c r="T264" s="103"/>
      <c r="U264" s="103"/>
      <c r="V264" s="103"/>
      <c r="W264" s="103"/>
      <c r="X264" s="103"/>
      <c r="Y264" s="103"/>
      <c r="Z264" s="211">
        <v>44820</v>
      </c>
      <c r="AA264" s="103">
        <v>2.6934</v>
      </c>
      <c r="AB264" s="106">
        <v>3.2033999999999998</v>
      </c>
      <c r="AD264" s="103"/>
      <c r="AE264" s="103"/>
    </row>
    <row r="265" spans="4:31" ht="13.5">
      <c r="D265" s="106"/>
      <c r="E265" s="105"/>
      <c r="F265" s="105"/>
      <c r="G265" s="105"/>
      <c r="H265" s="106"/>
      <c r="I265" s="106"/>
      <c r="J265" s="106"/>
      <c r="K265" s="106"/>
      <c r="L265" s="106"/>
      <c r="M265" s="106"/>
      <c r="N265" s="106"/>
      <c r="O265" s="106"/>
      <c r="P265" s="106"/>
      <c r="Q265" s="106"/>
      <c r="R265" s="106"/>
      <c r="S265" s="103"/>
      <c r="T265" s="103"/>
      <c r="U265" s="103"/>
      <c r="V265" s="103"/>
      <c r="W265" s="103"/>
      <c r="X265" s="103"/>
      <c r="Y265" s="103"/>
      <c r="Z265" s="211">
        <v>44819</v>
      </c>
      <c r="AA265" s="103">
        <v>2.6766000000000001</v>
      </c>
      <c r="AB265" s="106">
        <v>3.2033999999999998</v>
      </c>
      <c r="AD265" s="103"/>
      <c r="AE265" s="103"/>
    </row>
    <row r="266" spans="4:31" ht="13.5">
      <c r="D266" s="106"/>
      <c r="E266" s="105"/>
      <c r="F266" s="105"/>
      <c r="G266" s="105"/>
      <c r="H266" s="106"/>
      <c r="I266" s="106"/>
      <c r="J266" s="106"/>
      <c r="K266" s="106"/>
      <c r="L266" s="106"/>
      <c r="M266" s="106"/>
      <c r="N266" s="106"/>
      <c r="O266" s="106"/>
      <c r="P266" s="106"/>
      <c r="Q266" s="106"/>
      <c r="R266" s="106"/>
      <c r="S266" s="103"/>
      <c r="T266" s="103"/>
      <c r="U266" s="103"/>
      <c r="V266" s="103"/>
      <c r="W266" s="103"/>
      <c r="X266" s="103"/>
      <c r="Y266" s="103"/>
      <c r="Z266" s="211">
        <v>44818</v>
      </c>
      <c r="AA266" s="103">
        <v>2.6768000000000001</v>
      </c>
      <c r="AB266" s="106">
        <v>3.2033999999999998</v>
      </c>
      <c r="AD266" s="103"/>
      <c r="AE266" s="103"/>
    </row>
    <row r="267" spans="4:31" ht="13.5">
      <c r="D267" s="106"/>
      <c r="E267" s="105"/>
      <c r="F267" s="105"/>
      <c r="G267" s="105"/>
      <c r="H267" s="106"/>
      <c r="I267" s="106"/>
      <c r="J267" s="106"/>
      <c r="K267" s="106"/>
      <c r="L267" s="106"/>
      <c r="M267" s="106"/>
      <c r="N267" s="106"/>
      <c r="O267" s="106"/>
      <c r="P267" s="106"/>
      <c r="Q267" s="106"/>
      <c r="R267" s="106"/>
      <c r="S267" s="103"/>
      <c r="T267" s="103"/>
      <c r="U267" s="103"/>
      <c r="V267" s="103"/>
      <c r="W267" s="103"/>
      <c r="X267" s="103"/>
      <c r="Y267" s="103"/>
      <c r="Z267" s="211">
        <v>44817</v>
      </c>
      <c r="AA267" s="103">
        <v>2.6652</v>
      </c>
      <c r="AB267" s="106">
        <v>3.2033999999999998</v>
      </c>
      <c r="AD267" s="103"/>
      <c r="AE267" s="103"/>
    </row>
    <row r="268" spans="4:31" ht="13.5">
      <c r="D268" s="106"/>
      <c r="E268" s="105"/>
      <c r="F268" s="105"/>
      <c r="G268" s="105"/>
      <c r="H268" s="106"/>
      <c r="I268" s="106"/>
      <c r="J268" s="106"/>
      <c r="K268" s="106"/>
      <c r="L268" s="106"/>
      <c r="M268" s="106"/>
      <c r="N268" s="106"/>
      <c r="O268" s="106"/>
      <c r="P268" s="106"/>
      <c r="Q268" s="106"/>
      <c r="R268" s="106"/>
      <c r="S268" s="103"/>
      <c r="T268" s="103"/>
      <c r="U268" s="103"/>
      <c r="V268" s="103"/>
      <c r="W268" s="103"/>
      <c r="X268" s="103"/>
      <c r="Y268" s="103"/>
      <c r="Z268" s="211">
        <v>44816</v>
      </c>
      <c r="AA268" s="103">
        <v>2.6629999999999998</v>
      </c>
      <c r="AB268" s="106">
        <v>3.2033999999999998</v>
      </c>
      <c r="AD268" s="103"/>
      <c r="AE268" s="103"/>
    </row>
    <row r="269" spans="4:31" ht="13.5">
      <c r="D269" s="106"/>
      <c r="E269" s="105"/>
      <c r="F269" s="105"/>
      <c r="G269" s="105"/>
      <c r="H269" s="106"/>
      <c r="I269" s="106"/>
      <c r="J269" s="106"/>
      <c r="K269" s="106"/>
      <c r="L269" s="106"/>
      <c r="M269" s="106"/>
      <c r="N269" s="106"/>
      <c r="O269" s="106"/>
      <c r="P269" s="106"/>
      <c r="Q269" s="106"/>
      <c r="R269" s="106"/>
      <c r="S269" s="103"/>
      <c r="T269" s="103"/>
      <c r="U269" s="103"/>
      <c r="V269" s="103"/>
      <c r="W269" s="103"/>
      <c r="X269" s="103"/>
      <c r="Y269" s="103"/>
      <c r="Z269" s="211">
        <v>44813</v>
      </c>
      <c r="AA269" s="103">
        <v>2.6629999999999998</v>
      </c>
      <c r="AB269" s="106">
        <v>3.2033999999999998</v>
      </c>
      <c r="AD269" s="103"/>
      <c r="AE269" s="103"/>
    </row>
    <row r="270" spans="4:31" ht="13.5">
      <c r="D270" s="106"/>
      <c r="E270" s="105"/>
      <c r="F270" s="105"/>
      <c r="G270" s="105"/>
      <c r="H270" s="106"/>
      <c r="I270" s="106"/>
      <c r="J270" s="106"/>
      <c r="K270" s="106"/>
      <c r="L270" s="106"/>
      <c r="M270" s="106"/>
      <c r="N270" s="106"/>
      <c r="O270" s="106"/>
      <c r="P270" s="106"/>
      <c r="Q270" s="106"/>
      <c r="R270" s="106"/>
      <c r="S270" s="103"/>
      <c r="T270" s="103"/>
      <c r="U270" s="103"/>
      <c r="V270" s="103"/>
      <c r="W270" s="103"/>
      <c r="X270" s="103"/>
      <c r="Y270" s="103"/>
      <c r="Z270" s="211">
        <v>44812</v>
      </c>
      <c r="AA270" s="103">
        <v>2.6703999999999999</v>
      </c>
      <c r="AB270" s="106">
        <v>3.2033999999999998</v>
      </c>
      <c r="AD270" s="103"/>
      <c r="AE270" s="103"/>
    </row>
    <row r="271" spans="4:31" ht="13.5">
      <c r="D271" s="106"/>
      <c r="E271" s="105"/>
      <c r="F271" s="105"/>
      <c r="G271" s="105"/>
      <c r="H271" s="106"/>
      <c r="I271" s="106"/>
      <c r="J271" s="106"/>
      <c r="K271" s="106"/>
      <c r="L271" s="106"/>
      <c r="M271" s="106"/>
      <c r="N271" s="106"/>
      <c r="O271" s="106"/>
      <c r="P271" s="106"/>
      <c r="Q271" s="106"/>
      <c r="R271" s="106"/>
      <c r="S271" s="103"/>
      <c r="T271" s="103"/>
      <c r="U271" s="103"/>
      <c r="V271" s="103"/>
      <c r="W271" s="103"/>
      <c r="X271" s="103"/>
      <c r="Y271" s="103"/>
      <c r="Z271" s="211">
        <v>44811</v>
      </c>
      <c r="AA271" s="103">
        <v>2.6703999999999999</v>
      </c>
      <c r="AB271" s="106">
        <v>3.2033999999999998</v>
      </c>
      <c r="AD271" s="103"/>
      <c r="AE271" s="103"/>
    </row>
    <row r="272" spans="4:31" ht="13.5">
      <c r="D272" s="106"/>
      <c r="E272" s="105"/>
      <c r="F272" s="105"/>
      <c r="G272" s="105"/>
      <c r="H272" s="106"/>
      <c r="I272" s="106"/>
      <c r="J272" s="106"/>
      <c r="K272" s="106"/>
      <c r="L272" s="106"/>
      <c r="M272" s="106"/>
      <c r="N272" s="106"/>
      <c r="O272" s="106"/>
      <c r="P272" s="106"/>
      <c r="Q272" s="106"/>
      <c r="R272" s="106"/>
      <c r="S272" s="103"/>
      <c r="T272" s="103"/>
      <c r="U272" s="103"/>
      <c r="V272" s="103"/>
      <c r="W272" s="103"/>
      <c r="X272" s="103"/>
      <c r="Y272" s="103"/>
      <c r="Z272" s="211">
        <v>44810</v>
      </c>
      <c r="AA272" s="103">
        <v>2.6707999999999998</v>
      </c>
      <c r="AB272" s="106">
        <v>3.2033999999999998</v>
      </c>
      <c r="AD272" s="103"/>
      <c r="AE272" s="103"/>
    </row>
    <row r="273" spans="4:31" ht="13.5">
      <c r="D273" s="106"/>
      <c r="E273" s="105"/>
      <c r="F273" s="105"/>
      <c r="G273" s="105"/>
      <c r="H273" s="106"/>
      <c r="I273" s="106"/>
      <c r="J273" s="106"/>
      <c r="K273" s="106"/>
      <c r="L273" s="106"/>
      <c r="M273" s="106"/>
      <c r="N273" s="106"/>
      <c r="O273" s="106"/>
      <c r="P273" s="106"/>
      <c r="Q273" s="106"/>
      <c r="R273" s="106"/>
      <c r="S273" s="103"/>
      <c r="T273" s="103"/>
      <c r="U273" s="103"/>
      <c r="V273" s="103"/>
      <c r="W273" s="103"/>
      <c r="X273" s="103"/>
      <c r="Y273" s="103"/>
      <c r="Z273" s="211">
        <v>44809</v>
      </c>
      <c r="AA273" s="103">
        <v>2.6703000000000001</v>
      </c>
      <c r="AB273" s="106">
        <v>3.2033999999999998</v>
      </c>
      <c r="AD273" s="103"/>
      <c r="AE273" s="103"/>
    </row>
    <row r="274" spans="4:31" ht="13.5">
      <c r="D274" s="106"/>
      <c r="E274" s="105"/>
      <c r="F274" s="105"/>
      <c r="G274" s="105"/>
      <c r="H274" s="106"/>
      <c r="I274" s="106"/>
      <c r="J274" s="106"/>
      <c r="K274" s="106"/>
      <c r="L274" s="106"/>
      <c r="M274" s="106"/>
      <c r="N274" s="106"/>
      <c r="O274" s="106"/>
      <c r="P274" s="106"/>
      <c r="Q274" s="106"/>
      <c r="R274" s="106"/>
      <c r="S274" s="103"/>
      <c r="T274" s="103"/>
      <c r="U274" s="103"/>
      <c r="V274" s="103"/>
      <c r="W274" s="103"/>
      <c r="X274" s="103"/>
      <c r="Y274" s="103"/>
      <c r="Z274" s="211">
        <v>44806</v>
      </c>
      <c r="AA274" s="103">
        <v>2.6711999999999998</v>
      </c>
      <c r="AB274" s="106">
        <v>3.2033999999999998</v>
      </c>
      <c r="AD274" s="103"/>
      <c r="AE274" s="103"/>
    </row>
    <row r="275" spans="4:31" ht="13.5">
      <c r="D275" s="106"/>
      <c r="E275" s="105"/>
      <c r="F275" s="105"/>
      <c r="G275" s="105"/>
      <c r="H275" s="106"/>
      <c r="I275" s="106"/>
      <c r="J275" s="106"/>
      <c r="K275" s="106"/>
      <c r="L275" s="106"/>
      <c r="M275" s="106"/>
      <c r="N275" s="106"/>
      <c r="O275" s="106"/>
      <c r="P275" s="106"/>
      <c r="Q275" s="106"/>
      <c r="R275" s="106"/>
      <c r="S275" s="103"/>
      <c r="T275" s="103"/>
      <c r="U275" s="103"/>
      <c r="V275" s="103"/>
      <c r="W275" s="103"/>
      <c r="X275" s="103"/>
      <c r="Y275" s="103"/>
      <c r="Z275" s="211">
        <v>44805</v>
      </c>
      <c r="AA275" s="103">
        <v>2.6673</v>
      </c>
      <c r="AB275" s="106">
        <v>3.2033999999999998</v>
      </c>
      <c r="AD275" s="103"/>
      <c r="AE275" s="103"/>
    </row>
    <row r="276" spans="4:31" ht="13.5">
      <c r="D276" s="106"/>
      <c r="E276" s="105"/>
      <c r="F276" s="105"/>
      <c r="G276" s="105"/>
      <c r="H276" s="106"/>
      <c r="I276" s="106"/>
      <c r="J276" s="106"/>
      <c r="K276" s="106"/>
      <c r="L276" s="106"/>
      <c r="M276" s="106"/>
      <c r="N276" s="106"/>
      <c r="O276" s="106"/>
      <c r="P276" s="106"/>
      <c r="Q276" s="106"/>
      <c r="R276" s="106"/>
      <c r="S276" s="103"/>
      <c r="T276" s="103"/>
      <c r="U276" s="103"/>
      <c r="V276" s="103"/>
      <c r="W276" s="103"/>
      <c r="X276" s="103"/>
      <c r="Y276" s="103"/>
      <c r="Z276" s="211">
        <v>44804</v>
      </c>
      <c r="AA276" s="103">
        <v>2.6617999999999999</v>
      </c>
      <c r="AB276" s="106">
        <v>3.2033999999999998</v>
      </c>
      <c r="AD276" s="103"/>
      <c r="AE276" s="103"/>
    </row>
    <row r="277" spans="4:31" ht="13.5">
      <c r="D277" s="106"/>
      <c r="E277" s="105"/>
      <c r="F277" s="105"/>
      <c r="G277" s="105"/>
      <c r="H277" s="106"/>
      <c r="I277" s="106"/>
      <c r="J277" s="106"/>
      <c r="K277" s="106"/>
      <c r="L277" s="106"/>
      <c r="M277" s="106"/>
      <c r="N277" s="106"/>
      <c r="O277" s="106"/>
      <c r="P277" s="106"/>
      <c r="Q277" s="106"/>
      <c r="R277" s="106"/>
      <c r="S277" s="103"/>
      <c r="T277" s="103"/>
      <c r="U277" s="103"/>
      <c r="V277" s="103"/>
      <c r="W277" s="103"/>
      <c r="X277" s="103"/>
      <c r="Y277" s="103"/>
      <c r="Z277" s="211">
        <v>44803</v>
      </c>
      <c r="AA277" s="103">
        <v>2.6659000000000002</v>
      </c>
      <c r="AB277" s="106">
        <v>3.2033999999999998</v>
      </c>
      <c r="AD277" s="103"/>
      <c r="AE277" s="103"/>
    </row>
    <row r="278" spans="4:31" ht="13.5">
      <c r="D278" s="106"/>
      <c r="E278" s="105"/>
      <c r="F278" s="105"/>
      <c r="G278" s="105"/>
      <c r="H278" s="106"/>
      <c r="I278" s="106"/>
      <c r="J278" s="106"/>
      <c r="K278" s="106"/>
      <c r="L278" s="106"/>
      <c r="M278" s="106"/>
      <c r="N278" s="106"/>
      <c r="O278" s="106"/>
      <c r="P278" s="106"/>
      <c r="Q278" s="106"/>
      <c r="R278" s="106"/>
      <c r="S278" s="103"/>
      <c r="T278" s="103"/>
      <c r="U278" s="103"/>
      <c r="V278" s="103"/>
      <c r="W278" s="103"/>
      <c r="X278" s="103"/>
      <c r="Y278" s="103"/>
      <c r="Z278" s="211">
        <v>44802</v>
      </c>
      <c r="AA278" s="103">
        <v>2.6594000000000002</v>
      </c>
      <c r="AB278" s="106">
        <v>3.2033999999999998</v>
      </c>
      <c r="AD278" s="103"/>
      <c r="AE278" s="103"/>
    </row>
    <row r="279" spans="4:31" ht="13.5">
      <c r="D279" s="106"/>
      <c r="E279" s="105"/>
      <c r="F279" s="105"/>
      <c r="G279" s="105"/>
      <c r="H279" s="106"/>
      <c r="I279" s="106"/>
      <c r="J279" s="106"/>
      <c r="K279" s="106"/>
      <c r="L279" s="106"/>
      <c r="M279" s="106"/>
      <c r="N279" s="106"/>
      <c r="O279" s="106"/>
      <c r="P279" s="106"/>
      <c r="Q279" s="106"/>
      <c r="R279" s="106"/>
      <c r="S279" s="103"/>
      <c r="T279" s="103"/>
      <c r="U279" s="103"/>
      <c r="V279" s="103"/>
      <c r="W279" s="103"/>
      <c r="X279" s="103"/>
      <c r="Y279" s="103"/>
      <c r="Z279" s="211">
        <v>44799</v>
      </c>
      <c r="AA279" s="103">
        <v>2.6594000000000002</v>
      </c>
      <c r="AB279" s="106">
        <v>3.2033999999999998</v>
      </c>
      <c r="AD279" s="103"/>
      <c r="AE279" s="103"/>
    </row>
    <row r="280" spans="4:31" ht="13.5">
      <c r="D280" s="106"/>
      <c r="E280" s="105"/>
      <c r="F280" s="105"/>
      <c r="G280" s="105"/>
      <c r="H280" s="106"/>
      <c r="I280" s="106"/>
      <c r="J280" s="106"/>
      <c r="K280" s="106"/>
      <c r="L280" s="106"/>
      <c r="M280" s="106"/>
      <c r="N280" s="106"/>
      <c r="O280" s="106"/>
      <c r="P280" s="106"/>
      <c r="Q280" s="106"/>
      <c r="R280" s="106"/>
      <c r="S280" s="103"/>
      <c r="T280" s="103"/>
      <c r="U280" s="103"/>
      <c r="V280" s="103"/>
      <c r="W280" s="103"/>
      <c r="X280" s="103"/>
      <c r="Y280" s="103"/>
      <c r="Z280" s="211">
        <v>44798</v>
      </c>
      <c r="AA280" s="103">
        <v>2.6345999999999998</v>
      </c>
      <c r="AB280" s="106">
        <v>3.2033999999999998</v>
      </c>
      <c r="AD280" s="103"/>
      <c r="AE280" s="103"/>
    </row>
    <row r="281" spans="4:31" ht="13.5">
      <c r="D281" s="106"/>
      <c r="E281" s="105"/>
      <c r="F281" s="105"/>
      <c r="G281" s="105"/>
      <c r="H281" s="106"/>
      <c r="I281" s="106"/>
      <c r="J281" s="106"/>
      <c r="K281" s="106"/>
      <c r="L281" s="106"/>
      <c r="M281" s="106"/>
      <c r="N281" s="106"/>
      <c r="O281" s="106"/>
      <c r="P281" s="106"/>
      <c r="Q281" s="106"/>
      <c r="R281" s="106"/>
      <c r="S281" s="103"/>
      <c r="T281" s="103"/>
      <c r="U281" s="103"/>
      <c r="V281" s="103"/>
      <c r="W281" s="103"/>
      <c r="X281" s="103"/>
      <c r="Y281" s="103"/>
      <c r="Z281" s="211">
        <v>44797</v>
      </c>
      <c r="AA281" s="103">
        <v>2.6556999999999999</v>
      </c>
      <c r="AB281" s="106">
        <v>3.2033999999999998</v>
      </c>
      <c r="AD281" s="103"/>
      <c r="AE281" s="103"/>
    </row>
    <row r="282" spans="4:31" ht="13.5">
      <c r="D282" s="106"/>
      <c r="E282" s="105"/>
      <c r="F282" s="105"/>
      <c r="G282" s="105"/>
      <c r="H282" s="106"/>
      <c r="I282" s="106"/>
      <c r="J282" s="106"/>
      <c r="K282" s="106"/>
      <c r="L282" s="106"/>
      <c r="M282" s="106"/>
      <c r="N282" s="106"/>
      <c r="O282" s="106"/>
      <c r="P282" s="106"/>
      <c r="Q282" s="106"/>
      <c r="R282" s="106"/>
      <c r="S282" s="103"/>
      <c r="T282" s="103"/>
      <c r="U282" s="103"/>
      <c r="V282" s="103"/>
      <c r="W282" s="103"/>
      <c r="X282" s="103"/>
      <c r="Y282" s="103"/>
      <c r="Z282" s="211">
        <v>44796</v>
      </c>
      <c r="AA282" s="103">
        <v>2.657</v>
      </c>
      <c r="AB282" s="106">
        <v>3.2033999999999998</v>
      </c>
      <c r="AD282" s="103"/>
      <c r="AE282" s="103"/>
    </row>
    <row r="283" spans="4:31" ht="13.5">
      <c r="D283" s="106"/>
      <c r="E283" s="105"/>
      <c r="F283" s="105"/>
      <c r="G283" s="105"/>
      <c r="H283" s="106"/>
      <c r="I283" s="106"/>
      <c r="J283" s="106"/>
      <c r="K283" s="106"/>
      <c r="L283" s="106"/>
      <c r="M283" s="106"/>
      <c r="N283" s="106"/>
      <c r="O283" s="106"/>
      <c r="P283" s="106"/>
      <c r="Q283" s="106"/>
      <c r="R283" s="106"/>
      <c r="S283" s="103"/>
      <c r="T283" s="103"/>
      <c r="U283" s="103"/>
      <c r="V283" s="103"/>
      <c r="W283" s="103"/>
      <c r="X283" s="103"/>
      <c r="Y283" s="103"/>
      <c r="Z283" s="211">
        <v>44795</v>
      </c>
      <c r="AA283" s="103">
        <v>2.6572</v>
      </c>
      <c r="AB283" s="106">
        <v>3.2033999999999998</v>
      </c>
      <c r="AD283" s="103"/>
      <c r="AE283" s="103"/>
    </row>
    <row r="284" spans="4:31" ht="13.5">
      <c r="D284" s="106"/>
      <c r="E284" s="105"/>
      <c r="F284" s="105"/>
      <c r="G284" s="105"/>
      <c r="H284" s="106"/>
      <c r="I284" s="106"/>
      <c r="J284" s="106"/>
      <c r="K284" s="106"/>
      <c r="L284" s="106"/>
      <c r="M284" s="106"/>
      <c r="N284" s="106"/>
      <c r="O284" s="106"/>
      <c r="P284" s="106"/>
      <c r="Q284" s="106"/>
      <c r="R284" s="106"/>
      <c r="S284" s="103"/>
      <c r="T284" s="103"/>
      <c r="U284" s="103"/>
      <c r="V284" s="103"/>
      <c r="W284" s="103"/>
      <c r="X284" s="103"/>
      <c r="Y284" s="103"/>
      <c r="Z284" s="211">
        <v>44792</v>
      </c>
      <c r="AA284" s="103">
        <v>2.6572</v>
      </c>
      <c r="AB284" s="106">
        <v>3.2033999999999998</v>
      </c>
      <c r="AD284" s="103"/>
      <c r="AE284" s="103"/>
    </row>
    <row r="285" spans="4:31" ht="13.5">
      <c r="D285" s="106"/>
      <c r="E285" s="105"/>
      <c r="F285" s="105"/>
      <c r="G285" s="105"/>
      <c r="H285" s="106"/>
      <c r="I285" s="106"/>
      <c r="J285" s="106"/>
      <c r="K285" s="106"/>
      <c r="L285" s="106"/>
      <c r="M285" s="106"/>
      <c r="N285" s="106"/>
      <c r="O285" s="106"/>
      <c r="P285" s="106"/>
      <c r="Q285" s="106"/>
      <c r="R285" s="106"/>
      <c r="S285" s="103"/>
      <c r="T285" s="103"/>
      <c r="U285" s="103"/>
      <c r="V285" s="103"/>
      <c r="W285" s="103"/>
      <c r="X285" s="103"/>
      <c r="Y285" s="103"/>
      <c r="Z285" s="211">
        <v>44791</v>
      </c>
      <c r="AA285" s="103">
        <v>2.6501000000000001</v>
      </c>
      <c r="AB285" s="106">
        <v>3.2033999999999998</v>
      </c>
      <c r="AD285" s="103"/>
      <c r="AE285" s="103"/>
    </row>
    <row r="286" spans="4:31" ht="13.5">
      <c r="D286" s="106"/>
      <c r="E286" s="105"/>
      <c r="F286" s="105"/>
      <c r="G286" s="105"/>
      <c r="H286" s="106"/>
      <c r="I286" s="106"/>
      <c r="J286" s="106"/>
      <c r="K286" s="106"/>
      <c r="L286" s="106"/>
      <c r="M286" s="106"/>
      <c r="N286" s="106"/>
      <c r="O286" s="106"/>
      <c r="P286" s="106"/>
      <c r="Q286" s="106"/>
      <c r="R286" s="106"/>
      <c r="S286" s="103"/>
      <c r="T286" s="103"/>
      <c r="U286" s="103"/>
      <c r="V286" s="103"/>
      <c r="W286" s="103"/>
      <c r="X286" s="103"/>
      <c r="Y286" s="103"/>
      <c r="Z286" s="211">
        <v>44790</v>
      </c>
      <c r="AA286" s="103">
        <v>2.6547999999999998</v>
      </c>
      <c r="AB286" s="106">
        <v>3.2033999999999998</v>
      </c>
      <c r="AD286" s="103"/>
      <c r="AE286" s="103"/>
    </row>
    <row r="287" spans="4:31" ht="13.5">
      <c r="D287" s="106"/>
      <c r="E287" s="105"/>
      <c r="F287" s="105"/>
      <c r="G287" s="105"/>
      <c r="H287" s="106"/>
      <c r="I287" s="106"/>
      <c r="J287" s="106"/>
      <c r="K287" s="106"/>
      <c r="L287" s="106"/>
      <c r="M287" s="106"/>
      <c r="N287" s="106"/>
      <c r="O287" s="106"/>
      <c r="P287" s="106"/>
      <c r="Q287" s="106"/>
      <c r="R287" s="106"/>
      <c r="S287" s="103"/>
      <c r="T287" s="103"/>
      <c r="U287" s="103"/>
      <c r="V287" s="103"/>
      <c r="W287" s="103"/>
      <c r="X287" s="103"/>
      <c r="Y287" s="103"/>
      <c r="Z287" s="211">
        <v>44789</v>
      </c>
      <c r="AA287" s="103">
        <v>2.6572</v>
      </c>
      <c r="AB287" s="106">
        <v>3.2033999999999998</v>
      </c>
      <c r="AD287" s="103"/>
      <c r="AE287" s="103"/>
    </row>
    <row r="288" spans="4:31" ht="13.5">
      <c r="D288" s="106"/>
      <c r="E288" s="105"/>
      <c r="F288" s="105"/>
      <c r="G288" s="105"/>
      <c r="H288" s="106"/>
      <c r="I288" s="106"/>
      <c r="J288" s="106"/>
      <c r="K288" s="106"/>
      <c r="L288" s="106"/>
      <c r="M288" s="106"/>
      <c r="N288" s="106"/>
      <c r="O288" s="106"/>
      <c r="P288" s="106"/>
      <c r="Q288" s="106"/>
      <c r="R288" s="106"/>
      <c r="S288" s="103"/>
      <c r="T288" s="103"/>
      <c r="U288" s="103"/>
      <c r="V288" s="103"/>
      <c r="W288" s="103"/>
      <c r="X288" s="103"/>
      <c r="Y288" s="103"/>
      <c r="Z288" s="211">
        <v>44788</v>
      </c>
      <c r="AA288" s="103">
        <v>2.6734</v>
      </c>
      <c r="AB288" s="106">
        <v>3.2033999999999998</v>
      </c>
      <c r="AD288" s="103"/>
      <c r="AE288" s="103"/>
    </row>
    <row r="289" spans="4:31" ht="13.5">
      <c r="D289" s="106"/>
      <c r="E289" s="105"/>
      <c r="F289" s="105"/>
      <c r="G289" s="105"/>
      <c r="H289" s="106"/>
      <c r="I289" s="106"/>
      <c r="J289" s="106"/>
      <c r="K289" s="106"/>
      <c r="L289" s="106"/>
      <c r="M289" s="106"/>
      <c r="N289" s="106"/>
      <c r="O289" s="106"/>
      <c r="P289" s="106"/>
      <c r="Q289" s="106"/>
      <c r="R289" s="106"/>
      <c r="S289" s="103"/>
      <c r="T289" s="103"/>
      <c r="U289" s="103"/>
      <c r="V289" s="103"/>
      <c r="W289" s="103"/>
      <c r="X289" s="103"/>
      <c r="Y289" s="103"/>
      <c r="Z289" s="211">
        <v>44785</v>
      </c>
      <c r="AA289" s="103">
        <v>2.6995</v>
      </c>
      <c r="AB289" s="106">
        <v>3.2033999999999998</v>
      </c>
      <c r="AD289" s="103"/>
      <c r="AE289" s="103"/>
    </row>
    <row r="290" spans="4:31" ht="13.5">
      <c r="D290" s="106"/>
      <c r="E290" s="105"/>
      <c r="F290" s="105"/>
      <c r="G290" s="105"/>
      <c r="H290" s="106"/>
      <c r="I290" s="106"/>
      <c r="J290" s="106"/>
      <c r="K290" s="106"/>
      <c r="L290" s="106"/>
      <c r="M290" s="106"/>
      <c r="N290" s="106"/>
      <c r="O290" s="106"/>
      <c r="P290" s="106"/>
      <c r="Q290" s="106"/>
      <c r="R290" s="106"/>
      <c r="S290" s="103"/>
      <c r="T290" s="103"/>
      <c r="U290" s="103"/>
      <c r="V290" s="103"/>
      <c r="W290" s="103"/>
      <c r="X290" s="103"/>
      <c r="Y290" s="103"/>
      <c r="Z290" s="211">
        <v>44784</v>
      </c>
      <c r="AA290" s="103">
        <v>2.7006000000000001</v>
      </c>
      <c r="AB290" s="106">
        <v>3.2033999999999998</v>
      </c>
      <c r="AD290" s="103"/>
      <c r="AE290" s="103"/>
    </row>
    <row r="291" spans="4:31" ht="13.5">
      <c r="D291" s="106"/>
      <c r="E291" s="105"/>
      <c r="F291" s="105"/>
      <c r="G291" s="105"/>
      <c r="H291" s="106"/>
      <c r="I291" s="106"/>
      <c r="J291" s="106"/>
      <c r="K291" s="106"/>
      <c r="L291" s="106"/>
      <c r="M291" s="106"/>
      <c r="N291" s="106"/>
      <c r="O291" s="106"/>
      <c r="P291" s="106"/>
      <c r="Q291" s="106"/>
      <c r="R291" s="106"/>
      <c r="S291" s="103"/>
      <c r="T291" s="103"/>
      <c r="U291" s="103"/>
      <c r="V291" s="103"/>
      <c r="W291" s="103"/>
      <c r="X291" s="103"/>
      <c r="Y291" s="103"/>
      <c r="Z291" s="211">
        <v>44783</v>
      </c>
      <c r="AA291" s="103">
        <v>2.6981999999999999</v>
      </c>
      <c r="AB291" s="106">
        <v>3.2033999999999998</v>
      </c>
      <c r="AD291" s="103"/>
      <c r="AE291" s="103"/>
    </row>
    <row r="292" spans="4:31" ht="13.5">
      <c r="D292" s="106"/>
      <c r="E292" s="105"/>
      <c r="F292" s="105"/>
      <c r="G292" s="105"/>
      <c r="H292" s="106"/>
      <c r="I292" s="106"/>
      <c r="J292" s="106"/>
      <c r="K292" s="106"/>
      <c r="L292" s="106"/>
      <c r="M292" s="106"/>
      <c r="N292" s="106"/>
      <c r="O292" s="106"/>
      <c r="P292" s="106"/>
      <c r="Q292" s="106"/>
      <c r="R292" s="106"/>
      <c r="S292" s="103"/>
      <c r="T292" s="103"/>
      <c r="U292" s="103"/>
      <c r="V292" s="103"/>
      <c r="W292" s="103"/>
      <c r="X292" s="103"/>
      <c r="Y292" s="103"/>
      <c r="Z292" s="211">
        <v>44782</v>
      </c>
      <c r="AA292" s="103">
        <v>2.6938</v>
      </c>
      <c r="AB292" s="106">
        <v>3.2033999999999998</v>
      </c>
      <c r="AD292" s="103"/>
      <c r="AE292" s="103"/>
    </row>
    <row r="293" spans="4:31" ht="13.5">
      <c r="D293" s="106"/>
      <c r="E293" s="105"/>
      <c r="F293" s="105"/>
      <c r="G293" s="105"/>
      <c r="H293" s="106"/>
      <c r="I293" s="106"/>
      <c r="J293" s="106"/>
      <c r="K293" s="106"/>
      <c r="L293" s="106"/>
      <c r="M293" s="106"/>
      <c r="N293" s="106"/>
      <c r="O293" s="106"/>
      <c r="P293" s="106"/>
      <c r="Q293" s="106"/>
      <c r="R293" s="106"/>
      <c r="S293" s="103"/>
      <c r="T293" s="103"/>
      <c r="U293" s="103"/>
      <c r="V293" s="103"/>
      <c r="W293" s="103"/>
      <c r="X293" s="103"/>
      <c r="Y293" s="103"/>
      <c r="Z293" s="211">
        <v>44781</v>
      </c>
      <c r="AA293" s="103">
        <v>2.6953</v>
      </c>
      <c r="AB293" s="106">
        <v>3.2033999999999998</v>
      </c>
      <c r="AD293" s="103"/>
      <c r="AE293" s="103"/>
    </row>
    <row r="294" spans="4:31" ht="13.5">
      <c r="D294" s="106"/>
      <c r="E294" s="105"/>
      <c r="F294" s="105"/>
      <c r="G294" s="105"/>
      <c r="H294" s="106"/>
      <c r="I294" s="106"/>
      <c r="J294" s="106"/>
      <c r="K294" s="106"/>
      <c r="L294" s="106"/>
      <c r="M294" s="106"/>
      <c r="N294" s="106"/>
      <c r="O294" s="106"/>
      <c r="P294" s="106"/>
      <c r="Q294" s="106"/>
      <c r="R294" s="106"/>
      <c r="S294" s="103"/>
      <c r="T294" s="103"/>
      <c r="U294" s="103"/>
      <c r="V294" s="103"/>
      <c r="W294" s="103"/>
      <c r="X294" s="103"/>
      <c r="Y294" s="103"/>
      <c r="Z294" s="211">
        <v>44778</v>
      </c>
      <c r="AA294" s="103">
        <v>2.6953</v>
      </c>
      <c r="AB294" s="106">
        <v>3.2033999999999998</v>
      </c>
      <c r="AD294" s="103"/>
      <c r="AE294" s="103"/>
    </row>
    <row r="295" spans="4:31" ht="13.5">
      <c r="D295" s="106"/>
      <c r="E295" s="105"/>
      <c r="F295" s="105"/>
      <c r="G295" s="105"/>
      <c r="H295" s="106"/>
      <c r="I295" s="106"/>
      <c r="J295" s="106"/>
      <c r="K295" s="106"/>
      <c r="L295" s="106"/>
      <c r="M295" s="106"/>
      <c r="N295" s="106"/>
      <c r="O295" s="106"/>
      <c r="P295" s="106"/>
      <c r="Q295" s="106"/>
      <c r="R295" s="106"/>
      <c r="S295" s="103"/>
      <c r="T295" s="103"/>
      <c r="U295" s="103"/>
      <c r="V295" s="103"/>
      <c r="W295" s="103"/>
      <c r="X295" s="103"/>
      <c r="Y295" s="103"/>
      <c r="Z295" s="211">
        <v>44777</v>
      </c>
      <c r="AA295" s="103">
        <v>2.7056</v>
      </c>
      <c r="AB295" s="106">
        <v>3.2033999999999998</v>
      </c>
      <c r="AD295" s="103"/>
      <c r="AE295" s="103"/>
    </row>
    <row r="296" spans="4:31" ht="13.5">
      <c r="D296" s="106"/>
      <c r="E296" s="105"/>
      <c r="F296" s="105"/>
      <c r="G296" s="105"/>
      <c r="H296" s="106"/>
      <c r="I296" s="106"/>
      <c r="J296" s="106"/>
      <c r="K296" s="106"/>
      <c r="L296" s="106"/>
      <c r="M296" s="106"/>
      <c r="N296" s="106"/>
      <c r="O296" s="106"/>
      <c r="P296" s="106"/>
      <c r="Q296" s="106"/>
      <c r="R296" s="106"/>
      <c r="S296" s="103"/>
      <c r="T296" s="103"/>
      <c r="U296" s="103"/>
      <c r="V296" s="103"/>
      <c r="W296" s="103"/>
      <c r="X296" s="103"/>
      <c r="Y296" s="103"/>
      <c r="Z296" s="211">
        <v>44776</v>
      </c>
      <c r="AA296" s="103">
        <v>2.7174</v>
      </c>
      <c r="AB296" s="106">
        <v>3.2033999999999998</v>
      </c>
      <c r="AD296" s="103"/>
      <c r="AE296" s="103"/>
    </row>
    <row r="297" spans="4:31" ht="13.5">
      <c r="D297" s="106"/>
      <c r="E297" s="105"/>
      <c r="F297" s="105"/>
      <c r="G297" s="105"/>
      <c r="H297" s="106"/>
      <c r="I297" s="106"/>
      <c r="J297" s="106"/>
      <c r="K297" s="106"/>
      <c r="L297" s="106"/>
      <c r="M297" s="106"/>
      <c r="N297" s="106"/>
      <c r="O297" s="106"/>
      <c r="P297" s="106"/>
      <c r="Q297" s="106"/>
      <c r="R297" s="106"/>
      <c r="S297" s="103"/>
      <c r="T297" s="103"/>
      <c r="U297" s="103"/>
      <c r="V297" s="103"/>
      <c r="W297" s="103"/>
      <c r="X297" s="103"/>
      <c r="Y297" s="103"/>
      <c r="Z297" s="211">
        <v>44775</v>
      </c>
      <c r="AA297" s="103">
        <v>2.7149000000000001</v>
      </c>
      <c r="AB297" s="106">
        <v>3.2033999999999998</v>
      </c>
      <c r="AD297" s="103"/>
      <c r="AE297" s="103"/>
    </row>
    <row r="298" spans="4:31" ht="13.5">
      <c r="D298" s="106"/>
      <c r="E298" s="105"/>
      <c r="F298" s="105"/>
      <c r="G298" s="105"/>
      <c r="H298" s="106"/>
      <c r="I298" s="106"/>
      <c r="J298" s="106"/>
      <c r="K298" s="106"/>
      <c r="L298" s="106"/>
      <c r="M298" s="106"/>
      <c r="N298" s="106"/>
      <c r="O298" s="106"/>
      <c r="P298" s="106"/>
      <c r="Q298" s="106"/>
      <c r="R298" s="106"/>
      <c r="S298" s="103"/>
      <c r="T298" s="103"/>
      <c r="U298" s="103"/>
      <c r="V298" s="103"/>
      <c r="W298" s="103"/>
      <c r="X298" s="103"/>
      <c r="Y298" s="103"/>
      <c r="Z298" s="211">
        <v>44774</v>
      </c>
      <c r="AA298" s="103">
        <v>2.7660999999999998</v>
      </c>
      <c r="AB298" s="106">
        <v>3.2033999999999998</v>
      </c>
      <c r="AD298" s="103"/>
      <c r="AE298" s="103"/>
    </row>
    <row r="299" spans="4:31" ht="13.5">
      <c r="D299" s="106"/>
      <c r="E299" s="105"/>
      <c r="F299" s="105"/>
      <c r="G299" s="105"/>
      <c r="H299" s="106"/>
      <c r="I299" s="106"/>
      <c r="J299" s="106"/>
      <c r="K299" s="106"/>
      <c r="L299" s="106"/>
      <c r="M299" s="106"/>
      <c r="N299" s="106"/>
      <c r="O299" s="106"/>
      <c r="P299" s="106"/>
      <c r="Q299" s="106"/>
      <c r="R299" s="106"/>
      <c r="S299" s="103"/>
      <c r="T299" s="103"/>
      <c r="U299" s="103"/>
      <c r="V299" s="103"/>
      <c r="W299" s="103"/>
      <c r="X299" s="103"/>
      <c r="Y299" s="103"/>
      <c r="Z299" s="211">
        <v>44771</v>
      </c>
      <c r="AA299" s="103">
        <v>2.7774999999999999</v>
      </c>
      <c r="AB299" s="106">
        <v>3.2033999999999998</v>
      </c>
      <c r="AD299" s="103"/>
      <c r="AE299" s="103"/>
    </row>
    <row r="300" spans="4:31" ht="13.5">
      <c r="D300" s="106"/>
      <c r="E300" s="105"/>
      <c r="F300" s="105"/>
      <c r="G300" s="105"/>
      <c r="H300" s="106"/>
      <c r="I300" s="106"/>
      <c r="J300" s="106"/>
      <c r="K300" s="106"/>
      <c r="L300" s="106"/>
      <c r="M300" s="106"/>
      <c r="N300" s="106"/>
      <c r="O300" s="106"/>
      <c r="P300" s="106"/>
      <c r="Q300" s="106"/>
      <c r="R300" s="106"/>
      <c r="S300" s="103"/>
      <c r="T300" s="103"/>
      <c r="U300" s="103"/>
      <c r="V300" s="103"/>
      <c r="W300" s="103"/>
      <c r="X300" s="103"/>
      <c r="Y300" s="103"/>
      <c r="Z300" s="211">
        <v>44770</v>
      </c>
      <c r="AA300" s="103">
        <v>2.7879999999999998</v>
      </c>
      <c r="AB300" s="106">
        <v>3.2033999999999998</v>
      </c>
      <c r="AD300" s="103"/>
      <c r="AE300" s="103"/>
    </row>
    <row r="301" spans="4:31" ht="13.5">
      <c r="D301" s="106"/>
      <c r="E301" s="105"/>
      <c r="F301" s="105"/>
      <c r="G301" s="105"/>
      <c r="H301" s="106"/>
      <c r="I301" s="106"/>
      <c r="J301" s="106"/>
      <c r="K301" s="106"/>
      <c r="L301" s="106"/>
      <c r="M301" s="106"/>
      <c r="N301" s="106"/>
      <c r="O301" s="106"/>
      <c r="P301" s="106"/>
      <c r="Q301" s="106"/>
      <c r="R301" s="106"/>
      <c r="S301" s="103"/>
      <c r="T301" s="103"/>
      <c r="U301" s="103"/>
      <c r="V301" s="103"/>
      <c r="W301" s="103"/>
      <c r="X301" s="103"/>
      <c r="Y301" s="103"/>
      <c r="Z301" s="211">
        <v>44769</v>
      </c>
      <c r="AA301" s="103">
        <v>2.7833999999999999</v>
      </c>
      <c r="AB301" s="106">
        <v>3.2033999999999998</v>
      </c>
      <c r="AD301" s="103"/>
      <c r="AE301" s="103"/>
    </row>
    <row r="302" spans="4:31" ht="13.5">
      <c r="D302" s="106"/>
      <c r="E302" s="105"/>
      <c r="F302" s="105"/>
      <c r="G302" s="105"/>
      <c r="H302" s="106"/>
      <c r="I302" s="106"/>
      <c r="J302" s="106"/>
      <c r="K302" s="106"/>
      <c r="L302" s="106"/>
      <c r="M302" s="106"/>
      <c r="N302" s="106"/>
      <c r="O302" s="106"/>
      <c r="P302" s="106"/>
      <c r="Q302" s="106"/>
      <c r="R302" s="106"/>
      <c r="S302" s="103"/>
      <c r="T302" s="103"/>
      <c r="U302" s="103"/>
      <c r="V302" s="103"/>
      <c r="W302" s="103"/>
      <c r="X302" s="103"/>
      <c r="Y302" s="103"/>
      <c r="Z302" s="211">
        <v>44768</v>
      </c>
      <c r="AA302" s="103">
        <v>2.8307000000000002</v>
      </c>
      <c r="AB302" s="106">
        <v>3.2033999999999998</v>
      </c>
      <c r="AD302" s="103"/>
      <c r="AE302" s="103"/>
    </row>
    <row r="303" spans="4:31" ht="13.5">
      <c r="D303" s="106"/>
      <c r="E303" s="105"/>
      <c r="F303" s="105"/>
      <c r="G303" s="105"/>
      <c r="H303" s="106"/>
      <c r="I303" s="106"/>
      <c r="J303" s="106"/>
      <c r="K303" s="106"/>
      <c r="L303" s="106"/>
      <c r="M303" s="106"/>
      <c r="N303" s="106"/>
      <c r="O303" s="106"/>
      <c r="P303" s="106"/>
      <c r="Q303" s="106"/>
      <c r="R303" s="106"/>
      <c r="S303" s="103"/>
      <c r="T303" s="103"/>
      <c r="U303" s="103"/>
      <c r="V303" s="103"/>
      <c r="W303" s="103"/>
      <c r="X303" s="103"/>
      <c r="Y303" s="103"/>
      <c r="Z303" s="211">
        <v>44767</v>
      </c>
      <c r="AA303" s="103">
        <v>2.8433000000000002</v>
      </c>
      <c r="AB303" s="106">
        <v>3.2033999999999998</v>
      </c>
      <c r="AD303" s="103"/>
      <c r="AE303" s="103"/>
    </row>
    <row r="304" spans="4:31" ht="13.5">
      <c r="D304" s="106"/>
      <c r="E304" s="105"/>
      <c r="F304" s="105"/>
      <c r="G304" s="105"/>
      <c r="H304" s="106"/>
      <c r="I304" s="106"/>
      <c r="J304" s="106"/>
      <c r="K304" s="106"/>
      <c r="L304" s="106"/>
      <c r="M304" s="106"/>
      <c r="N304" s="106"/>
      <c r="O304" s="106"/>
      <c r="P304" s="106"/>
      <c r="Q304" s="106"/>
      <c r="R304" s="106"/>
      <c r="S304" s="103"/>
      <c r="T304" s="103"/>
      <c r="U304" s="103"/>
      <c r="V304" s="103"/>
      <c r="W304" s="103"/>
      <c r="X304" s="103"/>
      <c r="Y304" s="103"/>
      <c r="Z304" s="211">
        <v>44764</v>
      </c>
      <c r="AA304" s="103">
        <v>2.8433000000000002</v>
      </c>
      <c r="AB304" s="106">
        <v>3.2033999999999998</v>
      </c>
      <c r="AD304" s="103"/>
      <c r="AE304" s="103"/>
    </row>
    <row r="305" spans="4:31" ht="13.5">
      <c r="D305" s="106"/>
      <c r="E305" s="105"/>
      <c r="F305" s="105"/>
      <c r="G305" s="105"/>
      <c r="H305" s="106"/>
      <c r="I305" s="106"/>
      <c r="J305" s="106"/>
      <c r="K305" s="106"/>
      <c r="L305" s="106"/>
      <c r="M305" s="106"/>
      <c r="N305" s="106"/>
      <c r="O305" s="106"/>
      <c r="P305" s="106"/>
      <c r="Q305" s="106"/>
      <c r="R305" s="106"/>
      <c r="S305" s="103"/>
      <c r="T305" s="103"/>
      <c r="U305" s="103"/>
      <c r="V305" s="103"/>
      <c r="W305" s="103"/>
      <c r="X305" s="103"/>
      <c r="Y305" s="103"/>
      <c r="Z305" s="211">
        <v>44763</v>
      </c>
      <c r="AA305" s="103">
        <v>2.8433999999999999</v>
      </c>
      <c r="AB305" s="106">
        <v>3.2033999999999998</v>
      </c>
      <c r="AD305" s="103"/>
      <c r="AE305" s="103"/>
    </row>
    <row r="306" spans="4:31" ht="13.5">
      <c r="D306" s="106"/>
      <c r="E306" s="105"/>
      <c r="F306" s="105"/>
      <c r="G306" s="105"/>
      <c r="H306" s="106"/>
      <c r="I306" s="106"/>
      <c r="J306" s="106"/>
      <c r="K306" s="106"/>
      <c r="L306" s="106"/>
      <c r="M306" s="106"/>
      <c r="N306" s="106"/>
      <c r="O306" s="106"/>
      <c r="P306" s="106"/>
      <c r="Q306" s="106"/>
      <c r="R306" s="106"/>
      <c r="S306" s="103"/>
      <c r="T306" s="103"/>
      <c r="U306" s="103"/>
      <c r="V306" s="103"/>
      <c r="W306" s="103"/>
      <c r="X306" s="103"/>
      <c r="Y306" s="103"/>
      <c r="Z306" s="211">
        <v>44762</v>
      </c>
      <c r="AA306" s="103">
        <v>2.8431000000000002</v>
      </c>
      <c r="AB306" s="106">
        <v>3.2033999999999998</v>
      </c>
      <c r="AD306" s="103"/>
      <c r="AE306" s="103"/>
    </row>
    <row r="307" spans="4:31" ht="13.5">
      <c r="D307" s="106"/>
      <c r="E307" s="105"/>
      <c r="F307" s="105"/>
      <c r="G307" s="105"/>
      <c r="H307" s="106"/>
      <c r="I307" s="106"/>
      <c r="J307" s="106"/>
      <c r="K307" s="106"/>
      <c r="L307" s="106"/>
      <c r="M307" s="106"/>
      <c r="N307" s="106"/>
      <c r="O307" s="106"/>
      <c r="P307" s="106"/>
      <c r="Q307" s="106"/>
      <c r="R307" s="106"/>
      <c r="S307" s="103"/>
      <c r="T307" s="103"/>
      <c r="U307" s="103"/>
      <c r="V307" s="103"/>
      <c r="W307" s="103"/>
      <c r="X307" s="103"/>
      <c r="Y307" s="103"/>
      <c r="Z307" s="211">
        <v>44761</v>
      </c>
      <c r="AA307" s="103">
        <v>2.8498999999999999</v>
      </c>
      <c r="AB307" s="106">
        <v>3.2033999999999998</v>
      </c>
      <c r="AD307" s="103"/>
      <c r="AE307" s="103"/>
    </row>
    <row r="308" spans="4:31" ht="13.5">
      <c r="D308" s="106"/>
      <c r="E308" s="105"/>
      <c r="F308" s="105"/>
      <c r="G308" s="105"/>
      <c r="H308" s="106"/>
      <c r="I308" s="106"/>
      <c r="J308" s="106"/>
      <c r="K308" s="106"/>
      <c r="L308" s="106"/>
      <c r="M308" s="106"/>
      <c r="N308" s="106"/>
      <c r="O308" s="106"/>
      <c r="P308" s="106"/>
      <c r="Q308" s="106"/>
      <c r="R308" s="106"/>
      <c r="S308" s="103"/>
      <c r="T308" s="103"/>
      <c r="U308" s="103"/>
      <c r="V308" s="103"/>
      <c r="W308" s="103"/>
      <c r="X308" s="103"/>
      <c r="Y308" s="103"/>
      <c r="Z308" s="211">
        <v>44760</v>
      </c>
      <c r="AA308" s="103">
        <v>2.8643000000000001</v>
      </c>
      <c r="AB308" s="106">
        <v>3.2033999999999998</v>
      </c>
      <c r="AD308" s="103"/>
      <c r="AE308" s="103"/>
    </row>
    <row r="309" spans="4:31" ht="13.5">
      <c r="D309" s="106"/>
      <c r="E309" s="105"/>
      <c r="F309" s="105"/>
      <c r="G309" s="105"/>
      <c r="H309" s="106"/>
      <c r="I309" s="106"/>
      <c r="J309" s="106"/>
      <c r="K309" s="106"/>
      <c r="L309" s="106"/>
      <c r="M309" s="106"/>
      <c r="N309" s="106"/>
      <c r="O309" s="106"/>
      <c r="P309" s="106"/>
      <c r="Q309" s="106"/>
      <c r="R309" s="106"/>
      <c r="S309" s="103"/>
      <c r="T309" s="103"/>
      <c r="U309" s="103"/>
      <c r="V309" s="103"/>
      <c r="W309" s="103"/>
      <c r="X309" s="103"/>
      <c r="Y309" s="103"/>
      <c r="Z309" s="211">
        <v>44757</v>
      </c>
      <c r="AA309" s="103">
        <v>2.8643000000000001</v>
      </c>
      <c r="AB309" s="106">
        <v>3.2033999999999998</v>
      </c>
      <c r="AD309" s="103"/>
      <c r="AE309" s="103"/>
    </row>
    <row r="310" spans="4:31" ht="13.5">
      <c r="D310" s="106"/>
      <c r="E310" s="105"/>
      <c r="F310" s="105"/>
      <c r="G310" s="105"/>
      <c r="H310" s="106"/>
      <c r="I310" s="106"/>
      <c r="J310" s="106"/>
      <c r="K310" s="106"/>
      <c r="L310" s="106"/>
      <c r="M310" s="106"/>
      <c r="N310" s="106"/>
      <c r="O310" s="106"/>
      <c r="P310" s="106"/>
      <c r="Q310" s="106"/>
      <c r="R310" s="106"/>
      <c r="S310" s="103"/>
      <c r="T310" s="103"/>
      <c r="U310" s="103"/>
      <c r="V310" s="103"/>
      <c r="W310" s="103"/>
      <c r="X310" s="103"/>
      <c r="Y310" s="103"/>
      <c r="Z310" s="211">
        <v>44756</v>
      </c>
      <c r="AA310" s="103">
        <v>2.9095</v>
      </c>
      <c r="AB310" s="106">
        <v>3.2033999999999998</v>
      </c>
      <c r="AD310" s="103"/>
      <c r="AE310" s="103"/>
    </row>
    <row r="311" spans="4:31" ht="13.5">
      <c r="D311" s="106"/>
      <c r="E311" s="105"/>
      <c r="F311" s="105"/>
      <c r="G311" s="105"/>
      <c r="H311" s="106"/>
      <c r="I311" s="106"/>
      <c r="J311" s="106"/>
      <c r="K311" s="106"/>
      <c r="L311" s="106"/>
      <c r="M311" s="106"/>
      <c r="N311" s="106"/>
      <c r="O311" s="106"/>
      <c r="P311" s="106"/>
      <c r="Q311" s="106"/>
      <c r="R311" s="106"/>
      <c r="S311" s="103"/>
      <c r="T311" s="103"/>
      <c r="U311" s="103"/>
      <c r="V311" s="103"/>
      <c r="W311" s="103"/>
      <c r="X311" s="103"/>
      <c r="Y311" s="103"/>
      <c r="Z311" s="211">
        <v>44755</v>
      </c>
      <c r="AA311" s="103">
        <v>2.9102999999999999</v>
      </c>
      <c r="AB311" s="106">
        <v>3.2033999999999998</v>
      </c>
      <c r="AD311" s="103"/>
      <c r="AE311" s="103"/>
    </row>
    <row r="312" spans="4:31" ht="13.5">
      <c r="D312" s="106"/>
      <c r="E312" s="105"/>
      <c r="F312" s="105"/>
      <c r="G312" s="105"/>
      <c r="H312" s="106"/>
      <c r="I312" s="106"/>
      <c r="J312" s="106"/>
      <c r="K312" s="106"/>
      <c r="L312" s="106"/>
      <c r="M312" s="106"/>
      <c r="N312" s="106"/>
      <c r="O312" s="106"/>
      <c r="P312" s="106"/>
      <c r="Q312" s="106"/>
      <c r="R312" s="106"/>
      <c r="S312" s="103"/>
      <c r="T312" s="103"/>
      <c r="U312" s="103"/>
      <c r="V312" s="103"/>
      <c r="W312" s="103"/>
      <c r="X312" s="103"/>
      <c r="Y312" s="103"/>
      <c r="Z312" s="211">
        <v>44754</v>
      </c>
      <c r="AA312" s="103">
        <v>2.9161000000000001</v>
      </c>
      <c r="AB312" s="106">
        <v>3.2033999999999998</v>
      </c>
      <c r="AD312" s="103"/>
      <c r="AE312" s="103"/>
    </row>
    <row r="313" spans="4:31" ht="13.5">
      <c r="D313" s="106"/>
      <c r="E313" s="105"/>
      <c r="F313" s="105"/>
      <c r="G313" s="105"/>
      <c r="H313" s="106"/>
      <c r="I313" s="106"/>
      <c r="J313" s="106"/>
      <c r="K313" s="106"/>
      <c r="L313" s="106"/>
      <c r="M313" s="106"/>
      <c r="N313" s="106"/>
      <c r="O313" s="106"/>
      <c r="P313" s="106"/>
      <c r="Q313" s="106"/>
      <c r="R313" s="106"/>
      <c r="S313" s="103"/>
      <c r="T313" s="103"/>
      <c r="U313" s="103"/>
      <c r="V313" s="103"/>
      <c r="W313" s="103"/>
      <c r="X313" s="103"/>
      <c r="Y313" s="103"/>
      <c r="Z313" s="211">
        <v>44753</v>
      </c>
      <c r="AA313" s="103">
        <v>2.9125999999999999</v>
      </c>
      <c r="AB313" s="106">
        <v>3.2033999999999998</v>
      </c>
      <c r="AD313" s="103"/>
      <c r="AE313" s="103"/>
    </row>
    <row r="314" spans="4:31" ht="13.5">
      <c r="D314" s="106"/>
      <c r="E314" s="105"/>
      <c r="F314" s="105"/>
      <c r="G314" s="105"/>
      <c r="H314" s="106"/>
      <c r="I314" s="106"/>
      <c r="J314" s="106"/>
      <c r="K314" s="106"/>
      <c r="L314" s="106"/>
      <c r="M314" s="106"/>
      <c r="N314" s="106"/>
      <c r="O314" s="106"/>
      <c r="P314" s="106"/>
      <c r="Q314" s="106"/>
      <c r="R314" s="106"/>
      <c r="S314" s="103"/>
      <c r="T314" s="103"/>
      <c r="U314" s="103"/>
      <c r="V314" s="103"/>
      <c r="W314" s="103"/>
      <c r="X314" s="103"/>
      <c r="Y314" s="103"/>
      <c r="Z314" s="211">
        <v>44750</v>
      </c>
      <c r="AA314" s="103">
        <v>2.9125999999999999</v>
      </c>
      <c r="AB314" s="106">
        <v>3.2033999999999998</v>
      </c>
      <c r="AD314" s="103"/>
      <c r="AE314" s="103"/>
    </row>
    <row r="315" spans="4:31" ht="13.5">
      <c r="D315" s="106"/>
      <c r="E315" s="105"/>
      <c r="F315" s="105"/>
      <c r="G315" s="105"/>
      <c r="H315" s="106"/>
      <c r="I315" s="106"/>
      <c r="J315" s="106"/>
      <c r="K315" s="106"/>
      <c r="L315" s="106"/>
      <c r="M315" s="106"/>
      <c r="N315" s="106"/>
      <c r="O315" s="106"/>
      <c r="P315" s="106"/>
      <c r="Q315" s="106"/>
      <c r="R315" s="106"/>
      <c r="S315" s="103"/>
      <c r="T315" s="103"/>
      <c r="U315" s="103"/>
      <c r="V315" s="103"/>
      <c r="W315" s="103"/>
      <c r="X315" s="103"/>
      <c r="Y315" s="103"/>
      <c r="Z315" s="211">
        <v>44749</v>
      </c>
      <c r="AA315" s="103">
        <v>2.9133</v>
      </c>
      <c r="AB315" s="106">
        <v>3.2033999999999998</v>
      </c>
      <c r="AD315" s="103"/>
      <c r="AE315" s="103"/>
    </row>
    <row r="316" spans="4:31" ht="13.5">
      <c r="D316" s="106"/>
      <c r="E316" s="105"/>
      <c r="F316" s="105"/>
      <c r="G316" s="105"/>
      <c r="H316" s="106"/>
      <c r="I316" s="106"/>
      <c r="J316" s="106"/>
      <c r="K316" s="106"/>
      <c r="L316" s="106"/>
      <c r="M316" s="106"/>
      <c r="N316" s="106"/>
      <c r="O316" s="106"/>
      <c r="P316" s="106"/>
      <c r="Q316" s="106"/>
      <c r="R316" s="106"/>
      <c r="S316" s="103"/>
      <c r="T316" s="103"/>
      <c r="U316" s="103"/>
      <c r="V316" s="103"/>
      <c r="W316" s="103"/>
      <c r="X316" s="103"/>
      <c r="Y316" s="103"/>
      <c r="Z316" s="211">
        <v>44748</v>
      </c>
      <c r="AA316" s="103">
        <v>2.9091</v>
      </c>
      <c r="AB316" s="106">
        <v>3.2033999999999998</v>
      </c>
      <c r="AD316" s="103"/>
      <c r="AE316" s="103"/>
    </row>
    <row r="317" spans="4:31" ht="13.5">
      <c r="D317" s="106"/>
      <c r="E317" s="105"/>
      <c r="F317" s="105"/>
      <c r="G317" s="105"/>
      <c r="H317" s="106"/>
      <c r="I317" s="106"/>
      <c r="J317" s="106"/>
      <c r="K317" s="106"/>
      <c r="L317" s="106"/>
      <c r="M317" s="106"/>
      <c r="N317" s="106"/>
      <c r="O317" s="106"/>
      <c r="P317" s="106"/>
      <c r="Q317" s="106"/>
      <c r="R317" s="106"/>
      <c r="S317" s="103"/>
      <c r="T317" s="103"/>
      <c r="U317" s="103"/>
      <c r="V317" s="103"/>
      <c r="W317" s="103"/>
      <c r="X317" s="103"/>
      <c r="Y317" s="103"/>
      <c r="Z317" s="211">
        <v>44747</v>
      </c>
      <c r="AA317" s="103">
        <v>2.8931</v>
      </c>
      <c r="AB317" s="106">
        <v>3.2033999999999998</v>
      </c>
      <c r="AD317" s="103"/>
      <c r="AE317" s="103"/>
    </row>
    <row r="318" spans="4:31" ht="13.5">
      <c r="D318" s="106"/>
      <c r="E318" s="105"/>
      <c r="F318" s="105"/>
      <c r="G318" s="105"/>
      <c r="H318" s="106"/>
      <c r="I318" s="106"/>
      <c r="J318" s="106"/>
      <c r="K318" s="106"/>
      <c r="L318" s="106"/>
      <c r="M318" s="106"/>
      <c r="N318" s="106"/>
      <c r="O318" s="106"/>
      <c r="P318" s="106"/>
      <c r="Q318" s="106"/>
      <c r="R318" s="106"/>
      <c r="S318" s="103"/>
      <c r="T318" s="103"/>
      <c r="U318" s="103"/>
      <c r="V318" s="103"/>
      <c r="W318" s="103"/>
      <c r="X318" s="103"/>
      <c r="Y318" s="103"/>
      <c r="Z318" s="211">
        <v>44746</v>
      </c>
      <c r="AA318" s="103">
        <v>2.8893</v>
      </c>
      <c r="AB318" s="106">
        <v>3.2033999999999998</v>
      </c>
      <c r="AD318" s="103"/>
      <c r="AE318" s="103"/>
    </row>
    <row r="319" spans="4:31" ht="13.5">
      <c r="D319" s="106"/>
      <c r="E319" s="105"/>
      <c r="F319" s="105"/>
      <c r="G319" s="105"/>
      <c r="H319" s="106"/>
      <c r="I319" s="106"/>
      <c r="J319" s="106"/>
      <c r="K319" s="106"/>
      <c r="L319" s="106"/>
      <c r="M319" s="106"/>
      <c r="N319" s="106"/>
      <c r="O319" s="106"/>
      <c r="P319" s="106"/>
      <c r="Q319" s="106"/>
      <c r="R319" s="106"/>
      <c r="S319" s="103"/>
      <c r="T319" s="103"/>
      <c r="U319" s="103"/>
      <c r="V319" s="103"/>
      <c r="W319" s="103"/>
      <c r="X319" s="103"/>
      <c r="Y319" s="103"/>
      <c r="Z319" s="211">
        <v>44743</v>
      </c>
      <c r="AA319" s="103">
        <v>2.8893</v>
      </c>
      <c r="AB319" s="106">
        <v>3.2033999999999998</v>
      </c>
      <c r="AD319" s="103"/>
      <c r="AE319" s="103"/>
    </row>
    <row r="320" spans="4:31" ht="13.5">
      <c r="D320" s="106"/>
      <c r="E320" s="105"/>
      <c r="F320" s="105"/>
      <c r="G320" s="105"/>
      <c r="H320" s="106"/>
      <c r="I320" s="106"/>
      <c r="J320" s="106"/>
      <c r="K320" s="106"/>
      <c r="L320" s="106"/>
      <c r="M320" s="106"/>
      <c r="N320" s="106"/>
      <c r="O320" s="106"/>
      <c r="P320" s="106"/>
      <c r="Q320" s="106"/>
      <c r="R320" s="106"/>
      <c r="S320" s="103"/>
      <c r="T320" s="103"/>
      <c r="U320" s="103"/>
      <c r="V320" s="103"/>
      <c r="W320" s="103"/>
      <c r="X320" s="103"/>
      <c r="Y320" s="103"/>
      <c r="Z320" s="211">
        <v>44742</v>
      </c>
      <c r="AA320" s="103">
        <v>2.8929</v>
      </c>
      <c r="AB320" s="106">
        <v>3.2033999999999998</v>
      </c>
      <c r="AD320" s="103"/>
      <c r="AE320" s="103"/>
    </row>
    <row r="321" spans="4:31" ht="13.5">
      <c r="D321" s="106"/>
      <c r="E321" s="105"/>
      <c r="F321" s="105"/>
      <c r="G321" s="105"/>
      <c r="H321" s="106"/>
      <c r="I321" s="106"/>
      <c r="J321" s="106"/>
      <c r="K321" s="106"/>
      <c r="L321" s="106"/>
      <c r="M321" s="106"/>
      <c r="N321" s="106"/>
      <c r="O321" s="106"/>
      <c r="P321" s="106"/>
      <c r="Q321" s="106"/>
      <c r="R321" s="106"/>
      <c r="S321" s="103"/>
      <c r="T321" s="103"/>
      <c r="U321" s="103"/>
      <c r="V321" s="103"/>
      <c r="W321" s="103"/>
      <c r="X321" s="103"/>
      <c r="Y321" s="103"/>
      <c r="Z321" s="211">
        <v>44741</v>
      </c>
      <c r="AA321" s="103">
        <v>2.8917000000000002</v>
      </c>
      <c r="AB321" s="106">
        <v>3.2035999999999998</v>
      </c>
      <c r="AD321" s="103"/>
      <c r="AE321" s="103"/>
    </row>
    <row r="322" spans="4:31" ht="13.5">
      <c r="D322" s="106"/>
      <c r="E322" s="105"/>
      <c r="F322" s="105"/>
      <c r="G322" s="105"/>
      <c r="H322" s="106"/>
      <c r="I322" s="106"/>
      <c r="J322" s="106"/>
      <c r="K322" s="106"/>
      <c r="L322" s="106"/>
      <c r="M322" s="106"/>
      <c r="N322" s="106"/>
      <c r="O322" s="106"/>
      <c r="P322" s="106"/>
      <c r="Q322" s="106"/>
      <c r="R322" s="106"/>
      <c r="S322" s="103"/>
      <c r="T322" s="103"/>
      <c r="U322" s="103"/>
      <c r="V322" s="103"/>
      <c r="W322" s="103"/>
      <c r="X322" s="103"/>
      <c r="Y322" s="103"/>
      <c r="Z322" s="211">
        <v>44740</v>
      </c>
      <c r="AA322" s="103">
        <v>2.8723999999999998</v>
      </c>
      <c r="AB322" s="106">
        <v>3.1493000000000002</v>
      </c>
      <c r="AD322" s="103"/>
      <c r="AE322" s="103"/>
    </row>
    <row r="323" spans="4:31" ht="13.5">
      <c r="D323" s="106"/>
      <c r="E323" s="105"/>
      <c r="F323" s="105"/>
      <c r="G323" s="105"/>
      <c r="H323" s="106"/>
      <c r="I323" s="106"/>
      <c r="J323" s="106"/>
      <c r="K323" s="106"/>
      <c r="L323" s="106"/>
      <c r="M323" s="106"/>
      <c r="N323" s="106"/>
      <c r="O323" s="106"/>
      <c r="P323" s="106"/>
      <c r="Q323" s="106"/>
      <c r="R323" s="106"/>
      <c r="S323" s="103"/>
      <c r="T323" s="103"/>
      <c r="U323" s="103"/>
      <c r="V323" s="103"/>
      <c r="W323" s="103"/>
      <c r="X323" s="103"/>
      <c r="Y323" s="103"/>
      <c r="Z323" s="211">
        <v>44739</v>
      </c>
      <c r="AA323" s="103">
        <v>2.8757000000000001</v>
      </c>
      <c r="AB323" s="106">
        <v>3.1493000000000002</v>
      </c>
      <c r="AD323" s="103"/>
      <c r="AE323" s="103"/>
    </row>
    <row r="324" spans="4:31" ht="13.5">
      <c r="D324" s="106"/>
      <c r="E324" s="105"/>
      <c r="F324" s="105"/>
      <c r="G324" s="105"/>
      <c r="H324" s="106"/>
      <c r="I324" s="106"/>
      <c r="J324" s="106"/>
      <c r="K324" s="106"/>
      <c r="L324" s="106"/>
      <c r="M324" s="106"/>
      <c r="N324" s="106"/>
      <c r="O324" s="106"/>
      <c r="P324" s="106"/>
      <c r="Q324" s="106"/>
      <c r="R324" s="106"/>
      <c r="S324" s="103"/>
      <c r="T324" s="103"/>
      <c r="U324" s="103"/>
      <c r="V324" s="103"/>
      <c r="W324" s="103"/>
      <c r="X324" s="103"/>
      <c r="Y324" s="103"/>
      <c r="Z324" s="211">
        <v>44736</v>
      </c>
      <c r="AA324" s="103">
        <v>2.8757000000000001</v>
      </c>
      <c r="AB324" s="106">
        <v>3.1493000000000002</v>
      </c>
      <c r="AD324" s="103"/>
      <c r="AE324" s="103"/>
    </row>
    <row r="325" spans="4:31" ht="13.5">
      <c r="D325" s="106"/>
      <c r="E325" s="105"/>
      <c r="F325" s="105"/>
      <c r="G325" s="105"/>
      <c r="H325" s="106"/>
      <c r="I325" s="106"/>
      <c r="J325" s="106"/>
      <c r="K325" s="106"/>
      <c r="L325" s="106"/>
      <c r="M325" s="106"/>
      <c r="N325" s="106"/>
      <c r="O325" s="106"/>
      <c r="P325" s="106"/>
      <c r="Q325" s="106"/>
      <c r="R325" s="106"/>
      <c r="S325" s="103"/>
      <c r="T325" s="103"/>
      <c r="U325" s="103"/>
      <c r="V325" s="103"/>
      <c r="W325" s="103"/>
      <c r="X325" s="103"/>
      <c r="Y325" s="103"/>
      <c r="Z325" s="211">
        <v>44735</v>
      </c>
      <c r="AA325" s="103">
        <v>2.8730000000000002</v>
      </c>
      <c r="AB325" s="106">
        <v>3.1493000000000002</v>
      </c>
      <c r="AD325" s="103"/>
      <c r="AE325" s="103"/>
    </row>
    <row r="326" spans="4:31" ht="13.5">
      <c r="D326" s="106"/>
      <c r="E326" s="105"/>
      <c r="F326" s="105"/>
      <c r="G326" s="105"/>
      <c r="H326" s="106"/>
      <c r="I326" s="106"/>
      <c r="J326" s="106"/>
      <c r="K326" s="106"/>
      <c r="L326" s="106"/>
      <c r="M326" s="106"/>
      <c r="N326" s="106"/>
      <c r="O326" s="106"/>
      <c r="P326" s="106"/>
      <c r="Q326" s="106"/>
      <c r="R326" s="106"/>
      <c r="S326" s="103"/>
      <c r="T326" s="103"/>
      <c r="U326" s="103"/>
      <c r="V326" s="103"/>
      <c r="W326" s="103"/>
      <c r="X326" s="103"/>
      <c r="Y326" s="103"/>
      <c r="Z326" s="211">
        <v>44734</v>
      </c>
      <c r="AA326" s="103">
        <v>2.8896999999999999</v>
      </c>
      <c r="AB326" s="106">
        <v>3.1493000000000002</v>
      </c>
      <c r="AD326" s="103"/>
      <c r="AE326" s="103"/>
    </row>
    <row r="327" spans="4:31" ht="13.5">
      <c r="D327" s="106"/>
      <c r="E327" s="105"/>
      <c r="F327" s="105"/>
      <c r="G327" s="105"/>
      <c r="H327" s="106"/>
      <c r="I327" s="106"/>
      <c r="J327" s="106"/>
      <c r="K327" s="106"/>
      <c r="L327" s="106"/>
      <c r="M327" s="106"/>
      <c r="N327" s="106"/>
      <c r="O327" s="106"/>
      <c r="P327" s="106"/>
      <c r="Q327" s="106"/>
      <c r="R327" s="106"/>
      <c r="S327" s="103"/>
      <c r="T327" s="103"/>
      <c r="U327" s="103"/>
      <c r="V327" s="103"/>
      <c r="W327" s="103"/>
      <c r="X327" s="103"/>
      <c r="Y327" s="103"/>
      <c r="Z327" s="211">
        <v>44733</v>
      </c>
      <c r="AA327" s="103">
        <v>2.9039000000000001</v>
      </c>
      <c r="AB327" s="106">
        <v>3.1493000000000002</v>
      </c>
      <c r="AD327" s="103"/>
      <c r="AE327" s="103"/>
    </row>
    <row r="328" spans="4:31" ht="13.5">
      <c r="D328" s="106"/>
      <c r="E328" s="105"/>
      <c r="F328" s="105"/>
      <c r="G328" s="105"/>
      <c r="H328" s="106"/>
      <c r="I328" s="106"/>
      <c r="J328" s="106"/>
      <c r="K328" s="106"/>
      <c r="L328" s="106"/>
      <c r="M328" s="106"/>
      <c r="N328" s="106"/>
      <c r="O328" s="106"/>
      <c r="P328" s="106"/>
      <c r="Q328" s="106"/>
      <c r="R328" s="106"/>
      <c r="S328" s="103"/>
      <c r="T328" s="103"/>
      <c r="U328" s="103"/>
      <c r="V328" s="103"/>
      <c r="W328" s="103"/>
      <c r="X328" s="103"/>
      <c r="Y328" s="103"/>
      <c r="Z328" s="211">
        <v>44732</v>
      </c>
      <c r="AA328" s="103">
        <v>2.8996</v>
      </c>
      <c r="AB328" s="106">
        <v>3.1493000000000002</v>
      </c>
      <c r="AD328" s="103"/>
      <c r="AE328" s="103"/>
    </row>
    <row r="329" spans="4:31" ht="13.5">
      <c r="D329" s="106"/>
      <c r="E329" s="105"/>
      <c r="F329" s="105"/>
      <c r="G329" s="105"/>
      <c r="H329" s="106"/>
      <c r="I329" s="106"/>
      <c r="J329" s="106"/>
      <c r="K329" s="106"/>
      <c r="L329" s="106"/>
      <c r="M329" s="106"/>
      <c r="N329" s="106"/>
      <c r="O329" s="106"/>
      <c r="P329" s="106"/>
      <c r="Q329" s="106"/>
      <c r="R329" s="106"/>
      <c r="S329" s="103"/>
      <c r="T329" s="103"/>
      <c r="U329" s="103"/>
      <c r="V329" s="103"/>
      <c r="W329" s="103"/>
      <c r="X329" s="103"/>
      <c r="Y329" s="103"/>
      <c r="Z329" s="211">
        <v>44729</v>
      </c>
      <c r="AA329" s="103">
        <v>2.8996</v>
      </c>
      <c r="AB329" s="106">
        <v>3.1493000000000002</v>
      </c>
      <c r="AD329" s="103"/>
      <c r="AE329" s="103"/>
    </row>
    <row r="330" spans="4:31" ht="13.5">
      <c r="D330" s="106"/>
      <c r="E330" s="105"/>
      <c r="F330" s="105"/>
      <c r="G330" s="105"/>
      <c r="H330" s="106"/>
      <c r="I330" s="106"/>
      <c r="J330" s="106"/>
      <c r="K330" s="106"/>
      <c r="L330" s="106"/>
      <c r="M330" s="106"/>
      <c r="N330" s="106"/>
      <c r="O330" s="106"/>
      <c r="P330" s="106"/>
      <c r="Q330" s="106"/>
      <c r="R330" s="106"/>
      <c r="S330" s="103"/>
      <c r="T330" s="103"/>
      <c r="U330" s="103"/>
      <c r="V330" s="103"/>
      <c r="W330" s="103"/>
      <c r="X330" s="103"/>
      <c r="Y330" s="103"/>
      <c r="Z330" s="211">
        <v>44728</v>
      </c>
      <c r="AA330" s="103">
        <v>2.8996</v>
      </c>
      <c r="AB330" s="106">
        <v>3.1493000000000002</v>
      </c>
      <c r="AD330" s="103"/>
      <c r="AE330" s="103"/>
    </row>
    <row r="331" spans="4:31" ht="13.5">
      <c r="D331" s="106"/>
      <c r="E331" s="105"/>
      <c r="F331" s="105"/>
      <c r="G331" s="105"/>
      <c r="H331" s="106"/>
      <c r="I331" s="106"/>
      <c r="J331" s="106"/>
      <c r="K331" s="106"/>
      <c r="L331" s="106"/>
      <c r="M331" s="106"/>
      <c r="N331" s="106"/>
      <c r="O331" s="106"/>
      <c r="P331" s="106"/>
      <c r="Q331" s="106"/>
      <c r="R331" s="106"/>
      <c r="S331" s="103"/>
      <c r="T331" s="103"/>
      <c r="U331" s="103"/>
      <c r="V331" s="103"/>
      <c r="W331" s="103"/>
      <c r="X331" s="103"/>
      <c r="Y331" s="103"/>
      <c r="Z331" s="211">
        <v>44727</v>
      </c>
      <c r="AA331" s="103">
        <v>2.8963000000000001</v>
      </c>
      <c r="AB331" s="106">
        <v>3.1493000000000002</v>
      </c>
      <c r="AD331" s="103"/>
      <c r="AE331" s="103"/>
    </row>
    <row r="332" spans="4:31" ht="13.5">
      <c r="D332" s="106"/>
      <c r="E332" s="105"/>
      <c r="F332" s="105"/>
      <c r="G332" s="105"/>
      <c r="H332" s="106"/>
      <c r="I332" s="106"/>
      <c r="J332" s="106"/>
      <c r="K332" s="106"/>
      <c r="L332" s="106"/>
      <c r="M332" s="106"/>
      <c r="N332" s="106"/>
      <c r="O332" s="106"/>
      <c r="P332" s="106"/>
      <c r="Q332" s="106"/>
      <c r="R332" s="106"/>
      <c r="S332" s="103"/>
      <c r="T332" s="103"/>
      <c r="U332" s="103"/>
      <c r="V332" s="103"/>
      <c r="W332" s="103"/>
      <c r="X332" s="103"/>
      <c r="Y332" s="103"/>
      <c r="Z332" s="211">
        <v>44726</v>
      </c>
      <c r="AA332" s="103">
        <v>2.8736999999999999</v>
      </c>
      <c r="AB332" s="106">
        <v>3.1493000000000002</v>
      </c>
      <c r="AD332" s="103"/>
      <c r="AE332" s="103"/>
    </row>
    <row r="333" spans="4:31" ht="13.5">
      <c r="D333" s="106"/>
      <c r="E333" s="105"/>
      <c r="F333" s="105"/>
      <c r="G333" s="105"/>
      <c r="H333" s="106"/>
      <c r="I333" s="106"/>
      <c r="J333" s="106"/>
      <c r="K333" s="106"/>
      <c r="L333" s="106"/>
      <c r="M333" s="106"/>
      <c r="N333" s="106"/>
      <c r="O333" s="106"/>
      <c r="P333" s="106"/>
      <c r="Q333" s="106"/>
      <c r="R333" s="106"/>
      <c r="S333" s="103"/>
      <c r="T333" s="103"/>
      <c r="U333" s="103"/>
      <c r="V333" s="103"/>
      <c r="W333" s="103"/>
      <c r="X333" s="103"/>
      <c r="Y333" s="103"/>
      <c r="Z333" s="211">
        <v>44725</v>
      </c>
      <c r="AA333" s="103">
        <v>2.9066000000000001</v>
      </c>
      <c r="AB333" s="106">
        <v>3.1493000000000002</v>
      </c>
      <c r="AD333" s="103"/>
      <c r="AE333" s="103"/>
    </row>
    <row r="334" spans="4:31" ht="13.5">
      <c r="D334" s="106"/>
      <c r="E334" s="105"/>
      <c r="F334" s="105"/>
      <c r="G334" s="105"/>
      <c r="H334" s="106"/>
      <c r="I334" s="106"/>
      <c r="J334" s="106"/>
      <c r="K334" s="106"/>
      <c r="L334" s="106"/>
      <c r="M334" s="106"/>
      <c r="N334" s="106"/>
      <c r="O334" s="106"/>
      <c r="P334" s="106"/>
      <c r="Q334" s="106"/>
      <c r="R334" s="106"/>
      <c r="S334" s="103"/>
      <c r="T334" s="103"/>
      <c r="U334" s="103"/>
      <c r="V334" s="103"/>
      <c r="W334" s="103"/>
      <c r="X334" s="103"/>
      <c r="Y334" s="103"/>
      <c r="Z334" s="211">
        <v>44722</v>
      </c>
      <c r="AA334" s="103">
        <v>2.9066000000000001</v>
      </c>
      <c r="AB334" s="106">
        <v>3.1493000000000002</v>
      </c>
      <c r="AD334" s="103"/>
      <c r="AE334" s="103"/>
    </row>
    <row r="335" spans="4:31" ht="13.5">
      <c r="D335" s="106"/>
      <c r="E335" s="105"/>
      <c r="F335" s="105"/>
      <c r="G335" s="105"/>
      <c r="H335" s="106"/>
      <c r="I335" s="106"/>
      <c r="J335" s="106"/>
      <c r="K335" s="106"/>
      <c r="L335" s="106"/>
      <c r="M335" s="106"/>
      <c r="N335" s="106"/>
      <c r="O335" s="106"/>
      <c r="P335" s="106"/>
      <c r="Q335" s="106"/>
      <c r="R335" s="106"/>
      <c r="S335" s="103"/>
      <c r="T335" s="103"/>
      <c r="U335" s="103"/>
      <c r="V335" s="103"/>
      <c r="W335" s="103"/>
      <c r="X335" s="103"/>
      <c r="Y335" s="103"/>
      <c r="Z335" s="211">
        <v>44721</v>
      </c>
      <c r="AA335" s="103">
        <v>2.8835999999999999</v>
      </c>
      <c r="AB335" s="106">
        <v>3.1493000000000002</v>
      </c>
      <c r="AD335" s="103"/>
      <c r="AE335" s="103"/>
    </row>
    <row r="336" spans="4:31" ht="13.5">
      <c r="D336" s="106"/>
      <c r="E336" s="105"/>
      <c r="F336" s="105"/>
      <c r="G336" s="105"/>
      <c r="H336" s="106"/>
      <c r="I336" s="106"/>
      <c r="J336" s="106"/>
      <c r="K336" s="106"/>
      <c r="L336" s="106"/>
      <c r="M336" s="106"/>
      <c r="N336" s="106"/>
      <c r="O336" s="106"/>
      <c r="P336" s="106"/>
      <c r="Q336" s="106"/>
      <c r="R336" s="106"/>
      <c r="S336" s="103"/>
      <c r="T336" s="103"/>
      <c r="U336" s="103"/>
      <c r="V336" s="103"/>
      <c r="W336" s="103"/>
      <c r="X336" s="103"/>
      <c r="Y336" s="103"/>
      <c r="Z336" s="211">
        <v>44720</v>
      </c>
      <c r="AA336" s="103">
        <v>2.8668</v>
      </c>
      <c r="AB336" s="106">
        <v>3.1493000000000002</v>
      </c>
      <c r="AD336" s="103"/>
      <c r="AE336" s="103"/>
    </row>
    <row r="337" spans="4:31" ht="13.5">
      <c r="D337" s="106"/>
      <c r="E337" s="105"/>
      <c r="F337" s="105"/>
      <c r="G337" s="105"/>
      <c r="H337" s="106"/>
      <c r="I337" s="106"/>
      <c r="J337" s="106"/>
      <c r="K337" s="106"/>
      <c r="L337" s="106"/>
      <c r="M337" s="106"/>
      <c r="N337" s="106"/>
      <c r="O337" s="106"/>
      <c r="P337" s="106"/>
      <c r="Q337" s="106"/>
      <c r="R337" s="106"/>
      <c r="S337" s="103"/>
      <c r="T337" s="103"/>
      <c r="U337" s="103"/>
      <c r="V337" s="103"/>
      <c r="W337" s="103"/>
      <c r="X337" s="103"/>
      <c r="Y337" s="103"/>
      <c r="Z337" s="211">
        <v>44719</v>
      </c>
      <c r="AA337" s="103">
        <v>2.8666</v>
      </c>
      <c r="AB337" s="106">
        <v>3.1493000000000002</v>
      </c>
      <c r="AD337" s="103"/>
      <c r="AE337" s="103"/>
    </row>
    <row r="338" spans="4:31" ht="13.5">
      <c r="D338" s="106"/>
      <c r="E338" s="105"/>
      <c r="F338" s="105"/>
      <c r="G338" s="105"/>
      <c r="H338" s="106"/>
      <c r="I338" s="106"/>
      <c r="J338" s="106"/>
      <c r="K338" s="106"/>
      <c r="L338" s="106"/>
      <c r="M338" s="106"/>
      <c r="N338" s="106"/>
      <c r="O338" s="106"/>
      <c r="P338" s="106"/>
      <c r="Q338" s="106"/>
      <c r="R338" s="106"/>
      <c r="S338" s="103"/>
      <c r="T338" s="103"/>
      <c r="U338" s="103"/>
      <c r="V338" s="103"/>
      <c r="W338" s="103"/>
      <c r="X338" s="103"/>
      <c r="Y338" s="103"/>
      <c r="Z338" s="211">
        <v>44718</v>
      </c>
      <c r="AA338" s="103">
        <v>2.8592</v>
      </c>
      <c r="AB338" s="106">
        <v>3.1493000000000002</v>
      </c>
      <c r="AD338" s="103"/>
      <c r="AE338" s="103"/>
    </row>
    <row r="339" spans="4:31" ht="13.5">
      <c r="D339" s="106"/>
      <c r="E339" s="105"/>
      <c r="F339" s="105"/>
      <c r="G339" s="105"/>
      <c r="H339" s="106"/>
      <c r="I339" s="106"/>
      <c r="J339" s="106"/>
      <c r="K339" s="106"/>
      <c r="L339" s="106"/>
      <c r="M339" s="106"/>
      <c r="N339" s="106"/>
      <c r="O339" s="106"/>
      <c r="P339" s="106"/>
      <c r="Q339" s="106"/>
      <c r="R339" s="106"/>
      <c r="S339" s="103"/>
      <c r="T339" s="103"/>
      <c r="U339" s="103"/>
      <c r="V339" s="103"/>
      <c r="W339" s="103"/>
      <c r="X339" s="103"/>
      <c r="Y339" s="103"/>
      <c r="Z339" s="211">
        <v>44715</v>
      </c>
      <c r="AA339" s="103">
        <v>2.8592</v>
      </c>
      <c r="AB339" s="106">
        <v>3.1493000000000002</v>
      </c>
      <c r="AD339" s="103"/>
      <c r="AE339" s="103"/>
    </row>
    <row r="340" spans="4:31" ht="13.5">
      <c r="D340" s="106"/>
      <c r="E340" s="105"/>
      <c r="F340" s="105"/>
      <c r="G340" s="105"/>
      <c r="H340" s="106"/>
      <c r="I340" s="106"/>
      <c r="J340" s="106"/>
      <c r="K340" s="106"/>
      <c r="L340" s="106"/>
      <c r="M340" s="106"/>
      <c r="N340" s="106"/>
      <c r="O340" s="106"/>
      <c r="P340" s="106"/>
      <c r="Q340" s="106"/>
      <c r="R340" s="106"/>
      <c r="S340" s="103"/>
      <c r="T340" s="103"/>
      <c r="U340" s="103"/>
      <c r="V340" s="103"/>
      <c r="W340" s="103"/>
      <c r="X340" s="103"/>
      <c r="Y340" s="103"/>
      <c r="Z340" s="211">
        <v>44714</v>
      </c>
      <c r="AA340" s="103">
        <v>2.8592</v>
      </c>
      <c r="AB340" s="106">
        <v>3.1493000000000002</v>
      </c>
      <c r="AD340" s="103"/>
      <c r="AE340" s="103"/>
    </row>
    <row r="341" spans="4:31" ht="13.5">
      <c r="D341" s="106"/>
      <c r="E341" s="105"/>
      <c r="F341" s="105"/>
      <c r="G341" s="105"/>
      <c r="H341" s="106"/>
      <c r="I341" s="106"/>
      <c r="J341" s="106"/>
      <c r="K341" s="106"/>
      <c r="L341" s="106"/>
      <c r="M341" s="106"/>
      <c r="N341" s="106"/>
      <c r="O341" s="106"/>
      <c r="P341" s="106"/>
      <c r="Q341" s="106"/>
      <c r="R341" s="106"/>
      <c r="S341" s="103"/>
      <c r="T341" s="103"/>
      <c r="U341" s="103"/>
      <c r="V341" s="103"/>
      <c r="W341" s="103"/>
      <c r="X341" s="103"/>
      <c r="Y341" s="103"/>
      <c r="Z341" s="211">
        <v>44713</v>
      </c>
      <c r="AA341" s="103">
        <v>2.8464999999999998</v>
      </c>
      <c r="AB341" s="106">
        <v>3.1493000000000002</v>
      </c>
      <c r="AD341" s="103"/>
      <c r="AE341" s="103"/>
    </row>
    <row r="342" spans="4:31" ht="13.5">
      <c r="D342" s="106"/>
      <c r="E342" s="105"/>
      <c r="F342" s="105"/>
      <c r="G342" s="105"/>
      <c r="H342" s="106"/>
      <c r="I342" s="106"/>
      <c r="J342" s="106"/>
      <c r="K342" s="106"/>
      <c r="L342" s="106"/>
      <c r="M342" s="106"/>
      <c r="N342" s="106"/>
      <c r="O342" s="106"/>
      <c r="P342" s="106"/>
      <c r="Q342" s="106"/>
      <c r="R342" s="106"/>
      <c r="S342" s="103"/>
      <c r="T342" s="103"/>
      <c r="U342" s="103"/>
      <c r="V342" s="103"/>
      <c r="W342" s="103"/>
      <c r="X342" s="103"/>
      <c r="Y342" s="103"/>
      <c r="Z342" s="211">
        <v>44712</v>
      </c>
      <c r="AA342" s="103">
        <v>2.8513999999999999</v>
      </c>
      <c r="AB342" s="106">
        <v>3.1493000000000002</v>
      </c>
      <c r="AD342" s="103"/>
      <c r="AE342" s="103"/>
    </row>
    <row r="343" spans="4:31" ht="13.5">
      <c r="D343" s="106"/>
      <c r="E343" s="105"/>
      <c r="F343" s="105"/>
      <c r="G343" s="105"/>
      <c r="H343" s="106"/>
      <c r="I343" s="106"/>
      <c r="J343" s="106"/>
      <c r="K343" s="106"/>
      <c r="L343" s="106"/>
      <c r="M343" s="106"/>
      <c r="N343" s="106"/>
      <c r="O343" s="106"/>
      <c r="P343" s="106"/>
      <c r="Q343" s="106"/>
      <c r="R343" s="106"/>
      <c r="S343" s="103"/>
      <c r="T343" s="103"/>
      <c r="U343" s="103"/>
      <c r="V343" s="103"/>
      <c r="W343" s="103"/>
      <c r="X343" s="103"/>
      <c r="Y343" s="103"/>
      <c r="Z343" s="211">
        <v>44711</v>
      </c>
      <c r="AA343" s="103">
        <v>2.8496999999999999</v>
      </c>
      <c r="AB343" s="106">
        <v>3.1493000000000002</v>
      </c>
      <c r="AD343" s="103"/>
      <c r="AE343" s="103"/>
    </row>
    <row r="344" spans="4:31" ht="13.5">
      <c r="D344" s="106"/>
      <c r="E344" s="105"/>
      <c r="F344" s="105"/>
      <c r="G344" s="105"/>
      <c r="H344" s="106"/>
      <c r="I344" s="106"/>
      <c r="J344" s="106"/>
      <c r="K344" s="106"/>
      <c r="L344" s="106"/>
      <c r="M344" s="106"/>
      <c r="N344" s="106"/>
      <c r="O344" s="106"/>
      <c r="P344" s="106"/>
      <c r="Q344" s="106"/>
      <c r="R344" s="106"/>
      <c r="S344" s="103"/>
      <c r="T344" s="103"/>
      <c r="U344" s="103"/>
      <c r="V344" s="103"/>
      <c r="W344" s="103"/>
      <c r="X344" s="103"/>
      <c r="Y344" s="103"/>
      <c r="Z344" s="211">
        <v>44708</v>
      </c>
      <c r="AA344" s="103">
        <v>2.8573</v>
      </c>
      <c r="AB344" s="106">
        <v>3.1493000000000002</v>
      </c>
      <c r="AD344" s="103"/>
      <c r="AE344" s="103"/>
    </row>
    <row r="345" spans="4:31" ht="13.5">
      <c r="D345" s="106"/>
      <c r="E345" s="105"/>
      <c r="F345" s="105"/>
      <c r="G345" s="105"/>
      <c r="H345" s="106"/>
      <c r="I345" s="106"/>
      <c r="J345" s="106"/>
      <c r="K345" s="106"/>
      <c r="L345" s="106"/>
      <c r="M345" s="106"/>
      <c r="N345" s="106"/>
      <c r="O345" s="106"/>
      <c r="P345" s="106"/>
      <c r="Q345" s="106"/>
      <c r="R345" s="106"/>
      <c r="S345" s="103"/>
      <c r="T345" s="103"/>
      <c r="U345" s="103"/>
      <c r="V345" s="103"/>
      <c r="W345" s="103"/>
      <c r="X345" s="103"/>
      <c r="Y345" s="103"/>
      <c r="Z345" s="211">
        <v>44707</v>
      </c>
      <c r="AA345" s="103">
        <v>2.8828</v>
      </c>
      <c r="AB345" s="106">
        <v>3.1496</v>
      </c>
      <c r="AD345" s="103"/>
      <c r="AE345" s="103"/>
    </row>
    <row r="346" spans="4:31" ht="13.5">
      <c r="D346" s="106"/>
      <c r="E346" s="105"/>
      <c r="F346" s="105"/>
      <c r="G346" s="105"/>
      <c r="H346" s="106"/>
      <c r="I346" s="106"/>
      <c r="J346" s="106"/>
      <c r="K346" s="106"/>
      <c r="L346" s="106"/>
      <c r="M346" s="106"/>
      <c r="N346" s="106"/>
      <c r="O346" s="106"/>
      <c r="P346" s="106"/>
      <c r="Q346" s="106"/>
      <c r="R346" s="106"/>
      <c r="S346" s="103"/>
      <c r="T346" s="103"/>
      <c r="U346" s="103"/>
      <c r="V346" s="103"/>
      <c r="W346" s="103"/>
      <c r="X346" s="103"/>
      <c r="Y346" s="103"/>
      <c r="Z346" s="211">
        <v>44706</v>
      </c>
      <c r="AA346" s="103">
        <v>2.9142999999999999</v>
      </c>
      <c r="AB346" s="106">
        <v>3.2433000000000001</v>
      </c>
      <c r="AD346" s="103"/>
      <c r="AE346" s="103"/>
    </row>
    <row r="347" spans="4:31" ht="13.5">
      <c r="D347" s="106"/>
      <c r="E347" s="105"/>
      <c r="F347" s="105"/>
      <c r="G347" s="105"/>
      <c r="H347" s="106"/>
      <c r="I347" s="106"/>
      <c r="J347" s="106"/>
      <c r="K347" s="106"/>
      <c r="L347" s="106"/>
      <c r="M347" s="106"/>
      <c r="N347" s="106"/>
      <c r="O347" s="106"/>
      <c r="P347" s="106"/>
      <c r="Q347" s="106"/>
      <c r="R347" s="106"/>
      <c r="S347" s="103"/>
      <c r="T347" s="103"/>
      <c r="U347" s="103"/>
      <c r="V347" s="103"/>
      <c r="W347" s="103"/>
      <c r="X347" s="103"/>
      <c r="Y347" s="103"/>
      <c r="Z347" s="211">
        <v>44705</v>
      </c>
      <c r="AA347" s="103">
        <v>2.9396</v>
      </c>
      <c r="AB347" s="106">
        <v>3.2433000000000001</v>
      </c>
      <c r="AD347" s="103"/>
      <c r="AE347" s="103"/>
    </row>
    <row r="348" spans="4:31" ht="13.5">
      <c r="D348" s="106"/>
      <c r="E348" s="105"/>
      <c r="F348" s="105"/>
      <c r="G348" s="105"/>
      <c r="H348" s="106"/>
      <c r="I348" s="106"/>
      <c r="J348" s="106"/>
      <c r="K348" s="106"/>
      <c r="L348" s="106"/>
      <c r="M348" s="106"/>
      <c r="N348" s="106"/>
      <c r="O348" s="106"/>
      <c r="P348" s="106"/>
      <c r="Q348" s="106"/>
      <c r="R348" s="106"/>
      <c r="S348" s="103"/>
      <c r="T348" s="103"/>
      <c r="U348" s="103"/>
      <c r="V348" s="103"/>
      <c r="W348" s="103"/>
      <c r="X348" s="103"/>
      <c r="Y348" s="103"/>
      <c r="Z348" s="211">
        <v>44704</v>
      </c>
      <c r="AA348" s="103">
        <v>2.9499</v>
      </c>
      <c r="AB348" s="106">
        <v>3.2433000000000001</v>
      </c>
      <c r="AD348" s="103"/>
      <c r="AE348" s="103"/>
    </row>
    <row r="349" spans="4:31" ht="13.5">
      <c r="D349" s="106"/>
      <c r="E349" s="105"/>
      <c r="F349" s="105"/>
      <c r="G349" s="105"/>
      <c r="H349" s="106"/>
      <c r="I349" s="106"/>
      <c r="J349" s="106"/>
      <c r="K349" s="106"/>
      <c r="L349" s="106"/>
      <c r="M349" s="106"/>
      <c r="N349" s="106"/>
      <c r="O349" s="106"/>
      <c r="P349" s="106"/>
      <c r="Q349" s="106"/>
      <c r="R349" s="106"/>
      <c r="S349" s="103"/>
      <c r="T349" s="103"/>
      <c r="U349" s="103"/>
      <c r="V349" s="103"/>
      <c r="W349" s="103"/>
      <c r="X349" s="103"/>
      <c r="Y349" s="103"/>
      <c r="Z349" s="211">
        <v>44701</v>
      </c>
      <c r="AA349" s="103">
        <v>2.9733000000000001</v>
      </c>
      <c r="AB349" s="106">
        <v>3.2433000000000001</v>
      </c>
      <c r="AD349" s="103"/>
      <c r="AE349" s="103"/>
    </row>
    <row r="350" spans="4:31" ht="13.5">
      <c r="D350" s="106"/>
      <c r="E350" s="105"/>
      <c r="F350" s="105"/>
      <c r="G350" s="105"/>
      <c r="H350" s="106"/>
      <c r="I350" s="106"/>
      <c r="J350" s="106"/>
      <c r="K350" s="106"/>
      <c r="L350" s="106"/>
      <c r="M350" s="106"/>
      <c r="N350" s="106"/>
      <c r="O350" s="106"/>
      <c r="P350" s="106"/>
      <c r="Q350" s="106"/>
      <c r="R350" s="106"/>
      <c r="S350" s="103"/>
      <c r="T350" s="103"/>
      <c r="U350" s="103"/>
      <c r="V350" s="103"/>
      <c r="W350" s="103"/>
      <c r="X350" s="103"/>
      <c r="Y350" s="103"/>
      <c r="Z350" s="211">
        <v>44700</v>
      </c>
      <c r="AA350" s="103">
        <v>2.9752000000000001</v>
      </c>
      <c r="AB350" s="106">
        <v>3.2433000000000001</v>
      </c>
      <c r="AD350" s="103"/>
      <c r="AE350" s="103"/>
    </row>
    <row r="351" spans="4:31" ht="13.5">
      <c r="D351" s="106"/>
      <c r="E351" s="105"/>
      <c r="F351" s="105"/>
      <c r="G351" s="105"/>
      <c r="H351" s="106"/>
      <c r="I351" s="106"/>
      <c r="J351" s="106"/>
      <c r="K351" s="106"/>
      <c r="L351" s="106"/>
      <c r="M351" s="106"/>
      <c r="N351" s="106"/>
      <c r="O351" s="106"/>
      <c r="P351" s="106"/>
      <c r="Q351" s="106"/>
      <c r="R351" s="106"/>
      <c r="S351" s="103"/>
      <c r="T351" s="103"/>
      <c r="U351" s="103"/>
      <c r="V351" s="103"/>
      <c r="W351" s="103"/>
      <c r="X351" s="103"/>
      <c r="Y351" s="103"/>
      <c r="Z351" s="211">
        <v>44699</v>
      </c>
      <c r="AA351" s="103">
        <v>2.9754</v>
      </c>
      <c r="AB351" s="106">
        <v>3.2433000000000001</v>
      </c>
      <c r="AD351" s="103"/>
      <c r="AE351" s="103"/>
    </row>
    <row r="352" spans="4:31" ht="13.5">
      <c r="D352" s="106"/>
      <c r="E352" s="105"/>
      <c r="F352" s="105"/>
      <c r="G352" s="105"/>
      <c r="H352" s="106"/>
      <c r="I352" s="106"/>
      <c r="J352" s="106"/>
      <c r="K352" s="106"/>
      <c r="L352" s="106"/>
      <c r="M352" s="106"/>
      <c r="N352" s="106"/>
      <c r="O352" s="106"/>
      <c r="P352" s="106"/>
      <c r="Q352" s="106"/>
      <c r="R352" s="106"/>
      <c r="S352" s="103"/>
      <c r="T352" s="103"/>
      <c r="U352" s="103"/>
      <c r="V352" s="103"/>
      <c r="W352" s="103"/>
      <c r="X352" s="103"/>
      <c r="Y352" s="103"/>
      <c r="Z352" s="211">
        <v>44698</v>
      </c>
      <c r="AA352" s="103">
        <v>2.9895</v>
      </c>
      <c r="AB352" s="106">
        <v>3.2433000000000001</v>
      </c>
      <c r="AD352" s="103"/>
      <c r="AE352" s="103"/>
    </row>
    <row r="353" spans="4:31" ht="13.5">
      <c r="D353" s="106"/>
      <c r="E353" s="105"/>
      <c r="F353" s="105"/>
      <c r="G353" s="105"/>
      <c r="H353" s="106"/>
      <c r="I353" s="106"/>
      <c r="J353" s="106"/>
      <c r="K353" s="106"/>
      <c r="L353" s="106"/>
      <c r="M353" s="106"/>
      <c r="N353" s="106"/>
      <c r="O353" s="106"/>
      <c r="P353" s="106"/>
      <c r="Q353" s="106"/>
      <c r="R353" s="106"/>
      <c r="S353" s="103"/>
      <c r="T353" s="103"/>
      <c r="U353" s="103"/>
      <c r="V353" s="103"/>
      <c r="W353" s="103"/>
      <c r="X353" s="103"/>
      <c r="Y353" s="103"/>
      <c r="Z353" s="211">
        <v>44697</v>
      </c>
      <c r="AA353" s="103">
        <v>2.9891999999999999</v>
      </c>
      <c r="AB353" s="106">
        <v>3.2433000000000001</v>
      </c>
      <c r="AD353" s="103"/>
      <c r="AE353" s="103"/>
    </row>
    <row r="354" spans="4:31" ht="13.5">
      <c r="D354" s="106"/>
      <c r="E354" s="105"/>
      <c r="F354" s="105"/>
      <c r="G354" s="105"/>
      <c r="H354" s="106"/>
      <c r="I354" s="106"/>
      <c r="J354" s="106"/>
      <c r="K354" s="106"/>
      <c r="L354" s="106"/>
      <c r="M354" s="106"/>
      <c r="N354" s="106"/>
      <c r="O354" s="106"/>
      <c r="P354" s="106"/>
      <c r="Q354" s="106"/>
      <c r="R354" s="106"/>
      <c r="S354" s="103"/>
      <c r="T354" s="103"/>
      <c r="U354" s="103"/>
      <c r="V354" s="103"/>
      <c r="W354" s="103"/>
      <c r="X354" s="103"/>
      <c r="Y354" s="103"/>
      <c r="Z354" s="211">
        <v>44694</v>
      </c>
      <c r="AA354" s="103">
        <v>2.9891999999999999</v>
      </c>
      <c r="AB354" s="106">
        <v>3.2433000000000001</v>
      </c>
      <c r="AD354" s="103"/>
      <c r="AE354" s="103"/>
    </row>
    <row r="355" spans="4:31" ht="13.5">
      <c r="D355" s="106"/>
      <c r="E355" s="105"/>
      <c r="F355" s="105"/>
      <c r="G355" s="105"/>
      <c r="H355" s="106"/>
      <c r="I355" s="106"/>
      <c r="J355" s="106"/>
      <c r="K355" s="106"/>
      <c r="L355" s="106"/>
      <c r="M355" s="106"/>
      <c r="N355" s="106"/>
      <c r="O355" s="106"/>
      <c r="P355" s="106"/>
      <c r="Q355" s="106"/>
      <c r="R355" s="106"/>
      <c r="S355" s="103"/>
      <c r="T355" s="103"/>
      <c r="U355" s="103"/>
      <c r="V355" s="103"/>
      <c r="W355" s="103"/>
      <c r="X355" s="103"/>
      <c r="Y355" s="103"/>
      <c r="Z355" s="211">
        <v>44693</v>
      </c>
      <c r="AA355" s="103">
        <v>2.9956999999999998</v>
      </c>
      <c r="AB355" s="106">
        <v>3.2433000000000001</v>
      </c>
      <c r="AD355" s="103"/>
      <c r="AE355" s="103"/>
    </row>
    <row r="356" spans="4:31" ht="13.5">
      <c r="D356" s="106"/>
      <c r="E356" s="105"/>
      <c r="F356" s="105"/>
      <c r="G356" s="105"/>
      <c r="H356" s="106"/>
      <c r="I356" s="106"/>
      <c r="J356" s="106"/>
      <c r="K356" s="106"/>
      <c r="L356" s="106"/>
      <c r="M356" s="106"/>
      <c r="N356" s="106"/>
      <c r="O356" s="106"/>
      <c r="P356" s="106"/>
      <c r="Q356" s="106"/>
      <c r="R356" s="106"/>
      <c r="S356" s="103"/>
      <c r="T356" s="103"/>
      <c r="U356" s="103"/>
      <c r="V356" s="103"/>
      <c r="W356" s="103"/>
      <c r="X356" s="103"/>
      <c r="Y356" s="103"/>
      <c r="Z356" s="211">
        <v>44692</v>
      </c>
      <c r="AA356" s="103">
        <v>2.9882</v>
      </c>
      <c r="AB356" s="106">
        <v>3.2435</v>
      </c>
      <c r="AD356" s="103"/>
      <c r="AE356" s="103"/>
    </row>
    <row r="357" spans="4:31" ht="13.5">
      <c r="D357" s="106"/>
      <c r="E357" s="105"/>
      <c r="F357" s="105"/>
      <c r="G357" s="105"/>
      <c r="H357" s="106"/>
      <c r="I357" s="106"/>
      <c r="J357" s="106"/>
      <c r="K357" s="106"/>
      <c r="L357" s="106"/>
      <c r="M357" s="106"/>
      <c r="N357" s="106"/>
      <c r="O357" s="106"/>
      <c r="P357" s="106"/>
      <c r="Q357" s="106"/>
      <c r="R357" s="106"/>
      <c r="S357" s="103"/>
      <c r="T357" s="103"/>
      <c r="U357" s="103"/>
      <c r="V357" s="103"/>
      <c r="W357" s="103"/>
      <c r="X357" s="103"/>
      <c r="Y357" s="103"/>
      <c r="Z357" s="211">
        <v>44691</v>
      </c>
      <c r="AA357" s="103">
        <v>3.01</v>
      </c>
      <c r="AB357" s="106">
        <v>3.1972999999999998</v>
      </c>
      <c r="AD357" s="103"/>
      <c r="AE357" s="103"/>
    </row>
    <row r="358" spans="4:31" ht="13.5">
      <c r="D358" s="106"/>
      <c r="E358" s="105"/>
      <c r="F358" s="105"/>
      <c r="G358" s="105"/>
      <c r="H358" s="106"/>
      <c r="I358" s="106"/>
      <c r="J358" s="106"/>
      <c r="K358" s="106"/>
      <c r="L358" s="106"/>
      <c r="M358" s="106"/>
      <c r="N358" s="106"/>
      <c r="O358" s="106"/>
      <c r="P358" s="106"/>
      <c r="Q358" s="106"/>
      <c r="R358" s="106"/>
      <c r="S358" s="103"/>
      <c r="T358" s="103"/>
      <c r="U358" s="103"/>
      <c r="V358" s="103"/>
      <c r="W358" s="103"/>
      <c r="X358" s="103"/>
      <c r="Y358" s="103"/>
      <c r="Z358" s="211">
        <v>44690</v>
      </c>
      <c r="AA358" s="103">
        <v>3.0289999999999999</v>
      </c>
      <c r="AB358" s="106">
        <v>3.1972999999999998</v>
      </c>
      <c r="AD358" s="103"/>
      <c r="AE358" s="103"/>
    </row>
    <row r="359" spans="4:31" ht="13.5">
      <c r="D359" s="106"/>
      <c r="E359" s="105"/>
      <c r="F359" s="105"/>
      <c r="G359" s="105"/>
      <c r="H359" s="106"/>
      <c r="I359" s="106"/>
      <c r="J359" s="106"/>
      <c r="K359" s="106"/>
      <c r="L359" s="106"/>
      <c r="M359" s="106"/>
      <c r="N359" s="106"/>
      <c r="O359" s="106"/>
      <c r="P359" s="106"/>
      <c r="Q359" s="106"/>
      <c r="R359" s="106"/>
      <c r="S359" s="103"/>
      <c r="T359" s="103"/>
      <c r="U359" s="103"/>
      <c r="V359" s="103"/>
      <c r="W359" s="103"/>
      <c r="X359" s="103"/>
      <c r="Y359" s="103"/>
      <c r="Z359" s="211">
        <v>44687</v>
      </c>
      <c r="AA359" s="103">
        <v>3.0289999999999999</v>
      </c>
      <c r="AB359" s="106">
        <v>3.1972999999999998</v>
      </c>
      <c r="AD359" s="103"/>
      <c r="AE359" s="103"/>
    </row>
    <row r="360" spans="4:31" ht="13.5">
      <c r="D360" s="106"/>
      <c r="E360" s="105"/>
      <c r="F360" s="105"/>
      <c r="G360" s="105"/>
      <c r="H360" s="106"/>
      <c r="I360" s="106"/>
      <c r="J360" s="106"/>
      <c r="K360" s="106"/>
      <c r="L360" s="106"/>
      <c r="M360" s="106"/>
      <c r="N360" s="106"/>
      <c r="O360" s="106"/>
      <c r="P360" s="106"/>
      <c r="Q360" s="106"/>
      <c r="R360" s="106"/>
      <c r="S360" s="103"/>
      <c r="T360" s="103"/>
      <c r="U360" s="103"/>
      <c r="V360" s="103"/>
      <c r="W360" s="103"/>
      <c r="X360" s="103"/>
      <c r="Y360" s="103"/>
      <c r="Z360" s="211">
        <v>44686</v>
      </c>
      <c r="AA360" s="103">
        <v>3.0261</v>
      </c>
      <c r="AB360" s="106">
        <v>3.1972999999999998</v>
      </c>
      <c r="AD360" s="103"/>
      <c r="AE360" s="103"/>
    </row>
    <row r="361" spans="4:31" ht="13.5">
      <c r="D361" s="106"/>
      <c r="E361" s="105"/>
      <c r="F361" s="105"/>
      <c r="G361" s="105"/>
      <c r="H361" s="106"/>
      <c r="I361" s="106"/>
      <c r="J361" s="106"/>
      <c r="K361" s="106"/>
      <c r="L361" s="106"/>
      <c r="M361" s="106"/>
      <c r="N361" s="106"/>
      <c r="O361" s="106"/>
      <c r="P361" s="106"/>
      <c r="Q361" s="106"/>
      <c r="R361" s="106"/>
      <c r="S361" s="103"/>
      <c r="T361" s="103"/>
      <c r="U361" s="103"/>
      <c r="V361" s="103"/>
      <c r="W361" s="103"/>
      <c r="X361" s="103"/>
      <c r="Y361" s="103"/>
      <c r="Z361" s="211">
        <v>44685</v>
      </c>
      <c r="AA361" s="103">
        <v>3.0230000000000001</v>
      </c>
      <c r="AB361" s="211">
        <v>3.1972999999999998</v>
      </c>
      <c r="AD361" s="103"/>
      <c r="AE361" s="103"/>
    </row>
    <row r="362" spans="4:31" ht="13.5">
      <c r="D362" s="106"/>
      <c r="E362" s="105"/>
      <c r="F362" s="105"/>
      <c r="G362" s="105"/>
      <c r="H362" s="106"/>
      <c r="I362" s="106"/>
      <c r="J362" s="106"/>
      <c r="K362" s="106"/>
      <c r="L362" s="106"/>
      <c r="M362" s="106"/>
      <c r="N362" s="106"/>
      <c r="O362" s="106"/>
      <c r="P362" s="106"/>
      <c r="Q362" s="106"/>
      <c r="R362" s="106"/>
      <c r="S362" s="103"/>
      <c r="T362" s="103"/>
      <c r="U362" s="103"/>
      <c r="V362" s="103"/>
      <c r="W362" s="103"/>
      <c r="X362" s="103"/>
      <c r="Y362" s="103"/>
      <c r="Z362" s="211">
        <v>44684</v>
      </c>
      <c r="AA362" s="103">
        <v>3.0230000000000001</v>
      </c>
      <c r="AB362" s="211">
        <v>3.1972999999999998</v>
      </c>
      <c r="AD362" s="103"/>
      <c r="AE362" s="103"/>
    </row>
    <row r="363" spans="4:31" ht="13.5">
      <c r="D363" s="106"/>
      <c r="E363" s="105"/>
      <c r="F363" s="105"/>
      <c r="G363" s="105"/>
      <c r="H363" s="106"/>
      <c r="I363" s="106"/>
      <c r="J363" s="106"/>
      <c r="K363" s="106"/>
      <c r="L363" s="106"/>
      <c r="M363" s="106"/>
      <c r="N363" s="106"/>
      <c r="O363" s="106"/>
      <c r="P363" s="106"/>
      <c r="Q363" s="106"/>
      <c r="R363" s="106"/>
      <c r="S363" s="103"/>
      <c r="T363" s="103"/>
      <c r="U363" s="103"/>
      <c r="V363" s="103"/>
      <c r="W363" s="103"/>
      <c r="X363" s="103"/>
      <c r="Y363" s="103"/>
      <c r="Z363" s="211">
        <v>44683</v>
      </c>
      <c r="AA363" s="103">
        <v>3.0230000000000001</v>
      </c>
      <c r="AB363" s="211">
        <v>3.1972999999999998</v>
      </c>
      <c r="AD363" s="103"/>
      <c r="AE363" s="103"/>
    </row>
    <row r="364" spans="4:31" ht="13.5">
      <c r="D364" s="106"/>
      <c r="E364" s="105"/>
      <c r="F364" s="105"/>
      <c r="G364" s="105"/>
      <c r="H364" s="106"/>
      <c r="I364" s="106"/>
      <c r="J364" s="106"/>
      <c r="K364" s="106"/>
      <c r="L364" s="106"/>
      <c r="M364" s="106"/>
      <c r="N364" s="106"/>
      <c r="O364" s="106"/>
      <c r="P364" s="106"/>
      <c r="Q364" s="106"/>
      <c r="R364" s="106"/>
      <c r="S364" s="103"/>
      <c r="T364" s="103"/>
      <c r="U364" s="103"/>
      <c r="V364" s="103"/>
      <c r="W364" s="103"/>
      <c r="X364" s="103"/>
      <c r="Y364" s="103"/>
      <c r="Z364" s="211">
        <v>44680</v>
      </c>
      <c r="AA364" s="103">
        <v>3.0230000000000001</v>
      </c>
      <c r="AB364" s="211">
        <v>3.1972999999999998</v>
      </c>
      <c r="AD364" s="103"/>
      <c r="AE364" s="103"/>
    </row>
    <row r="365" spans="4:31" ht="13.5">
      <c r="D365" s="106"/>
      <c r="E365" s="105"/>
      <c r="F365" s="105"/>
      <c r="G365" s="105"/>
      <c r="H365" s="106"/>
      <c r="I365" s="106"/>
      <c r="J365" s="106"/>
      <c r="K365" s="106"/>
      <c r="L365" s="106"/>
      <c r="M365" s="106"/>
      <c r="N365" s="106"/>
      <c r="O365" s="106"/>
      <c r="P365" s="106"/>
      <c r="Q365" s="106"/>
      <c r="R365" s="106"/>
      <c r="S365" s="103"/>
      <c r="T365" s="103"/>
      <c r="U365" s="103"/>
      <c r="V365" s="103"/>
      <c r="W365" s="103"/>
      <c r="X365" s="103"/>
      <c r="Y365" s="103"/>
      <c r="Z365" s="211">
        <v>44679</v>
      </c>
      <c r="AA365" s="103">
        <v>3.0331999999999999</v>
      </c>
      <c r="AB365" s="211">
        <v>3.1972999999999998</v>
      </c>
      <c r="AD365" s="103"/>
      <c r="AE365" s="103"/>
    </row>
    <row r="366" spans="4:31" ht="13.5">
      <c r="D366" s="106"/>
      <c r="E366" s="105"/>
      <c r="F366" s="105"/>
      <c r="G366" s="105"/>
      <c r="H366" s="106"/>
      <c r="I366" s="106"/>
      <c r="J366" s="106"/>
      <c r="K366" s="106"/>
      <c r="L366" s="106"/>
      <c r="M366" s="106"/>
      <c r="N366" s="106"/>
      <c r="O366" s="106"/>
      <c r="P366" s="106"/>
      <c r="Q366" s="106"/>
      <c r="R366" s="106"/>
      <c r="S366" s="103"/>
      <c r="T366" s="103"/>
      <c r="U366" s="103"/>
      <c r="V366" s="103"/>
      <c r="W366" s="103"/>
      <c r="X366" s="103"/>
      <c r="Y366" s="103"/>
      <c r="Z366" s="211">
        <v>44678</v>
      </c>
      <c r="AA366" s="103">
        <v>3.0337999999999998</v>
      </c>
      <c r="AB366" s="211">
        <v>3.1972999999999998</v>
      </c>
      <c r="AD366" s="103"/>
      <c r="AE366" s="103"/>
    </row>
    <row r="367" spans="4:31" ht="13.5">
      <c r="D367" s="106"/>
      <c r="E367" s="105"/>
      <c r="F367" s="105"/>
      <c r="G367" s="105"/>
      <c r="H367" s="106"/>
      <c r="I367" s="106"/>
      <c r="J367" s="106"/>
      <c r="K367" s="106"/>
      <c r="L367" s="106"/>
      <c r="M367" s="106"/>
      <c r="N367" s="106"/>
      <c r="O367" s="106"/>
      <c r="P367" s="106"/>
      <c r="Q367" s="106"/>
      <c r="R367" s="106"/>
      <c r="S367" s="103"/>
      <c r="T367" s="103"/>
      <c r="U367" s="103"/>
      <c r="V367" s="103"/>
      <c r="W367" s="103"/>
      <c r="X367" s="103"/>
      <c r="Y367" s="103"/>
      <c r="Z367" s="211">
        <v>44677</v>
      </c>
      <c r="AA367" s="103">
        <v>2.9091</v>
      </c>
      <c r="AB367" s="211">
        <v>3.1972999999999998</v>
      </c>
      <c r="AD367" s="103"/>
      <c r="AE367" s="103"/>
    </row>
    <row r="368" spans="4:31" ht="13.5">
      <c r="D368" s="106"/>
      <c r="E368" s="105"/>
      <c r="F368" s="105"/>
      <c r="G368" s="105"/>
      <c r="H368" s="106"/>
      <c r="I368" s="106"/>
      <c r="J368" s="106"/>
      <c r="K368" s="106"/>
      <c r="L368" s="106"/>
      <c r="M368" s="106"/>
      <c r="N368" s="106"/>
      <c r="O368" s="106"/>
      <c r="P368" s="106"/>
      <c r="Q368" s="106"/>
      <c r="R368" s="106"/>
      <c r="S368" s="103"/>
      <c r="T368" s="103"/>
      <c r="U368" s="103"/>
      <c r="V368" s="103"/>
      <c r="W368" s="103"/>
      <c r="X368" s="103"/>
      <c r="Y368" s="103"/>
      <c r="Z368" s="211">
        <v>44676</v>
      </c>
      <c r="AA368" s="103">
        <v>2.9355000000000002</v>
      </c>
      <c r="AB368" s="211">
        <v>3.1972999999999998</v>
      </c>
      <c r="AD368" s="103"/>
      <c r="AE368" s="103"/>
    </row>
    <row r="369" spans="4:31" ht="13.5">
      <c r="D369" s="106"/>
      <c r="E369" s="105"/>
      <c r="F369" s="105"/>
      <c r="G369" s="105"/>
      <c r="H369" s="106"/>
      <c r="I369" s="106"/>
      <c r="J369" s="106"/>
      <c r="K369" s="106"/>
      <c r="L369" s="106"/>
      <c r="M369" s="106"/>
      <c r="N369" s="106"/>
      <c r="O369" s="106"/>
      <c r="P369" s="106"/>
      <c r="Q369" s="106"/>
      <c r="R369" s="106"/>
      <c r="S369" s="103"/>
      <c r="T369" s="103"/>
      <c r="U369" s="103"/>
      <c r="V369" s="103"/>
      <c r="W369" s="103"/>
      <c r="X369" s="103"/>
      <c r="Y369" s="103"/>
      <c r="Z369" s="211">
        <v>44673</v>
      </c>
      <c r="AA369" s="103">
        <v>2.9355000000000002</v>
      </c>
      <c r="AB369" s="211">
        <v>3.1972999999999998</v>
      </c>
      <c r="AD369" s="103"/>
      <c r="AE369" s="103"/>
    </row>
    <row r="370" spans="4:31" ht="13.5">
      <c r="D370" s="106"/>
      <c r="E370" s="105"/>
      <c r="F370" s="105"/>
      <c r="G370" s="105"/>
      <c r="H370" s="106"/>
      <c r="I370" s="106"/>
      <c r="J370" s="106"/>
      <c r="K370" s="106"/>
      <c r="L370" s="106"/>
      <c r="M370" s="106"/>
      <c r="N370" s="106"/>
      <c r="O370" s="106"/>
      <c r="P370" s="106"/>
      <c r="Q370" s="106"/>
      <c r="R370" s="106"/>
      <c r="S370" s="103"/>
      <c r="T370" s="103"/>
      <c r="U370" s="103"/>
      <c r="V370" s="103"/>
      <c r="W370" s="103"/>
      <c r="X370" s="103"/>
      <c r="Y370" s="103"/>
      <c r="Z370" s="211">
        <v>44672</v>
      </c>
      <c r="AA370" s="103">
        <v>2.8988</v>
      </c>
      <c r="AB370" s="211">
        <v>3.1972999999999998</v>
      </c>
      <c r="AD370" s="103"/>
      <c r="AE370" s="103"/>
    </row>
    <row r="371" spans="4:31" ht="13.5">
      <c r="D371" s="106"/>
      <c r="E371" s="105"/>
      <c r="F371" s="105"/>
      <c r="G371" s="105"/>
      <c r="H371" s="106"/>
      <c r="I371" s="106"/>
      <c r="J371" s="106"/>
      <c r="K371" s="106"/>
      <c r="L371" s="106"/>
      <c r="M371" s="106"/>
      <c r="N371" s="106"/>
      <c r="O371" s="106"/>
      <c r="P371" s="106"/>
      <c r="Q371" s="106"/>
      <c r="R371" s="106"/>
      <c r="S371" s="103"/>
      <c r="T371" s="103"/>
      <c r="U371" s="103"/>
      <c r="V371" s="103"/>
      <c r="W371" s="103"/>
      <c r="X371" s="103"/>
      <c r="Y371" s="103"/>
      <c r="Z371" s="211">
        <v>44671</v>
      </c>
      <c r="AA371" s="103">
        <v>2.8502999999999998</v>
      </c>
      <c r="AB371" s="211">
        <v>3.1985999999999999</v>
      </c>
      <c r="AD371" s="103"/>
      <c r="AE371" s="103"/>
    </row>
    <row r="372" spans="4:31" ht="13.5">
      <c r="D372" s="106"/>
      <c r="E372" s="105"/>
      <c r="F372" s="105"/>
      <c r="G372" s="105"/>
      <c r="H372" s="106"/>
      <c r="I372" s="106"/>
      <c r="J372" s="106"/>
      <c r="K372" s="106"/>
      <c r="L372" s="106"/>
      <c r="M372" s="106"/>
      <c r="N372" s="106"/>
      <c r="O372" s="106"/>
      <c r="P372" s="106"/>
      <c r="Q372" s="106"/>
      <c r="R372" s="106"/>
      <c r="S372" s="103"/>
      <c r="T372" s="103"/>
      <c r="U372" s="103"/>
      <c r="V372" s="103"/>
      <c r="W372" s="103"/>
      <c r="X372" s="103"/>
      <c r="Y372" s="103"/>
      <c r="Z372" s="211">
        <v>44670</v>
      </c>
      <c r="AA372" s="103">
        <v>2.8502999999999998</v>
      </c>
      <c r="AB372" s="211">
        <v>3.1476999999999999</v>
      </c>
      <c r="AD372" s="103"/>
      <c r="AE372" s="103"/>
    </row>
    <row r="373" spans="4:31" ht="13.5">
      <c r="D373" s="106"/>
      <c r="E373" s="105"/>
      <c r="F373" s="105"/>
      <c r="G373" s="105"/>
      <c r="H373" s="106"/>
      <c r="I373" s="106"/>
      <c r="J373" s="106"/>
      <c r="K373" s="106"/>
      <c r="L373" s="106"/>
      <c r="M373" s="106"/>
      <c r="N373" s="106"/>
      <c r="O373" s="106"/>
      <c r="P373" s="106"/>
      <c r="Q373" s="106"/>
      <c r="R373" s="106"/>
      <c r="S373" s="103"/>
      <c r="T373" s="103"/>
      <c r="U373" s="103"/>
      <c r="V373" s="103"/>
      <c r="W373" s="103"/>
      <c r="X373" s="103"/>
      <c r="Y373" s="103"/>
      <c r="Z373" s="211">
        <v>44669</v>
      </c>
      <c r="AA373" s="103">
        <v>2.8502999999999998</v>
      </c>
      <c r="AB373" s="211">
        <v>3.1404999999999998</v>
      </c>
      <c r="AD373" s="103"/>
      <c r="AE373" s="103"/>
    </row>
    <row r="374" spans="4:31" ht="13.5">
      <c r="D374" s="106"/>
      <c r="E374" s="105"/>
      <c r="F374" s="105"/>
      <c r="G374" s="105"/>
      <c r="H374" s="106"/>
      <c r="I374" s="106"/>
      <c r="J374" s="106"/>
      <c r="K374" s="106"/>
      <c r="L374" s="106"/>
      <c r="M374" s="106"/>
      <c r="N374" s="106"/>
      <c r="O374" s="106"/>
      <c r="P374" s="106"/>
      <c r="Q374" s="106"/>
      <c r="R374" s="106"/>
      <c r="S374" s="103"/>
      <c r="T374" s="103"/>
      <c r="U374" s="103"/>
      <c r="V374" s="103"/>
      <c r="W374" s="103"/>
      <c r="X374" s="103"/>
      <c r="Y374" s="103"/>
      <c r="Z374" s="211">
        <v>44666</v>
      </c>
      <c r="AA374" s="103">
        <v>2.8502999999999998</v>
      </c>
      <c r="AB374" s="211">
        <v>3.1404999999999998</v>
      </c>
      <c r="AD374" s="103"/>
      <c r="AE374" s="103"/>
    </row>
    <row r="375" spans="4:31" ht="13.5">
      <c r="D375" s="106"/>
      <c r="E375" s="105"/>
      <c r="F375" s="105"/>
      <c r="G375" s="105"/>
      <c r="H375" s="106"/>
      <c r="I375" s="106"/>
      <c r="J375" s="106"/>
      <c r="K375" s="106"/>
      <c r="L375" s="106"/>
      <c r="M375" s="106"/>
      <c r="N375" s="106"/>
      <c r="O375" s="106"/>
      <c r="P375" s="106"/>
      <c r="Q375" s="106"/>
      <c r="R375" s="106"/>
      <c r="S375" s="103"/>
      <c r="T375" s="103"/>
      <c r="U375" s="103"/>
      <c r="V375" s="103"/>
      <c r="W375" s="103"/>
      <c r="X375" s="103"/>
      <c r="Y375" s="103"/>
      <c r="Z375" s="211">
        <v>44665</v>
      </c>
      <c r="AA375" s="103">
        <v>2.8502999999999998</v>
      </c>
      <c r="AB375" s="211">
        <v>3.1392000000000002</v>
      </c>
      <c r="AD375" s="103"/>
      <c r="AE375" s="103"/>
    </row>
    <row r="376" spans="4:31" ht="13.5">
      <c r="D376" s="106"/>
      <c r="E376" s="105"/>
      <c r="F376" s="105"/>
      <c r="G376" s="105"/>
      <c r="H376" s="106"/>
      <c r="I376" s="106"/>
      <c r="J376" s="106"/>
      <c r="K376" s="106"/>
      <c r="L376" s="106"/>
      <c r="M376" s="106"/>
      <c r="N376" s="106"/>
      <c r="O376" s="106"/>
      <c r="P376" s="106"/>
      <c r="Q376" s="106"/>
      <c r="R376" s="106"/>
      <c r="S376" s="103"/>
      <c r="T376" s="103"/>
      <c r="U376" s="103"/>
      <c r="V376" s="103"/>
      <c r="W376" s="103"/>
      <c r="X376" s="103"/>
      <c r="Y376" s="103"/>
      <c r="Z376" s="211">
        <v>44664</v>
      </c>
      <c r="AA376" s="103">
        <v>2.8502999999999998</v>
      </c>
      <c r="AB376" s="211">
        <v>3.1223000000000001</v>
      </c>
      <c r="AD376" s="103"/>
      <c r="AE376" s="103"/>
    </row>
    <row r="377" spans="4:31" ht="13.5">
      <c r="D377" s="106"/>
      <c r="E377" s="105"/>
      <c r="F377" s="105"/>
      <c r="G377" s="105"/>
      <c r="H377" s="106"/>
      <c r="I377" s="106"/>
      <c r="J377" s="106"/>
      <c r="K377" s="106"/>
      <c r="L377" s="106"/>
      <c r="M377" s="106"/>
      <c r="N377" s="106"/>
      <c r="O377" s="106"/>
      <c r="P377" s="106"/>
      <c r="Q377" s="106"/>
      <c r="R377" s="106"/>
      <c r="S377" s="103"/>
      <c r="T377" s="103"/>
      <c r="U377" s="103"/>
      <c r="V377" s="103"/>
      <c r="W377" s="103"/>
      <c r="X377" s="103"/>
      <c r="Y377" s="103"/>
      <c r="Z377" s="211">
        <v>44663</v>
      </c>
      <c r="AA377" s="103">
        <v>2.8502999999999998</v>
      </c>
      <c r="AB377" s="211">
        <v>3.1223999999999998</v>
      </c>
      <c r="AD377" s="103"/>
      <c r="AE377" s="103"/>
    </row>
    <row r="378" spans="4:31" ht="13.5">
      <c r="D378" s="106"/>
      <c r="E378" s="105"/>
      <c r="F378" s="105"/>
      <c r="G378" s="105"/>
      <c r="H378" s="106"/>
      <c r="I378" s="106"/>
      <c r="J378" s="106"/>
      <c r="K378" s="106"/>
      <c r="L378" s="106"/>
      <c r="M378" s="106"/>
      <c r="N378" s="106"/>
      <c r="O378" s="106"/>
      <c r="P378" s="106"/>
      <c r="Q378" s="106"/>
      <c r="R378" s="106"/>
      <c r="S378" s="103"/>
      <c r="T378" s="103"/>
      <c r="U378" s="103"/>
      <c r="V378" s="103"/>
      <c r="W378" s="103"/>
      <c r="X378" s="103"/>
      <c r="Y378" s="103"/>
      <c r="Z378" s="211">
        <v>44662</v>
      </c>
      <c r="AA378" s="103">
        <v>2.8504999999999998</v>
      </c>
      <c r="AB378" s="211">
        <v>3.0514000000000001</v>
      </c>
      <c r="AD378" s="103"/>
      <c r="AE378" s="103"/>
    </row>
    <row r="379" spans="4:31" ht="13.5">
      <c r="D379" s="106"/>
      <c r="E379" s="105"/>
      <c r="F379" s="105"/>
      <c r="G379" s="105"/>
      <c r="H379" s="106"/>
      <c r="I379" s="106"/>
      <c r="J379" s="106"/>
      <c r="K379" s="106"/>
      <c r="L379" s="106"/>
      <c r="M379" s="106"/>
      <c r="N379" s="106"/>
      <c r="O379" s="106"/>
      <c r="P379" s="106"/>
      <c r="Q379" s="106"/>
      <c r="R379" s="106"/>
      <c r="S379" s="103"/>
      <c r="T379" s="103"/>
      <c r="U379" s="103"/>
      <c r="V379" s="103"/>
      <c r="W379" s="103"/>
      <c r="X379" s="103"/>
      <c r="Y379" s="103"/>
      <c r="Z379" s="211">
        <v>44659</v>
      </c>
      <c r="AA379" s="103">
        <v>2.8504999999999998</v>
      </c>
      <c r="AB379" s="211">
        <v>3.0514000000000001</v>
      </c>
      <c r="AD379" s="103"/>
      <c r="AE379" s="103"/>
    </row>
    <row r="380" spans="4:31" ht="13.5">
      <c r="D380" s="106"/>
      <c r="E380" s="105"/>
      <c r="F380" s="105"/>
      <c r="G380" s="105"/>
      <c r="H380" s="106"/>
      <c r="I380" s="106"/>
      <c r="J380" s="106"/>
      <c r="K380" s="106"/>
      <c r="L380" s="106"/>
      <c r="M380" s="106"/>
      <c r="N380" s="106"/>
      <c r="O380" s="106"/>
      <c r="P380" s="106"/>
      <c r="Q380" s="106"/>
      <c r="R380" s="106"/>
      <c r="S380" s="103"/>
      <c r="T380" s="103"/>
      <c r="U380" s="103"/>
      <c r="V380" s="103"/>
      <c r="W380" s="103"/>
      <c r="X380" s="103"/>
      <c r="Y380" s="103"/>
      <c r="Z380" s="211">
        <v>44658</v>
      </c>
      <c r="AA380" s="103">
        <v>2.8498999999999999</v>
      </c>
      <c r="AB380" s="211">
        <v>3.0514999999999999</v>
      </c>
      <c r="AD380" s="103"/>
      <c r="AE380" s="103"/>
    </row>
    <row r="381" spans="4:31" ht="13.5">
      <c r="D381" s="106"/>
      <c r="E381" s="105"/>
      <c r="F381" s="105"/>
      <c r="G381" s="105"/>
      <c r="H381" s="106"/>
      <c r="I381" s="106"/>
      <c r="J381" s="106"/>
      <c r="K381" s="106"/>
      <c r="L381" s="106"/>
      <c r="M381" s="106"/>
      <c r="N381" s="106"/>
      <c r="O381" s="106"/>
      <c r="P381" s="106"/>
      <c r="Q381" s="106"/>
      <c r="R381" s="106"/>
      <c r="S381" s="103"/>
      <c r="T381" s="103"/>
      <c r="U381" s="103"/>
      <c r="V381" s="103"/>
      <c r="W381" s="103"/>
      <c r="X381" s="103"/>
      <c r="Y381" s="103"/>
      <c r="Z381" s="211">
        <v>44657</v>
      </c>
      <c r="AA381" s="103">
        <v>2.8511000000000002</v>
      </c>
      <c r="AB381" s="211">
        <v>3.0516999999999999</v>
      </c>
      <c r="AD381" s="103"/>
      <c r="AE381" s="103"/>
    </row>
    <row r="382" spans="4:31" ht="13.5">
      <c r="D382" s="106"/>
      <c r="E382" s="105"/>
      <c r="F382" s="105"/>
      <c r="G382" s="105"/>
      <c r="H382" s="106"/>
      <c r="I382" s="106"/>
      <c r="J382" s="106"/>
      <c r="K382" s="106"/>
      <c r="L382" s="106"/>
      <c r="M382" s="106"/>
      <c r="N382" s="106"/>
      <c r="O382" s="106"/>
      <c r="P382" s="106"/>
      <c r="Q382" s="106"/>
      <c r="R382" s="106"/>
      <c r="S382" s="103"/>
      <c r="T382" s="103"/>
      <c r="U382" s="103"/>
      <c r="V382" s="103"/>
      <c r="W382" s="103"/>
      <c r="X382" s="103"/>
      <c r="Y382" s="103"/>
      <c r="Z382" s="211">
        <v>44656</v>
      </c>
      <c r="AA382" s="103">
        <v>2.8384999999999998</v>
      </c>
      <c r="AB382" s="211">
        <v>3.0371999999999999</v>
      </c>
      <c r="AD382" s="103"/>
      <c r="AE382" s="103"/>
    </row>
    <row r="383" spans="4:31" ht="13.5">
      <c r="D383" s="106"/>
      <c r="E383" s="105"/>
      <c r="F383" s="105"/>
      <c r="G383" s="105"/>
      <c r="H383" s="106"/>
      <c r="I383" s="106"/>
      <c r="J383" s="106"/>
      <c r="K383" s="106"/>
      <c r="L383" s="106"/>
      <c r="M383" s="106"/>
      <c r="N383" s="106"/>
      <c r="O383" s="106"/>
      <c r="P383" s="106"/>
      <c r="Q383" s="106"/>
      <c r="R383" s="106"/>
      <c r="S383" s="103"/>
      <c r="T383" s="103"/>
      <c r="U383" s="103"/>
      <c r="V383" s="103"/>
      <c r="W383" s="103"/>
      <c r="X383" s="103"/>
      <c r="Y383" s="103"/>
      <c r="Z383" s="211">
        <v>44655</v>
      </c>
      <c r="AA383" s="103">
        <v>2.8384999999999998</v>
      </c>
      <c r="AB383" s="211">
        <v>3.0371999999999999</v>
      </c>
      <c r="AD383" s="103"/>
      <c r="AE383" s="103"/>
    </row>
    <row r="384" spans="4:31" ht="13.5">
      <c r="D384" s="106"/>
      <c r="E384" s="105"/>
      <c r="F384" s="105"/>
      <c r="G384" s="105"/>
      <c r="H384" s="106"/>
      <c r="I384" s="106"/>
      <c r="J384" s="106"/>
      <c r="K384" s="106"/>
      <c r="L384" s="106"/>
      <c r="M384" s="106"/>
      <c r="N384" s="106"/>
      <c r="O384" s="106"/>
      <c r="P384" s="106"/>
      <c r="Q384" s="106"/>
      <c r="R384" s="106"/>
      <c r="S384" s="103"/>
      <c r="T384" s="103"/>
      <c r="U384" s="103"/>
      <c r="V384" s="103"/>
      <c r="W384" s="103"/>
      <c r="X384" s="103"/>
      <c r="Y384" s="103"/>
      <c r="Z384" s="211">
        <v>44652</v>
      </c>
      <c r="AA384" s="103">
        <v>2.8384999999999998</v>
      </c>
      <c r="AB384" s="211">
        <v>3.0371999999999999</v>
      </c>
      <c r="AD384" s="103"/>
      <c r="AE384" s="103"/>
    </row>
    <row r="385" spans="4:31" ht="13.5">
      <c r="D385" s="106"/>
      <c r="E385" s="105"/>
      <c r="F385" s="105"/>
      <c r="G385" s="105"/>
      <c r="H385" s="106"/>
      <c r="I385" s="106"/>
      <c r="J385" s="106"/>
      <c r="K385" s="106"/>
      <c r="L385" s="106"/>
      <c r="M385" s="106"/>
      <c r="N385" s="106"/>
      <c r="O385" s="106"/>
      <c r="P385" s="106"/>
      <c r="Q385" s="106"/>
      <c r="R385" s="106"/>
      <c r="S385" s="103"/>
      <c r="T385" s="103"/>
      <c r="U385" s="103"/>
      <c r="V385" s="103"/>
      <c r="W385" s="103"/>
      <c r="X385" s="103"/>
      <c r="Y385" s="103"/>
      <c r="Z385" s="211">
        <v>44651</v>
      </c>
      <c r="AA385" s="103">
        <v>2.8378000000000001</v>
      </c>
      <c r="AB385" s="211">
        <v>3.0375999999999999</v>
      </c>
      <c r="AD385" s="103"/>
      <c r="AE385" s="103"/>
    </row>
    <row r="386" spans="4:31" ht="13.5">
      <c r="D386" s="106"/>
      <c r="E386" s="105"/>
      <c r="F386" s="105"/>
      <c r="G386" s="105"/>
      <c r="H386" s="106"/>
      <c r="I386" s="106"/>
      <c r="J386" s="106"/>
      <c r="K386" s="106"/>
      <c r="L386" s="106"/>
      <c r="M386" s="106"/>
      <c r="N386" s="106"/>
      <c r="O386" s="106"/>
      <c r="P386" s="106"/>
      <c r="Q386" s="106"/>
      <c r="R386" s="106"/>
      <c r="S386" s="103"/>
      <c r="T386" s="103"/>
      <c r="U386" s="103"/>
      <c r="V386" s="103"/>
      <c r="W386" s="103"/>
      <c r="X386" s="103"/>
      <c r="Y386" s="103"/>
      <c r="Z386" s="211">
        <v>44650</v>
      </c>
      <c r="AA386" s="103">
        <v>2.8380999999999998</v>
      </c>
      <c r="AB386" s="211">
        <v>3.0377000000000001</v>
      </c>
      <c r="AD386" s="103"/>
      <c r="AE386" s="103"/>
    </row>
    <row r="387" spans="4:31" ht="13.5">
      <c r="D387" s="106"/>
      <c r="E387" s="105"/>
      <c r="F387" s="105"/>
      <c r="G387" s="105"/>
      <c r="H387" s="106"/>
      <c r="I387" s="106"/>
      <c r="J387" s="106"/>
      <c r="K387" s="106"/>
      <c r="L387" s="106"/>
      <c r="M387" s="106"/>
      <c r="N387" s="106"/>
      <c r="O387" s="106"/>
      <c r="P387" s="106"/>
      <c r="Q387" s="106"/>
      <c r="R387" s="106"/>
      <c r="S387" s="103"/>
      <c r="T387" s="103"/>
      <c r="U387" s="103"/>
      <c r="V387" s="103"/>
      <c r="W387" s="103"/>
      <c r="X387" s="103"/>
      <c r="Y387" s="103"/>
      <c r="Z387" s="211">
        <v>44649</v>
      </c>
      <c r="AA387" s="103">
        <v>2.8452999999999999</v>
      </c>
      <c r="AB387" s="211">
        <v>3.0373999999999999</v>
      </c>
      <c r="AD387" s="103"/>
      <c r="AE387" s="103"/>
    </row>
    <row r="388" spans="4:31" ht="13.5">
      <c r="D388" s="106"/>
      <c r="E388" s="105"/>
      <c r="F388" s="105"/>
      <c r="G388" s="105"/>
      <c r="H388" s="106"/>
      <c r="I388" s="106"/>
      <c r="J388" s="106"/>
      <c r="K388" s="106"/>
      <c r="L388" s="106"/>
      <c r="M388" s="106"/>
      <c r="N388" s="106"/>
      <c r="O388" s="106"/>
      <c r="P388" s="106"/>
      <c r="Q388" s="106"/>
      <c r="R388" s="106"/>
      <c r="S388" s="103"/>
      <c r="T388" s="103"/>
      <c r="U388" s="103"/>
      <c r="V388" s="103"/>
      <c r="W388" s="103"/>
      <c r="X388" s="103"/>
      <c r="Y388" s="103"/>
      <c r="Z388" s="211">
        <v>44648</v>
      </c>
      <c r="AA388" s="103">
        <v>2.8159000000000001</v>
      </c>
      <c r="AB388" s="211">
        <v>3.0373999999999999</v>
      </c>
      <c r="AD388" s="103"/>
      <c r="AE388" s="103"/>
    </row>
    <row r="389" spans="4:31" ht="13.5">
      <c r="D389" s="106"/>
      <c r="E389" s="105"/>
      <c r="F389" s="105"/>
      <c r="G389" s="105"/>
      <c r="H389" s="106"/>
      <c r="I389" s="106"/>
      <c r="J389" s="106"/>
      <c r="K389" s="106"/>
      <c r="L389" s="106"/>
      <c r="M389" s="106"/>
      <c r="N389" s="106"/>
      <c r="O389" s="106"/>
      <c r="P389" s="106"/>
      <c r="Q389" s="106"/>
      <c r="R389" s="106"/>
      <c r="S389" s="103"/>
      <c r="T389" s="103"/>
      <c r="U389" s="103"/>
      <c r="V389" s="103"/>
      <c r="W389" s="103"/>
      <c r="X389" s="103"/>
      <c r="Y389" s="103"/>
      <c r="Z389" s="211">
        <v>44645</v>
      </c>
      <c r="AA389" s="103">
        <v>2.8159000000000001</v>
      </c>
      <c r="AB389" s="211">
        <v>3.0373999999999999</v>
      </c>
      <c r="AD389" s="103"/>
      <c r="AE389" s="103"/>
    </row>
    <row r="390" spans="4:31" ht="13.5">
      <c r="D390" s="106"/>
      <c r="E390" s="105"/>
      <c r="F390" s="105"/>
      <c r="G390" s="105"/>
      <c r="H390" s="106"/>
      <c r="I390" s="106"/>
      <c r="J390" s="106"/>
      <c r="K390" s="106"/>
      <c r="L390" s="106"/>
      <c r="M390" s="106"/>
      <c r="N390" s="106"/>
      <c r="O390" s="106"/>
      <c r="P390" s="106"/>
      <c r="Q390" s="106"/>
      <c r="R390" s="106"/>
      <c r="S390" s="103"/>
      <c r="T390" s="103"/>
      <c r="U390" s="103"/>
      <c r="V390" s="103"/>
      <c r="W390" s="103"/>
      <c r="X390" s="103"/>
      <c r="Y390" s="103"/>
      <c r="Z390" s="211">
        <v>44644</v>
      </c>
      <c r="AA390" s="103">
        <v>2.8201000000000001</v>
      </c>
      <c r="AB390" s="211">
        <v>3.0373999999999999</v>
      </c>
      <c r="AD390" s="103"/>
      <c r="AE390" s="103"/>
    </row>
    <row r="391" spans="4:31" ht="13.5">
      <c r="D391" s="106"/>
      <c r="E391" s="105"/>
      <c r="F391" s="105"/>
      <c r="G391" s="105"/>
      <c r="H391" s="106"/>
      <c r="I391" s="106"/>
      <c r="J391" s="106"/>
      <c r="K391" s="106"/>
      <c r="L391" s="106"/>
      <c r="M391" s="106"/>
      <c r="N391" s="106"/>
      <c r="O391" s="106"/>
      <c r="P391" s="106"/>
      <c r="Q391" s="106"/>
      <c r="R391" s="106"/>
      <c r="S391" s="103"/>
      <c r="T391" s="103"/>
      <c r="U391" s="103"/>
      <c r="V391" s="103"/>
      <c r="W391" s="103"/>
      <c r="X391" s="103"/>
      <c r="Y391" s="103"/>
      <c r="Z391" s="211">
        <v>44643</v>
      </c>
      <c r="AA391" s="103">
        <v>2.8157999999999999</v>
      </c>
      <c r="AB391" s="211">
        <v>3.0373999999999999</v>
      </c>
      <c r="AD391" s="103"/>
      <c r="AE391" s="103"/>
    </row>
    <row r="392" spans="4:31" ht="13.5">
      <c r="D392" s="106"/>
      <c r="E392" s="105"/>
      <c r="F392" s="105"/>
      <c r="G392" s="105"/>
      <c r="H392" s="106"/>
      <c r="I392" s="106"/>
      <c r="J392" s="106"/>
      <c r="K392" s="106"/>
      <c r="L392" s="106"/>
      <c r="M392" s="106"/>
      <c r="N392" s="106"/>
      <c r="O392" s="106"/>
      <c r="P392" s="106"/>
      <c r="Q392" s="106"/>
      <c r="R392" s="106"/>
      <c r="S392" s="103"/>
      <c r="T392" s="103"/>
      <c r="U392" s="103"/>
      <c r="V392" s="103"/>
      <c r="W392" s="103"/>
      <c r="X392" s="103"/>
      <c r="Y392" s="103"/>
      <c r="Z392" s="211">
        <v>44642</v>
      </c>
      <c r="AA392" s="103">
        <v>2.8161</v>
      </c>
      <c r="AB392" s="211">
        <v>3.0373999999999999</v>
      </c>
      <c r="AD392" s="103"/>
      <c r="AE392" s="103"/>
    </row>
    <row r="393" spans="4:31" ht="13.5">
      <c r="D393" s="106"/>
      <c r="E393" s="105"/>
      <c r="F393" s="105"/>
      <c r="G393" s="105"/>
      <c r="H393" s="106"/>
      <c r="I393" s="106"/>
      <c r="J393" s="106"/>
      <c r="K393" s="106"/>
      <c r="L393" s="106"/>
      <c r="M393" s="106"/>
      <c r="N393" s="106"/>
      <c r="O393" s="106"/>
      <c r="P393" s="106"/>
      <c r="Q393" s="106"/>
      <c r="R393" s="106"/>
      <c r="S393" s="103"/>
      <c r="T393" s="103"/>
      <c r="U393" s="103"/>
      <c r="V393" s="103"/>
      <c r="W393" s="103"/>
      <c r="X393" s="103"/>
      <c r="Y393" s="103"/>
      <c r="Z393" s="211">
        <v>44641</v>
      </c>
      <c r="AA393" s="103">
        <v>2.8187000000000002</v>
      </c>
      <c r="AB393" s="211">
        <v>3.0373999999999999</v>
      </c>
      <c r="AD393" s="103"/>
      <c r="AE393" s="103"/>
    </row>
    <row r="394" spans="4:31" ht="13.5">
      <c r="D394" s="106"/>
      <c r="E394" s="105"/>
      <c r="F394" s="105"/>
      <c r="G394" s="105"/>
      <c r="H394" s="106"/>
      <c r="I394" s="106"/>
      <c r="J394" s="106"/>
      <c r="K394" s="106"/>
      <c r="L394" s="106"/>
      <c r="M394" s="106"/>
      <c r="N394" s="106"/>
      <c r="O394" s="106"/>
      <c r="P394" s="106"/>
      <c r="Q394" s="106"/>
      <c r="R394" s="106"/>
      <c r="S394" s="103"/>
      <c r="T394" s="103"/>
      <c r="U394" s="103"/>
      <c r="V394" s="103"/>
      <c r="W394" s="103"/>
      <c r="X394" s="103"/>
      <c r="Y394" s="103"/>
      <c r="Z394" s="211">
        <v>44638</v>
      </c>
      <c r="AA394" s="103">
        <v>2.8187000000000002</v>
      </c>
      <c r="AB394" s="211">
        <v>3.0373999999999999</v>
      </c>
      <c r="AD394" s="103"/>
      <c r="AE394" s="103"/>
    </row>
    <row r="395" spans="4:31" ht="13.5">
      <c r="D395" s="106"/>
      <c r="E395" s="105"/>
      <c r="F395" s="105"/>
      <c r="G395" s="105"/>
      <c r="H395" s="106"/>
      <c r="I395" s="106"/>
      <c r="J395" s="106"/>
      <c r="K395" s="106"/>
      <c r="L395" s="106"/>
      <c r="M395" s="106"/>
      <c r="N395" s="106"/>
      <c r="O395" s="106"/>
      <c r="P395" s="106"/>
      <c r="Q395" s="106"/>
      <c r="R395" s="106"/>
      <c r="S395" s="103"/>
      <c r="T395" s="103"/>
      <c r="U395" s="103"/>
      <c r="V395" s="103"/>
      <c r="W395" s="103"/>
      <c r="X395" s="103"/>
      <c r="Y395" s="103"/>
      <c r="Z395" s="211">
        <v>44637</v>
      </c>
      <c r="AA395" s="103">
        <v>2.8008999999999999</v>
      </c>
      <c r="AB395" s="211">
        <v>3.0373999999999999</v>
      </c>
      <c r="AD395" s="103"/>
      <c r="AE395" s="103"/>
    </row>
    <row r="396" spans="4:31" ht="13.5">
      <c r="D396" s="106"/>
      <c r="E396" s="105"/>
      <c r="F396" s="105"/>
      <c r="G396" s="105"/>
      <c r="H396" s="106"/>
      <c r="I396" s="106"/>
      <c r="J396" s="106"/>
      <c r="K396" s="106"/>
      <c r="L396" s="106"/>
      <c r="M396" s="106"/>
      <c r="N396" s="106"/>
      <c r="O396" s="106"/>
      <c r="P396" s="106"/>
      <c r="Q396" s="106"/>
      <c r="R396" s="106"/>
      <c r="S396" s="103"/>
      <c r="T396" s="103"/>
      <c r="U396" s="103"/>
      <c r="V396" s="103"/>
      <c r="W396" s="103"/>
      <c r="X396" s="103"/>
      <c r="Y396" s="103"/>
      <c r="Z396" s="211">
        <v>44636</v>
      </c>
      <c r="AA396" s="103">
        <v>2.7530000000000001</v>
      </c>
      <c r="AB396" s="211">
        <v>3.0373999999999999</v>
      </c>
      <c r="AD396" s="103"/>
      <c r="AE396" s="103"/>
    </row>
    <row r="397" spans="4:31" ht="13.5">
      <c r="D397" s="106"/>
      <c r="E397" s="105"/>
      <c r="F397" s="105"/>
      <c r="G397" s="105"/>
      <c r="H397" s="106"/>
      <c r="I397" s="106"/>
      <c r="J397" s="106"/>
      <c r="K397" s="106"/>
      <c r="L397" s="106"/>
      <c r="M397" s="106"/>
      <c r="N397" s="106"/>
      <c r="O397" s="106"/>
      <c r="P397" s="106"/>
      <c r="Q397" s="106"/>
      <c r="R397" s="106"/>
      <c r="S397" s="103"/>
      <c r="T397" s="103"/>
      <c r="U397" s="103"/>
      <c r="V397" s="103"/>
      <c r="W397" s="103"/>
      <c r="X397" s="103"/>
      <c r="Y397" s="103"/>
      <c r="Z397" s="211">
        <v>44635</v>
      </c>
      <c r="AA397" s="103">
        <v>2.7338</v>
      </c>
      <c r="AB397" s="211">
        <v>3.0104000000000002</v>
      </c>
      <c r="AD397" s="103"/>
      <c r="AE397" s="103"/>
    </row>
    <row r="398" spans="4:31" ht="13.5">
      <c r="D398" s="106"/>
      <c r="E398" s="105"/>
      <c r="F398" s="105"/>
      <c r="G398" s="105"/>
      <c r="H398" s="106"/>
      <c r="I398" s="106"/>
      <c r="J398" s="106"/>
      <c r="K398" s="106"/>
      <c r="L398" s="106"/>
      <c r="M398" s="106"/>
      <c r="N398" s="106"/>
      <c r="O398" s="106"/>
      <c r="P398" s="106"/>
      <c r="Q398" s="106"/>
      <c r="R398" s="106"/>
      <c r="S398" s="103"/>
      <c r="T398" s="103"/>
      <c r="U398" s="103"/>
      <c r="V398" s="103"/>
      <c r="W398" s="103"/>
      <c r="X398" s="103"/>
      <c r="Y398" s="103"/>
      <c r="Z398" s="211">
        <v>44634</v>
      </c>
      <c r="AA398" s="103">
        <v>2.6955</v>
      </c>
      <c r="AB398" s="211">
        <v>2.9969000000000001</v>
      </c>
      <c r="AD398" s="103"/>
      <c r="AE398" s="103"/>
    </row>
    <row r="399" spans="4:31" ht="13.5">
      <c r="D399" s="106"/>
      <c r="E399" s="105"/>
      <c r="F399" s="105"/>
      <c r="G399" s="105"/>
      <c r="H399" s="106"/>
      <c r="I399" s="106"/>
      <c r="J399" s="106"/>
      <c r="K399" s="106"/>
      <c r="L399" s="106"/>
      <c r="M399" s="106"/>
      <c r="N399" s="106"/>
      <c r="O399" s="106"/>
      <c r="P399" s="106"/>
      <c r="Q399" s="106"/>
      <c r="R399" s="106"/>
      <c r="S399" s="103"/>
      <c r="T399" s="103"/>
      <c r="U399" s="103"/>
      <c r="V399" s="103"/>
      <c r="W399" s="103"/>
      <c r="X399" s="103"/>
      <c r="Y399" s="103"/>
      <c r="Z399" s="211">
        <v>44631</v>
      </c>
      <c r="AA399" s="103">
        <v>2.6623999999999999</v>
      </c>
      <c r="AB399" s="211">
        <v>2.9969000000000001</v>
      </c>
      <c r="AD399" s="103"/>
      <c r="AE399" s="103"/>
    </row>
    <row r="400" spans="4:31" ht="13.5">
      <c r="D400" s="106"/>
      <c r="E400" s="105"/>
      <c r="F400" s="105"/>
      <c r="G400" s="105"/>
      <c r="H400" s="106"/>
      <c r="I400" s="106"/>
      <c r="J400" s="106"/>
      <c r="K400" s="106"/>
      <c r="L400" s="106"/>
      <c r="M400" s="106"/>
      <c r="N400" s="106"/>
      <c r="O400" s="106"/>
      <c r="P400" s="106"/>
      <c r="Q400" s="106"/>
      <c r="R400" s="106"/>
      <c r="S400" s="103"/>
      <c r="T400" s="103"/>
      <c r="U400" s="103"/>
      <c r="V400" s="103"/>
      <c r="W400" s="103"/>
      <c r="X400" s="103"/>
      <c r="Y400" s="103"/>
      <c r="Z400" s="211">
        <v>44630</v>
      </c>
      <c r="AA400" s="103">
        <v>2.6627999999999998</v>
      </c>
      <c r="AB400" s="211">
        <v>2.9971000000000001</v>
      </c>
      <c r="AD400" s="103"/>
      <c r="AE400" s="103"/>
    </row>
    <row r="401" spans="4:31" ht="13.5">
      <c r="D401" s="106"/>
      <c r="E401" s="105"/>
      <c r="F401" s="105"/>
      <c r="G401" s="105"/>
      <c r="H401" s="106"/>
      <c r="I401" s="106"/>
      <c r="J401" s="106"/>
      <c r="K401" s="106"/>
      <c r="L401" s="106"/>
      <c r="M401" s="106"/>
      <c r="N401" s="106"/>
      <c r="O401" s="106"/>
      <c r="P401" s="106"/>
      <c r="Q401" s="106"/>
      <c r="R401" s="106"/>
      <c r="S401" s="103"/>
      <c r="T401" s="103"/>
      <c r="U401" s="103"/>
      <c r="V401" s="103"/>
      <c r="W401" s="103"/>
      <c r="X401" s="103"/>
      <c r="Y401" s="103"/>
      <c r="Z401" s="211"/>
      <c r="AB401" s="211"/>
      <c r="AD401" s="103"/>
      <c r="AE401" s="103"/>
    </row>
    <row r="402" spans="4:31" ht="13.5">
      <c r="D402" s="106"/>
      <c r="E402" s="105"/>
      <c r="F402" s="105"/>
      <c r="G402" s="105"/>
      <c r="H402" s="106"/>
      <c r="I402" s="106"/>
      <c r="J402" s="106"/>
      <c r="K402" s="106"/>
      <c r="L402" s="106"/>
      <c r="M402" s="106"/>
      <c r="N402" s="106"/>
      <c r="O402" s="106"/>
      <c r="P402" s="106"/>
      <c r="Q402" s="106"/>
      <c r="R402" s="106"/>
      <c r="S402" s="103"/>
      <c r="T402" s="103"/>
      <c r="U402" s="103"/>
      <c r="V402" s="103"/>
      <c r="W402" s="103"/>
      <c r="X402" s="103"/>
      <c r="Y402" s="103"/>
      <c r="Z402" s="211"/>
      <c r="AB402" s="211"/>
      <c r="AD402" s="103"/>
      <c r="AE402" s="103"/>
    </row>
    <row r="403" spans="4:31" ht="13.5">
      <c r="D403" s="106"/>
      <c r="E403" s="105"/>
      <c r="F403" s="105"/>
      <c r="G403" s="105"/>
      <c r="H403" s="106"/>
      <c r="I403" s="106"/>
      <c r="J403" s="106"/>
      <c r="K403" s="106"/>
      <c r="L403" s="106"/>
      <c r="M403" s="106"/>
      <c r="N403" s="106"/>
      <c r="O403" s="106"/>
      <c r="P403" s="106"/>
      <c r="Q403" s="106"/>
      <c r="R403" s="106"/>
      <c r="S403" s="103"/>
      <c r="T403" s="103"/>
      <c r="U403" s="103"/>
      <c r="V403" s="103"/>
      <c r="W403" s="103"/>
      <c r="X403" s="103"/>
      <c r="Y403" s="103"/>
      <c r="Z403" s="211"/>
      <c r="AB403" s="211"/>
      <c r="AD403" s="103"/>
      <c r="AE403" s="103"/>
    </row>
    <row r="404" spans="4:31" ht="13.5">
      <c r="D404" s="106"/>
      <c r="E404" s="105"/>
      <c r="F404" s="105"/>
      <c r="G404" s="105"/>
      <c r="H404" s="106"/>
      <c r="I404" s="106"/>
      <c r="J404" s="106"/>
      <c r="K404" s="106"/>
      <c r="L404" s="106"/>
      <c r="M404" s="106"/>
      <c r="N404" s="106"/>
      <c r="O404" s="106"/>
      <c r="P404" s="106"/>
      <c r="Q404" s="106"/>
      <c r="R404" s="106"/>
      <c r="S404" s="103"/>
      <c r="T404" s="103"/>
      <c r="U404" s="103"/>
      <c r="V404" s="103"/>
      <c r="W404" s="103"/>
      <c r="X404" s="103"/>
      <c r="Y404" s="103"/>
      <c r="Z404" s="211"/>
      <c r="AB404" s="211"/>
      <c r="AD404" s="103"/>
      <c r="AE404" s="103"/>
    </row>
    <row r="405" spans="4:31" ht="13.5">
      <c r="D405" s="106"/>
      <c r="E405" s="105"/>
      <c r="F405" s="105"/>
      <c r="G405" s="105"/>
      <c r="H405" s="106"/>
      <c r="I405" s="106"/>
      <c r="J405" s="106"/>
      <c r="K405" s="106"/>
      <c r="L405" s="106"/>
      <c r="M405" s="106"/>
      <c r="N405" s="106"/>
      <c r="O405" s="106"/>
      <c r="P405" s="106"/>
      <c r="Q405" s="106"/>
      <c r="R405" s="106"/>
      <c r="S405" s="103"/>
      <c r="T405" s="103"/>
      <c r="U405" s="103"/>
      <c r="V405" s="103"/>
      <c r="W405" s="103"/>
      <c r="X405" s="103"/>
      <c r="Y405" s="103"/>
      <c r="Z405" s="211"/>
      <c r="AB405" s="211"/>
      <c r="AD405" s="103"/>
      <c r="AE405" s="103"/>
    </row>
    <row r="406" spans="4:31" ht="13.5">
      <c r="D406" s="106"/>
      <c r="E406" s="105"/>
      <c r="F406" s="105"/>
      <c r="G406" s="105"/>
      <c r="H406" s="106"/>
      <c r="I406" s="106"/>
      <c r="J406" s="106"/>
      <c r="K406" s="106"/>
      <c r="L406" s="106"/>
      <c r="M406" s="106"/>
      <c r="N406" s="106"/>
      <c r="O406" s="106"/>
      <c r="P406" s="106"/>
      <c r="Q406" s="106"/>
      <c r="R406" s="106"/>
      <c r="S406" s="103"/>
      <c r="T406" s="103"/>
      <c r="U406" s="103"/>
      <c r="V406" s="103"/>
      <c r="W406" s="103"/>
      <c r="X406" s="103"/>
      <c r="Y406" s="103"/>
      <c r="Z406" s="211"/>
      <c r="AB406" s="211"/>
      <c r="AD406" s="103"/>
      <c r="AE406" s="103"/>
    </row>
    <row r="407" spans="4:31" ht="13.5">
      <c r="D407" s="106"/>
      <c r="E407" s="105"/>
      <c r="F407" s="105"/>
      <c r="G407" s="105"/>
      <c r="H407" s="106"/>
      <c r="I407" s="106"/>
      <c r="J407" s="106"/>
      <c r="K407" s="106"/>
      <c r="L407" s="106"/>
      <c r="M407" s="106"/>
      <c r="N407" s="106"/>
      <c r="O407" s="106"/>
      <c r="P407" s="106"/>
      <c r="Q407" s="106"/>
      <c r="R407" s="106"/>
      <c r="S407" s="103"/>
      <c r="T407" s="103"/>
      <c r="U407" s="103"/>
      <c r="V407" s="103"/>
      <c r="W407" s="103"/>
      <c r="X407" s="103"/>
      <c r="Y407" s="103"/>
      <c r="Z407" s="211"/>
      <c r="AB407" s="211"/>
      <c r="AD407" s="103"/>
      <c r="AE407" s="103"/>
    </row>
    <row r="408" spans="4:31" ht="13.5">
      <c r="D408" s="106"/>
      <c r="E408" s="105"/>
      <c r="F408" s="105"/>
      <c r="G408" s="105"/>
      <c r="H408" s="106"/>
      <c r="I408" s="106"/>
      <c r="J408" s="106"/>
      <c r="K408" s="106"/>
      <c r="L408" s="106"/>
      <c r="M408" s="106"/>
      <c r="N408" s="106"/>
      <c r="O408" s="106"/>
      <c r="P408" s="106"/>
      <c r="Q408" s="106"/>
      <c r="R408" s="106"/>
      <c r="S408" s="103"/>
      <c r="T408" s="103"/>
      <c r="U408" s="103"/>
      <c r="V408" s="103"/>
      <c r="W408" s="103"/>
      <c r="X408" s="103"/>
      <c r="Y408" s="103"/>
      <c r="Z408" s="211"/>
      <c r="AB408" s="211"/>
      <c r="AD408" s="103"/>
      <c r="AE408" s="103"/>
    </row>
    <row r="409" spans="4:31" ht="13.5">
      <c r="D409" s="106"/>
      <c r="E409" s="105"/>
      <c r="F409" s="105"/>
      <c r="G409" s="105"/>
      <c r="H409" s="106"/>
      <c r="I409" s="106"/>
      <c r="J409" s="106"/>
      <c r="K409" s="106"/>
      <c r="L409" s="106"/>
      <c r="M409" s="106"/>
      <c r="N409" s="106"/>
      <c r="O409" s="106"/>
      <c r="P409" s="106"/>
      <c r="Q409" s="106"/>
      <c r="R409" s="106"/>
      <c r="S409" s="103"/>
      <c r="T409" s="103"/>
      <c r="U409" s="103"/>
      <c r="V409" s="103"/>
      <c r="W409" s="103"/>
      <c r="X409" s="103"/>
      <c r="Y409" s="103"/>
      <c r="Z409" s="211"/>
      <c r="AB409" s="211"/>
      <c r="AD409" s="103"/>
      <c r="AE409" s="103"/>
    </row>
    <row r="410" spans="4:31" ht="13.5">
      <c r="D410" s="106"/>
      <c r="E410" s="105"/>
      <c r="F410" s="105"/>
      <c r="G410" s="105"/>
      <c r="H410" s="106"/>
      <c r="I410" s="106"/>
      <c r="J410" s="106"/>
      <c r="K410" s="106"/>
      <c r="L410" s="106"/>
      <c r="M410" s="106"/>
      <c r="N410" s="106"/>
      <c r="O410" s="106"/>
      <c r="P410" s="106"/>
      <c r="Q410" s="106"/>
      <c r="R410" s="106"/>
      <c r="S410" s="103"/>
      <c r="T410" s="103"/>
      <c r="U410" s="103"/>
      <c r="V410" s="103"/>
      <c r="W410" s="103"/>
      <c r="X410" s="103"/>
      <c r="Y410" s="103"/>
      <c r="Z410" s="211"/>
      <c r="AB410" s="211"/>
      <c r="AD410" s="103"/>
      <c r="AE410" s="103"/>
    </row>
    <row r="411" spans="4:31" ht="13.5">
      <c r="D411" s="106"/>
      <c r="E411" s="105"/>
      <c r="F411" s="105"/>
      <c r="G411" s="105"/>
      <c r="H411" s="106"/>
      <c r="I411" s="106"/>
      <c r="J411" s="106"/>
      <c r="K411" s="106"/>
      <c r="L411" s="106"/>
      <c r="M411" s="106"/>
      <c r="N411" s="106"/>
      <c r="O411" s="106"/>
      <c r="P411" s="106"/>
      <c r="Q411" s="106"/>
      <c r="R411" s="106"/>
      <c r="S411" s="103"/>
      <c r="T411" s="103"/>
      <c r="U411" s="103"/>
      <c r="V411" s="103"/>
      <c r="W411" s="103"/>
      <c r="X411" s="103"/>
      <c r="Y411" s="103"/>
      <c r="Z411" s="211"/>
      <c r="AB411" s="211"/>
      <c r="AD411" s="103"/>
      <c r="AE411" s="103"/>
    </row>
    <row r="412" spans="4:31" ht="13.5">
      <c r="D412" s="106"/>
      <c r="E412" s="105"/>
      <c r="F412" s="105"/>
      <c r="G412" s="105"/>
      <c r="H412" s="106"/>
      <c r="I412" s="106"/>
      <c r="J412" s="106"/>
      <c r="K412" s="106"/>
      <c r="L412" s="106"/>
      <c r="M412" s="106"/>
      <c r="N412" s="106"/>
      <c r="O412" s="106"/>
      <c r="P412" s="106"/>
      <c r="Q412" s="106"/>
      <c r="R412" s="106"/>
      <c r="S412" s="103"/>
      <c r="T412" s="103"/>
      <c r="U412" s="103"/>
      <c r="V412" s="103"/>
      <c r="W412" s="103"/>
      <c r="X412" s="103"/>
      <c r="Y412" s="103"/>
      <c r="Z412" s="211"/>
      <c r="AB412" s="211"/>
      <c r="AD412" s="103"/>
      <c r="AE412" s="103"/>
    </row>
    <row r="413" spans="4:31" ht="13.5">
      <c r="D413" s="106"/>
      <c r="E413" s="105"/>
      <c r="F413" s="105"/>
      <c r="G413" s="105"/>
      <c r="H413" s="106"/>
      <c r="I413" s="106"/>
      <c r="J413" s="106"/>
      <c r="K413" s="106"/>
      <c r="L413" s="106"/>
      <c r="M413" s="106"/>
      <c r="N413" s="106"/>
      <c r="O413" s="106"/>
      <c r="P413" s="106"/>
      <c r="Q413" s="106"/>
      <c r="R413" s="106"/>
      <c r="S413" s="103"/>
      <c r="T413" s="103"/>
      <c r="U413" s="103"/>
      <c r="V413" s="103"/>
      <c r="W413" s="103"/>
      <c r="X413" s="103"/>
      <c r="Y413" s="103"/>
      <c r="Z413" s="211"/>
      <c r="AB413" s="211"/>
      <c r="AD413" s="103"/>
      <c r="AE413" s="103"/>
    </row>
    <row r="414" spans="4:31" ht="13.5">
      <c r="D414" s="106"/>
      <c r="E414" s="105"/>
      <c r="F414" s="105"/>
      <c r="G414" s="105"/>
      <c r="H414" s="106"/>
      <c r="I414" s="106"/>
      <c r="J414" s="106"/>
      <c r="K414" s="106"/>
      <c r="L414" s="106"/>
      <c r="M414" s="106"/>
      <c r="N414" s="106"/>
      <c r="O414" s="106"/>
      <c r="P414" s="106"/>
      <c r="Q414" s="106"/>
      <c r="R414" s="106"/>
      <c r="S414" s="103"/>
      <c r="T414" s="103"/>
      <c r="U414" s="103"/>
      <c r="V414" s="103"/>
      <c r="W414" s="103"/>
      <c r="X414" s="103"/>
      <c r="Y414" s="103"/>
      <c r="Z414" s="211"/>
      <c r="AB414" s="211"/>
      <c r="AD414" s="103"/>
      <c r="AE414" s="103"/>
    </row>
    <row r="415" spans="4:31" ht="13.5">
      <c r="D415" s="106"/>
      <c r="E415" s="105"/>
      <c r="F415" s="105"/>
      <c r="G415" s="105"/>
      <c r="H415" s="106"/>
      <c r="I415" s="106"/>
      <c r="J415" s="106"/>
      <c r="K415" s="106"/>
      <c r="L415" s="106"/>
      <c r="M415" s="106"/>
      <c r="N415" s="106"/>
      <c r="O415" s="106"/>
      <c r="P415" s="106"/>
      <c r="Q415" s="106"/>
      <c r="R415" s="106"/>
      <c r="S415" s="103"/>
      <c r="T415" s="103"/>
      <c r="U415" s="103"/>
      <c r="V415" s="103"/>
      <c r="W415" s="103"/>
      <c r="X415" s="103"/>
      <c r="Y415" s="103"/>
      <c r="Z415" s="211"/>
      <c r="AB415" s="211"/>
      <c r="AD415" s="103"/>
      <c r="AE415" s="103"/>
    </row>
    <row r="416" spans="4:31" ht="13.5">
      <c r="D416" s="106"/>
      <c r="E416" s="105"/>
      <c r="F416" s="105"/>
      <c r="G416" s="105"/>
      <c r="H416" s="106"/>
      <c r="I416" s="106"/>
      <c r="J416" s="106"/>
      <c r="K416" s="106"/>
      <c r="L416" s="106"/>
      <c r="M416" s="106"/>
      <c r="N416" s="106"/>
      <c r="O416" s="106"/>
      <c r="P416" s="106"/>
      <c r="Q416" s="106"/>
      <c r="R416" s="106"/>
      <c r="S416" s="103"/>
      <c r="T416" s="103"/>
      <c r="U416" s="103"/>
      <c r="V416" s="103"/>
      <c r="W416" s="103"/>
      <c r="X416" s="103"/>
      <c r="Y416" s="103"/>
      <c r="Z416" s="211"/>
      <c r="AB416" s="211"/>
      <c r="AD416" s="103"/>
      <c r="AE416" s="103"/>
    </row>
    <row r="417" spans="4:31" ht="13.5">
      <c r="D417" s="106"/>
      <c r="E417" s="105"/>
      <c r="F417" s="105"/>
      <c r="G417" s="105"/>
      <c r="H417" s="106"/>
      <c r="I417" s="106"/>
      <c r="J417" s="106"/>
      <c r="K417" s="106"/>
      <c r="L417" s="106"/>
      <c r="M417" s="106"/>
      <c r="N417" s="106"/>
      <c r="O417" s="106"/>
      <c r="P417" s="106"/>
      <c r="Q417" s="106"/>
      <c r="R417" s="106"/>
      <c r="S417" s="103"/>
      <c r="T417" s="103"/>
      <c r="U417" s="103"/>
      <c r="V417" s="103"/>
      <c r="W417" s="103"/>
      <c r="X417" s="103"/>
      <c r="Y417" s="103"/>
      <c r="Z417" s="211"/>
      <c r="AB417" s="211"/>
      <c r="AD417" s="103"/>
      <c r="AE417" s="103"/>
    </row>
    <row r="418" spans="4:31" ht="13.5">
      <c r="D418" s="106"/>
      <c r="E418" s="105"/>
      <c r="F418" s="105"/>
      <c r="G418" s="105"/>
      <c r="H418" s="106"/>
      <c r="I418" s="106"/>
      <c r="J418" s="106"/>
      <c r="K418" s="106"/>
      <c r="L418" s="106"/>
      <c r="M418" s="106"/>
      <c r="N418" s="106"/>
      <c r="O418" s="106"/>
      <c r="P418" s="106"/>
      <c r="Q418" s="106"/>
      <c r="R418" s="106"/>
      <c r="S418" s="103"/>
      <c r="T418" s="103"/>
      <c r="U418" s="103"/>
      <c r="V418" s="103"/>
      <c r="W418" s="103"/>
      <c r="X418" s="103"/>
      <c r="Y418" s="103"/>
      <c r="Z418" s="211"/>
      <c r="AB418" s="211"/>
      <c r="AD418" s="103"/>
      <c r="AE418" s="103"/>
    </row>
    <row r="419" spans="4:31" ht="13.5">
      <c r="D419" s="106"/>
      <c r="E419" s="105"/>
      <c r="F419" s="105"/>
      <c r="G419" s="105"/>
      <c r="H419" s="106"/>
      <c r="I419" s="106"/>
      <c r="J419" s="106"/>
      <c r="K419" s="106"/>
      <c r="L419" s="106"/>
      <c r="M419" s="106"/>
      <c r="N419" s="106"/>
      <c r="O419" s="106"/>
      <c r="P419" s="106"/>
      <c r="Q419" s="106"/>
      <c r="R419" s="106"/>
      <c r="S419" s="103"/>
      <c r="T419" s="103"/>
      <c r="U419" s="103"/>
      <c r="V419" s="103"/>
      <c r="W419" s="103"/>
      <c r="X419" s="103"/>
      <c r="Y419" s="103"/>
      <c r="Z419" s="211"/>
      <c r="AB419" s="211"/>
      <c r="AD419" s="103"/>
      <c r="AE419" s="103"/>
    </row>
    <row r="420" spans="4:31" ht="13.5">
      <c r="D420" s="106"/>
      <c r="E420" s="105"/>
      <c r="F420" s="105"/>
      <c r="G420" s="105"/>
      <c r="H420" s="106"/>
      <c r="I420" s="106"/>
      <c r="J420" s="106"/>
      <c r="K420" s="106"/>
      <c r="L420" s="106"/>
      <c r="M420" s="106"/>
      <c r="N420" s="106"/>
      <c r="O420" s="106"/>
      <c r="P420" s="106"/>
      <c r="Q420" s="106"/>
      <c r="R420" s="106"/>
      <c r="S420" s="103"/>
      <c r="T420" s="103"/>
      <c r="U420" s="103"/>
      <c r="V420" s="103"/>
      <c r="W420" s="103"/>
      <c r="X420" s="103"/>
      <c r="Y420" s="103"/>
      <c r="Z420" s="211"/>
      <c r="AB420" s="211"/>
      <c r="AD420" s="103"/>
      <c r="AE420" s="103"/>
    </row>
    <row r="421" spans="4:31" ht="13.5">
      <c r="D421" s="106"/>
      <c r="E421" s="105"/>
      <c r="F421" s="105"/>
      <c r="G421" s="105"/>
      <c r="H421" s="106"/>
      <c r="I421" s="106"/>
      <c r="J421" s="106"/>
      <c r="K421" s="106"/>
      <c r="L421" s="106"/>
      <c r="M421" s="106"/>
      <c r="N421" s="106"/>
      <c r="O421" s="106"/>
      <c r="P421" s="106"/>
      <c r="Q421" s="106"/>
      <c r="R421" s="106"/>
      <c r="S421" s="103"/>
      <c r="T421" s="103"/>
      <c r="U421" s="103"/>
      <c r="V421" s="103"/>
      <c r="W421" s="103"/>
      <c r="X421" s="103"/>
      <c r="Y421" s="103"/>
      <c r="Z421" s="211"/>
      <c r="AB421" s="211"/>
      <c r="AD421" s="103"/>
      <c r="AE421" s="103"/>
    </row>
    <row r="422" spans="4:31" ht="13.5">
      <c r="D422" s="106"/>
      <c r="E422" s="105"/>
      <c r="F422" s="105"/>
      <c r="G422" s="105"/>
      <c r="H422" s="106"/>
      <c r="I422" s="106"/>
      <c r="J422" s="106"/>
      <c r="K422" s="106"/>
      <c r="L422" s="106"/>
      <c r="M422" s="106"/>
      <c r="N422" s="106"/>
      <c r="O422" s="106"/>
      <c r="P422" s="106"/>
      <c r="Q422" s="106"/>
      <c r="R422" s="106"/>
      <c r="S422" s="103"/>
      <c r="T422" s="103"/>
      <c r="U422" s="103"/>
      <c r="V422" s="103"/>
      <c r="W422" s="103"/>
      <c r="X422" s="103"/>
      <c r="Y422" s="103"/>
      <c r="Z422" s="211"/>
      <c r="AB422" s="211"/>
      <c r="AD422" s="103"/>
      <c r="AE422" s="103"/>
    </row>
    <row r="423" spans="4:31" ht="13.5">
      <c r="D423" s="106"/>
      <c r="E423" s="105"/>
      <c r="F423" s="105"/>
      <c r="G423" s="105"/>
      <c r="H423" s="106"/>
      <c r="I423" s="106"/>
      <c r="J423" s="106"/>
      <c r="K423" s="106"/>
      <c r="L423" s="106"/>
      <c r="M423" s="106"/>
      <c r="N423" s="106"/>
      <c r="O423" s="106"/>
      <c r="P423" s="106"/>
      <c r="Q423" s="106"/>
      <c r="R423" s="106"/>
      <c r="S423" s="103"/>
      <c r="T423" s="103"/>
      <c r="U423" s="103"/>
      <c r="V423" s="103"/>
      <c r="W423" s="103"/>
      <c r="X423" s="103"/>
      <c r="Y423" s="103"/>
      <c r="Z423" s="211"/>
      <c r="AB423" s="211"/>
      <c r="AD423" s="103"/>
      <c r="AE423" s="103"/>
    </row>
    <row r="424" spans="4:31" ht="13.5">
      <c r="D424" s="106"/>
      <c r="E424" s="105"/>
      <c r="F424" s="105"/>
      <c r="G424" s="105"/>
      <c r="H424" s="106"/>
      <c r="I424" s="106"/>
      <c r="J424" s="106"/>
      <c r="K424" s="106"/>
      <c r="L424" s="106"/>
      <c r="M424" s="106"/>
      <c r="N424" s="106"/>
      <c r="O424" s="106"/>
      <c r="P424" s="106"/>
      <c r="Q424" s="106"/>
      <c r="R424" s="106"/>
      <c r="S424" s="103"/>
      <c r="T424" s="103"/>
      <c r="U424" s="103"/>
      <c r="V424" s="103"/>
      <c r="W424" s="103"/>
      <c r="X424" s="103"/>
      <c r="Y424" s="103"/>
      <c r="Z424" s="211"/>
      <c r="AB424" s="211"/>
      <c r="AD424" s="103"/>
      <c r="AE424" s="103"/>
    </row>
    <row r="425" spans="4:31" ht="13.5">
      <c r="D425" s="106"/>
      <c r="E425" s="105"/>
      <c r="F425" s="105"/>
      <c r="G425" s="105"/>
      <c r="H425" s="106"/>
      <c r="I425" s="106"/>
      <c r="J425" s="106"/>
      <c r="K425" s="106"/>
      <c r="L425" s="106"/>
      <c r="M425" s="106"/>
      <c r="N425" s="106"/>
      <c r="O425" s="106"/>
      <c r="P425" s="106"/>
      <c r="Q425" s="106"/>
      <c r="R425" s="106"/>
      <c r="S425" s="103"/>
      <c r="T425" s="103"/>
      <c r="U425" s="103"/>
      <c r="V425" s="103"/>
      <c r="W425" s="103"/>
      <c r="X425" s="103"/>
      <c r="Y425" s="103"/>
      <c r="Z425" s="211"/>
      <c r="AB425" s="211"/>
      <c r="AD425" s="103"/>
      <c r="AE425" s="103"/>
    </row>
    <row r="426" spans="4:31" ht="13.5">
      <c r="D426" s="106"/>
      <c r="E426" s="105"/>
      <c r="F426" s="105"/>
      <c r="G426" s="105"/>
      <c r="H426" s="106"/>
      <c r="I426" s="106"/>
      <c r="J426" s="106"/>
      <c r="K426" s="106"/>
      <c r="L426" s="106"/>
      <c r="M426" s="106"/>
      <c r="N426" s="106"/>
      <c r="O426" s="106"/>
      <c r="P426" s="106"/>
      <c r="Q426" s="106"/>
      <c r="R426" s="106"/>
      <c r="S426" s="103"/>
      <c r="T426" s="103"/>
      <c r="U426" s="103"/>
      <c r="V426" s="103"/>
      <c r="W426" s="103"/>
      <c r="X426" s="103"/>
      <c r="Y426" s="103"/>
      <c r="Z426" s="211"/>
      <c r="AB426" s="211"/>
      <c r="AD426" s="103"/>
      <c r="AE426" s="103"/>
    </row>
    <row r="427" spans="4:31" ht="13.5">
      <c r="D427" s="106"/>
      <c r="E427" s="105"/>
      <c r="F427" s="105"/>
      <c r="G427" s="105"/>
      <c r="H427" s="106"/>
      <c r="I427" s="106"/>
      <c r="J427" s="106"/>
      <c r="K427" s="106"/>
      <c r="L427" s="106"/>
      <c r="M427" s="106"/>
      <c r="N427" s="106"/>
      <c r="O427" s="106"/>
      <c r="P427" s="106"/>
      <c r="Q427" s="106"/>
      <c r="R427" s="106"/>
      <c r="S427" s="103"/>
      <c r="T427" s="103"/>
      <c r="U427" s="103"/>
      <c r="V427" s="103"/>
      <c r="W427" s="103"/>
      <c r="X427" s="103"/>
      <c r="Y427" s="103"/>
      <c r="Z427" s="211"/>
      <c r="AB427" s="211"/>
      <c r="AD427" s="103"/>
      <c r="AE427" s="103"/>
    </row>
    <row r="428" spans="4:31" ht="13.5">
      <c r="D428" s="106"/>
      <c r="E428" s="105"/>
      <c r="F428" s="105"/>
      <c r="G428" s="105"/>
      <c r="H428" s="106"/>
      <c r="I428" s="106"/>
      <c r="J428" s="106"/>
      <c r="K428" s="106"/>
      <c r="L428" s="106"/>
      <c r="M428" s="106"/>
      <c r="N428" s="106"/>
      <c r="O428" s="106"/>
      <c r="P428" s="106"/>
      <c r="Q428" s="106"/>
      <c r="R428" s="106"/>
      <c r="S428" s="103"/>
      <c r="T428" s="103"/>
      <c r="U428" s="103"/>
      <c r="V428" s="103"/>
      <c r="W428" s="103"/>
      <c r="X428" s="103"/>
      <c r="Y428" s="103"/>
      <c r="Z428" s="211"/>
      <c r="AB428" s="211"/>
      <c r="AD428" s="103"/>
      <c r="AE428" s="103"/>
    </row>
    <row r="429" spans="4:31" ht="13.5">
      <c r="D429" s="106"/>
      <c r="E429" s="105"/>
      <c r="F429" s="105"/>
      <c r="G429" s="105"/>
      <c r="H429" s="106"/>
      <c r="I429" s="106"/>
      <c r="J429" s="106"/>
      <c r="K429" s="106"/>
      <c r="L429" s="106"/>
      <c r="M429" s="106"/>
      <c r="N429" s="106"/>
      <c r="O429" s="106"/>
      <c r="P429" s="106"/>
      <c r="Q429" s="106"/>
      <c r="R429" s="106"/>
      <c r="S429" s="103"/>
      <c r="T429" s="103"/>
      <c r="U429" s="103"/>
      <c r="V429" s="103"/>
      <c r="W429" s="103"/>
      <c r="X429" s="103"/>
      <c r="Y429" s="103"/>
      <c r="Z429" s="211"/>
      <c r="AB429" s="211"/>
      <c r="AD429" s="103"/>
      <c r="AE429" s="103"/>
    </row>
    <row r="430" spans="4:31" ht="13.5">
      <c r="D430" s="106"/>
      <c r="E430" s="105"/>
      <c r="F430" s="105"/>
      <c r="G430" s="105"/>
      <c r="H430" s="106"/>
      <c r="I430" s="106"/>
      <c r="J430" s="106"/>
      <c r="K430" s="106"/>
      <c r="L430" s="106"/>
      <c r="M430" s="106"/>
      <c r="N430" s="106"/>
      <c r="O430" s="106"/>
      <c r="P430" s="106"/>
      <c r="Q430" s="106"/>
      <c r="R430" s="106"/>
      <c r="S430" s="103"/>
      <c r="T430" s="103"/>
      <c r="U430" s="103"/>
      <c r="V430" s="103"/>
      <c r="W430" s="103"/>
      <c r="X430" s="103"/>
      <c r="Y430" s="103"/>
      <c r="Z430" s="211"/>
      <c r="AB430" s="211"/>
      <c r="AD430" s="103"/>
      <c r="AE430" s="103"/>
    </row>
    <row r="431" spans="4:31" ht="13.5">
      <c r="D431" s="106"/>
      <c r="E431" s="105"/>
      <c r="F431" s="105"/>
      <c r="G431" s="105"/>
      <c r="H431" s="106"/>
      <c r="I431" s="106"/>
      <c r="J431" s="106"/>
      <c r="K431" s="106"/>
      <c r="L431" s="106"/>
      <c r="M431" s="106"/>
      <c r="N431" s="106"/>
      <c r="O431" s="106"/>
      <c r="P431" s="106"/>
      <c r="Q431" s="106"/>
      <c r="R431" s="106"/>
      <c r="S431" s="103"/>
      <c r="T431" s="103"/>
      <c r="U431" s="103"/>
      <c r="V431" s="103"/>
      <c r="W431" s="103"/>
      <c r="X431" s="103"/>
      <c r="Y431" s="103"/>
      <c r="Z431" s="211"/>
      <c r="AB431" s="211"/>
      <c r="AD431" s="103"/>
      <c r="AE431" s="103"/>
    </row>
    <row r="432" spans="4:31" ht="13.5">
      <c r="D432" s="106"/>
      <c r="E432" s="105"/>
      <c r="F432" s="105"/>
      <c r="G432" s="105"/>
      <c r="H432" s="106"/>
      <c r="I432" s="106"/>
      <c r="J432" s="106"/>
      <c r="K432" s="106"/>
      <c r="L432" s="106"/>
      <c r="M432" s="106"/>
      <c r="N432" s="106"/>
      <c r="O432" s="106"/>
      <c r="P432" s="106"/>
      <c r="Q432" s="106"/>
      <c r="R432" s="106"/>
      <c r="S432" s="103"/>
      <c r="T432" s="103"/>
      <c r="U432" s="103"/>
      <c r="V432" s="103"/>
      <c r="W432" s="103"/>
      <c r="X432" s="103"/>
      <c r="Y432" s="103"/>
      <c r="Z432" s="211"/>
      <c r="AB432" s="211"/>
      <c r="AD432" s="103"/>
      <c r="AE432" s="103"/>
    </row>
    <row r="433" spans="4:31" ht="13.5">
      <c r="D433" s="106"/>
      <c r="E433" s="105"/>
      <c r="F433" s="105"/>
      <c r="G433" s="105"/>
      <c r="H433" s="106"/>
      <c r="I433" s="106"/>
      <c r="J433" s="106"/>
      <c r="K433" s="106"/>
      <c r="L433" s="106"/>
      <c r="M433" s="106"/>
      <c r="N433" s="106"/>
      <c r="O433" s="106"/>
      <c r="P433" s="106"/>
      <c r="Q433" s="106"/>
      <c r="R433" s="106"/>
      <c r="S433" s="103"/>
      <c r="T433" s="103"/>
      <c r="U433" s="103"/>
      <c r="V433" s="103"/>
      <c r="W433" s="103"/>
      <c r="X433" s="103"/>
      <c r="Y433" s="103"/>
      <c r="Z433" s="211"/>
      <c r="AB433" s="211"/>
      <c r="AD433" s="103"/>
      <c r="AE433" s="103"/>
    </row>
    <row r="434" spans="4:31" ht="13.5">
      <c r="D434" s="106"/>
      <c r="E434" s="105"/>
      <c r="F434" s="105"/>
      <c r="G434" s="105"/>
      <c r="H434" s="106"/>
      <c r="I434" s="106"/>
      <c r="J434" s="106"/>
      <c r="K434" s="106"/>
      <c r="L434" s="106"/>
      <c r="M434" s="106"/>
      <c r="N434" s="106"/>
      <c r="O434" s="106"/>
      <c r="P434" s="106"/>
      <c r="Q434" s="106"/>
      <c r="R434" s="106"/>
      <c r="S434" s="103"/>
      <c r="T434" s="103"/>
      <c r="U434" s="103"/>
      <c r="V434" s="103"/>
      <c r="W434" s="103"/>
      <c r="X434" s="103"/>
      <c r="Y434" s="103"/>
      <c r="Z434" s="211"/>
      <c r="AB434" s="211"/>
      <c r="AD434" s="103"/>
      <c r="AE434" s="103"/>
    </row>
    <row r="435" spans="4:31" ht="13.5">
      <c r="D435" s="106"/>
      <c r="E435" s="105"/>
      <c r="F435" s="105"/>
      <c r="G435" s="105"/>
      <c r="H435" s="106"/>
      <c r="I435" s="106"/>
      <c r="J435" s="106"/>
      <c r="K435" s="106"/>
      <c r="L435" s="106"/>
      <c r="M435" s="106"/>
      <c r="N435" s="106"/>
      <c r="O435" s="106"/>
      <c r="P435" s="106"/>
      <c r="Q435" s="106"/>
      <c r="R435" s="106"/>
      <c r="S435" s="103"/>
      <c r="T435" s="103"/>
      <c r="U435" s="103"/>
      <c r="V435" s="103"/>
      <c r="W435" s="103"/>
      <c r="X435" s="103"/>
      <c r="Y435" s="103"/>
      <c r="Z435" s="211"/>
      <c r="AB435" s="211"/>
      <c r="AD435" s="103"/>
      <c r="AE435" s="103"/>
    </row>
    <row r="436" spans="4:31" ht="13.5">
      <c r="D436" s="106"/>
      <c r="E436" s="105"/>
      <c r="F436" s="105"/>
      <c r="G436" s="105"/>
      <c r="H436" s="106"/>
      <c r="I436" s="106"/>
      <c r="J436" s="106"/>
      <c r="K436" s="106"/>
      <c r="L436" s="106"/>
      <c r="M436" s="106"/>
      <c r="N436" s="106"/>
      <c r="O436" s="106"/>
      <c r="P436" s="106"/>
      <c r="Q436" s="106"/>
      <c r="R436" s="106"/>
      <c r="S436" s="103"/>
      <c r="T436" s="103"/>
      <c r="U436" s="103"/>
      <c r="V436" s="103"/>
      <c r="W436" s="103"/>
      <c r="X436" s="103"/>
      <c r="Y436" s="103"/>
      <c r="Z436" s="211"/>
      <c r="AB436" s="211"/>
      <c r="AD436" s="103"/>
      <c r="AE436" s="103"/>
    </row>
    <row r="437" spans="4:31" ht="13.5">
      <c r="D437" s="106"/>
      <c r="E437" s="105"/>
      <c r="F437" s="105"/>
      <c r="G437" s="105"/>
      <c r="H437" s="106"/>
      <c r="I437" s="106"/>
      <c r="J437" s="106"/>
      <c r="K437" s="106"/>
      <c r="L437" s="106"/>
      <c r="M437" s="106"/>
      <c r="N437" s="106"/>
      <c r="O437" s="106"/>
      <c r="P437" s="106"/>
      <c r="Q437" s="106"/>
      <c r="R437" s="106"/>
      <c r="S437" s="103"/>
      <c r="T437" s="103"/>
      <c r="U437" s="103"/>
      <c r="V437" s="103"/>
      <c r="W437" s="103"/>
      <c r="X437" s="103"/>
      <c r="Y437" s="103"/>
      <c r="Z437" s="211"/>
      <c r="AB437" s="211"/>
      <c r="AD437" s="103"/>
      <c r="AE437" s="103"/>
    </row>
    <row r="438" spans="4:31" ht="13.5">
      <c r="D438" s="106"/>
      <c r="E438" s="105"/>
      <c r="F438" s="105"/>
      <c r="G438" s="105"/>
      <c r="H438" s="106"/>
      <c r="I438" s="106"/>
      <c r="J438" s="106"/>
      <c r="K438" s="106"/>
      <c r="L438" s="106"/>
      <c r="M438" s="106"/>
      <c r="N438" s="106"/>
      <c r="O438" s="106"/>
      <c r="P438" s="106"/>
      <c r="Q438" s="106"/>
      <c r="R438" s="106"/>
      <c r="S438" s="103"/>
      <c r="T438" s="103"/>
      <c r="U438" s="103"/>
      <c r="V438" s="103"/>
      <c r="W438" s="103"/>
      <c r="X438" s="103"/>
      <c r="Y438" s="103"/>
      <c r="Z438" s="211"/>
      <c r="AB438" s="211"/>
      <c r="AD438" s="103"/>
      <c r="AE438" s="103"/>
    </row>
    <row r="439" spans="4:31" ht="13.5">
      <c r="D439" s="106"/>
      <c r="E439" s="105"/>
      <c r="F439" s="105"/>
      <c r="G439" s="105"/>
      <c r="H439" s="106"/>
      <c r="I439" s="106"/>
      <c r="J439" s="106"/>
      <c r="K439" s="106"/>
      <c r="L439" s="106"/>
      <c r="M439" s="106"/>
      <c r="N439" s="106"/>
      <c r="O439" s="106"/>
      <c r="P439" s="106"/>
      <c r="Q439" s="106"/>
      <c r="R439" s="106"/>
      <c r="S439" s="103"/>
      <c r="T439" s="103"/>
      <c r="U439" s="103"/>
      <c r="V439" s="103"/>
      <c r="W439" s="103"/>
      <c r="X439" s="103"/>
      <c r="Y439" s="103"/>
      <c r="Z439" s="211"/>
      <c r="AB439" s="211"/>
      <c r="AD439" s="103"/>
      <c r="AE439" s="103"/>
    </row>
    <row r="440" spans="4:31" ht="13.5">
      <c r="D440" s="106"/>
      <c r="E440" s="105"/>
      <c r="F440" s="105"/>
      <c r="G440" s="105"/>
      <c r="H440" s="106"/>
      <c r="I440" s="106"/>
      <c r="J440" s="106"/>
      <c r="K440" s="106"/>
      <c r="L440" s="106"/>
      <c r="M440" s="106"/>
      <c r="N440" s="106"/>
      <c r="O440" s="106"/>
      <c r="P440" s="106"/>
      <c r="Q440" s="106"/>
      <c r="R440" s="106"/>
      <c r="S440" s="103"/>
      <c r="T440" s="103"/>
      <c r="U440" s="103"/>
      <c r="V440" s="103"/>
      <c r="W440" s="103"/>
      <c r="X440" s="103"/>
      <c r="Y440" s="103"/>
      <c r="Z440" s="211"/>
      <c r="AB440" s="211"/>
      <c r="AD440" s="103"/>
      <c r="AE440" s="103"/>
    </row>
    <row r="441" spans="4:31" ht="13.5">
      <c r="D441" s="106"/>
      <c r="E441" s="105"/>
      <c r="F441" s="105"/>
      <c r="G441" s="105"/>
      <c r="H441" s="106"/>
      <c r="I441" s="106"/>
      <c r="J441" s="106"/>
      <c r="K441" s="106"/>
      <c r="L441" s="106"/>
      <c r="M441" s="106"/>
      <c r="N441" s="106"/>
      <c r="O441" s="106"/>
      <c r="P441" s="106"/>
      <c r="Q441" s="106"/>
      <c r="R441" s="106"/>
      <c r="S441" s="103"/>
      <c r="T441" s="103"/>
      <c r="U441" s="103"/>
      <c r="V441" s="103"/>
      <c r="W441" s="103"/>
      <c r="X441" s="103"/>
      <c r="Y441" s="103"/>
      <c r="Z441" s="211"/>
      <c r="AB441" s="211"/>
      <c r="AD441" s="103"/>
      <c r="AE441" s="103"/>
    </row>
    <row r="442" spans="4:31" ht="13.5">
      <c r="D442" s="106"/>
      <c r="E442" s="105"/>
      <c r="F442" s="105"/>
      <c r="G442" s="105"/>
      <c r="H442" s="106"/>
      <c r="I442" s="106"/>
      <c r="J442" s="106"/>
      <c r="K442" s="106"/>
      <c r="L442" s="106"/>
      <c r="M442" s="106"/>
      <c r="N442" s="106"/>
      <c r="O442" s="106"/>
      <c r="P442" s="106"/>
      <c r="Q442" s="106"/>
      <c r="R442" s="106"/>
      <c r="S442" s="103"/>
      <c r="T442" s="103"/>
      <c r="U442" s="103"/>
      <c r="V442" s="103"/>
      <c r="W442" s="103"/>
      <c r="X442" s="103"/>
      <c r="Y442" s="103"/>
      <c r="Z442" s="211"/>
      <c r="AB442" s="211"/>
      <c r="AD442" s="103"/>
      <c r="AE442" s="103"/>
    </row>
    <row r="443" spans="4:31" ht="13.5">
      <c r="D443" s="106"/>
      <c r="E443" s="105"/>
      <c r="F443" s="105"/>
      <c r="G443" s="105"/>
      <c r="H443" s="106"/>
      <c r="I443" s="106"/>
      <c r="J443" s="106"/>
      <c r="K443" s="106"/>
      <c r="L443" s="106"/>
      <c r="M443" s="106"/>
      <c r="N443" s="106"/>
      <c r="O443" s="106"/>
      <c r="P443" s="106"/>
      <c r="Q443" s="106"/>
      <c r="R443" s="106"/>
      <c r="S443" s="103"/>
      <c r="T443" s="103"/>
      <c r="U443" s="103"/>
      <c r="V443" s="103"/>
      <c r="W443" s="103"/>
      <c r="X443" s="103"/>
      <c r="Y443" s="103"/>
      <c r="Z443" s="211"/>
      <c r="AB443" s="211"/>
      <c r="AD443" s="103"/>
      <c r="AE443" s="103"/>
    </row>
    <row r="444" spans="4:31" ht="13.5">
      <c r="D444" s="106"/>
      <c r="E444" s="105"/>
      <c r="F444" s="105"/>
      <c r="G444" s="105"/>
      <c r="H444" s="106"/>
      <c r="I444" s="106"/>
      <c r="J444" s="106"/>
      <c r="K444" s="106"/>
      <c r="L444" s="106"/>
      <c r="M444" s="106"/>
      <c r="N444" s="106"/>
      <c r="O444" s="106"/>
      <c r="P444" s="106"/>
      <c r="Q444" s="106"/>
      <c r="R444" s="106"/>
      <c r="S444" s="103"/>
      <c r="T444" s="103"/>
      <c r="U444" s="103"/>
      <c r="V444" s="103"/>
      <c r="W444" s="103"/>
      <c r="X444" s="103"/>
      <c r="Y444" s="103"/>
      <c r="Z444" s="211"/>
      <c r="AB444" s="211"/>
      <c r="AD444" s="103"/>
      <c r="AE444" s="103"/>
    </row>
    <row r="445" spans="4:31" ht="13.5">
      <c r="D445" s="106"/>
      <c r="E445" s="105"/>
      <c r="F445" s="105"/>
      <c r="G445" s="105"/>
      <c r="H445" s="106"/>
      <c r="I445" s="106"/>
      <c r="J445" s="106"/>
      <c r="K445" s="106"/>
      <c r="L445" s="106"/>
      <c r="M445" s="106"/>
      <c r="N445" s="106"/>
      <c r="O445" s="106"/>
      <c r="P445" s="106"/>
      <c r="Q445" s="106"/>
      <c r="R445" s="106"/>
      <c r="S445" s="103"/>
      <c r="T445" s="103"/>
      <c r="U445" s="103"/>
      <c r="V445" s="103"/>
      <c r="W445" s="103"/>
      <c r="X445" s="103"/>
      <c r="Y445" s="103"/>
      <c r="Z445" s="211"/>
      <c r="AB445" s="211"/>
      <c r="AD445" s="103"/>
      <c r="AE445" s="103"/>
    </row>
    <row r="446" spans="4:31" ht="13.5">
      <c r="D446" s="106"/>
      <c r="E446" s="105"/>
      <c r="F446" s="105"/>
      <c r="G446" s="105"/>
      <c r="H446" s="106"/>
      <c r="I446" s="106"/>
      <c r="J446" s="106"/>
      <c r="K446" s="106"/>
      <c r="L446" s="106"/>
      <c r="M446" s="106"/>
      <c r="N446" s="106"/>
      <c r="O446" s="106"/>
      <c r="P446" s="106"/>
      <c r="Q446" s="106"/>
      <c r="R446" s="106"/>
      <c r="S446" s="103"/>
      <c r="T446" s="103"/>
      <c r="U446" s="103"/>
      <c r="V446" s="103"/>
      <c r="W446" s="103"/>
      <c r="X446" s="103"/>
      <c r="Y446" s="103"/>
      <c r="Z446" s="211"/>
      <c r="AB446" s="211"/>
      <c r="AD446" s="103"/>
      <c r="AE446" s="103"/>
    </row>
    <row r="447" spans="4:31" ht="13.5">
      <c r="D447" s="106"/>
      <c r="E447" s="105"/>
      <c r="F447" s="105"/>
      <c r="G447" s="105"/>
      <c r="H447" s="106"/>
      <c r="I447" s="106"/>
      <c r="J447" s="106"/>
      <c r="K447" s="106"/>
      <c r="L447" s="106"/>
      <c r="M447" s="106"/>
      <c r="N447" s="106"/>
      <c r="O447" s="106"/>
      <c r="P447" s="106"/>
      <c r="Q447" s="106"/>
      <c r="R447" s="106"/>
      <c r="S447" s="103"/>
      <c r="T447" s="103"/>
      <c r="U447" s="103"/>
      <c r="V447" s="103"/>
      <c r="W447" s="103"/>
      <c r="X447" s="103"/>
      <c r="Y447" s="103"/>
      <c r="Z447" s="211"/>
      <c r="AB447" s="211"/>
      <c r="AD447" s="103"/>
      <c r="AE447" s="103"/>
    </row>
    <row r="448" spans="4:31" ht="13.5">
      <c r="D448" s="106"/>
      <c r="E448" s="105"/>
      <c r="F448" s="105"/>
      <c r="G448" s="105"/>
      <c r="H448" s="106"/>
      <c r="I448" s="106"/>
      <c r="J448" s="106"/>
      <c r="K448" s="106"/>
      <c r="L448" s="106"/>
      <c r="M448" s="106"/>
      <c r="N448" s="106"/>
      <c r="O448" s="106"/>
      <c r="P448" s="106"/>
      <c r="Q448" s="106"/>
      <c r="R448" s="106"/>
      <c r="S448" s="103"/>
      <c r="T448" s="103"/>
      <c r="U448" s="103"/>
      <c r="V448" s="103"/>
      <c r="W448" s="103"/>
      <c r="X448" s="103"/>
      <c r="Y448" s="103"/>
      <c r="Z448" s="211"/>
      <c r="AB448" s="211"/>
      <c r="AD448" s="103"/>
      <c r="AE448" s="103"/>
    </row>
    <row r="449" spans="4:31" ht="13.5">
      <c r="D449" s="106"/>
      <c r="E449" s="105"/>
      <c r="F449" s="105"/>
      <c r="G449" s="105"/>
      <c r="H449" s="106"/>
      <c r="I449" s="106"/>
      <c r="J449" s="106"/>
      <c r="K449" s="106"/>
      <c r="L449" s="106"/>
      <c r="M449" s="106"/>
      <c r="N449" s="106"/>
      <c r="O449" s="106"/>
      <c r="P449" s="106"/>
      <c r="Q449" s="106"/>
      <c r="R449" s="106"/>
      <c r="S449" s="103"/>
      <c r="T449" s="103"/>
      <c r="U449" s="103"/>
      <c r="V449" s="103"/>
      <c r="W449" s="103"/>
      <c r="X449" s="103"/>
      <c r="Y449" s="103"/>
      <c r="Z449" s="211"/>
      <c r="AB449" s="211"/>
      <c r="AD449" s="103"/>
      <c r="AE449" s="103"/>
    </row>
    <row r="450" spans="4:31" ht="13.5">
      <c r="D450" s="106"/>
      <c r="E450" s="105"/>
      <c r="F450" s="105"/>
      <c r="G450" s="105"/>
      <c r="H450" s="106"/>
      <c r="I450" s="106"/>
      <c r="J450" s="106"/>
      <c r="K450" s="106"/>
      <c r="L450" s="106"/>
      <c r="M450" s="106"/>
      <c r="N450" s="106"/>
      <c r="O450" s="106"/>
      <c r="P450" s="106"/>
      <c r="Q450" s="106"/>
      <c r="R450" s="106"/>
      <c r="S450" s="103"/>
      <c r="T450" s="103"/>
      <c r="U450" s="103"/>
      <c r="V450" s="103"/>
      <c r="W450" s="103"/>
      <c r="X450" s="103"/>
      <c r="Y450" s="103"/>
      <c r="Z450" s="211"/>
      <c r="AB450" s="211"/>
      <c r="AD450" s="103"/>
      <c r="AE450" s="103"/>
    </row>
    <row r="451" spans="4:31" ht="13.5">
      <c r="D451" s="106"/>
      <c r="E451" s="105"/>
      <c r="F451" s="105"/>
      <c r="G451" s="105"/>
      <c r="H451" s="106"/>
      <c r="I451" s="106"/>
      <c r="J451" s="106"/>
      <c r="K451" s="106"/>
      <c r="L451" s="106"/>
      <c r="M451" s="106"/>
      <c r="N451" s="106"/>
      <c r="O451" s="106"/>
      <c r="P451" s="106"/>
      <c r="Q451" s="106"/>
      <c r="R451" s="106"/>
      <c r="S451" s="103"/>
      <c r="T451" s="103"/>
      <c r="U451" s="103"/>
      <c r="V451" s="103"/>
      <c r="W451" s="103"/>
      <c r="X451" s="103"/>
      <c r="Y451" s="103"/>
      <c r="Z451" s="211"/>
      <c r="AB451" s="211"/>
      <c r="AD451" s="103"/>
      <c r="AE451" s="103"/>
    </row>
    <row r="452" spans="4:31" ht="13.5">
      <c r="D452" s="106"/>
      <c r="E452" s="105"/>
      <c r="F452" s="105"/>
      <c r="G452" s="105"/>
      <c r="H452" s="106"/>
      <c r="I452" s="106"/>
      <c r="J452" s="106"/>
      <c r="K452" s="106"/>
      <c r="L452" s="106"/>
      <c r="M452" s="106"/>
      <c r="N452" s="106"/>
      <c r="O452" s="106"/>
      <c r="P452" s="106"/>
      <c r="Q452" s="106"/>
      <c r="R452" s="106"/>
      <c r="S452" s="103"/>
      <c r="T452" s="103"/>
      <c r="U452" s="103"/>
      <c r="V452" s="103"/>
      <c r="W452" s="103"/>
      <c r="X452" s="103"/>
      <c r="Y452" s="103"/>
      <c r="Z452" s="211"/>
      <c r="AB452" s="211"/>
      <c r="AD452" s="103"/>
      <c r="AE452" s="103"/>
    </row>
    <row r="453" spans="4:31" ht="13.5">
      <c r="D453" s="106"/>
      <c r="E453" s="105"/>
      <c r="F453" s="105"/>
      <c r="G453" s="105"/>
      <c r="H453" s="106"/>
      <c r="I453" s="106"/>
      <c r="J453" s="106"/>
      <c r="K453" s="106"/>
      <c r="L453" s="106"/>
      <c r="M453" s="106"/>
      <c r="N453" s="106"/>
      <c r="O453" s="106"/>
      <c r="P453" s="106"/>
      <c r="Q453" s="106"/>
      <c r="R453" s="106"/>
      <c r="S453" s="103"/>
      <c r="T453" s="103"/>
      <c r="U453" s="103"/>
      <c r="V453" s="103"/>
      <c r="W453" s="103"/>
      <c r="X453" s="103"/>
      <c r="Y453" s="103"/>
      <c r="Z453" s="211"/>
      <c r="AB453" s="211"/>
      <c r="AD453" s="103"/>
      <c r="AE453" s="103"/>
    </row>
    <row r="454" spans="4:31" ht="13.5">
      <c r="D454" s="106"/>
      <c r="E454" s="105"/>
      <c r="F454" s="105"/>
      <c r="G454" s="105"/>
      <c r="H454" s="106"/>
      <c r="I454" s="106"/>
      <c r="J454" s="106"/>
      <c r="K454" s="106"/>
      <c r="L454" s="106"/>
      <c r="M454" s="106"/>
      <c r="N454" s="106"/>
      <c r="O454" s="106"/>
      <c r="P454" s="106"/>
      <c r="Q454" s="106"/>
      <c r="R454" s="106"/>
      <c r="S454" s="103"/>
      <c r="T454" s="103"/>
      <c r="U454" s="103"/>
      <c r="V454" s="103"/>
      <c r="W454" s="103"/>
      <c r="X454" s="103"/>
      <c r="Y454" s="103"/>
      <c r="Z454" s="211"/>
      <c r="AB454" s="211"/>
      <c r="AD454" s="103"/>
      <c r="AE454" s="103"/>
    </row>
    <row r="455" spans="4:31" ht="13.5">
      <c r="D455" s="106"/>
      <c r="E455" s="105"/>
      <c r="F455" s="105"/>
      <c r="G455" s="105"/>
      <c r="H455" s="106"/>
      <c r="I455" s="106"/>
      <c r="J455" s="106"/>
      <c r="K455" s="106"/>
      <c r="L455" s="106"/>
      <c r="M455" s="106"/>
      <c r="N455" s="106"/>
      <c r="O455" s="106"/>
      <c r="P455" s="106"/>
      <c r="Q455" s="106"/>
      <c r="R455" s="106"/>
      <c r="S455" s="103"/>
      <c r="T455" s="103"/>
      <c r="U455" s="103"/>
      <c r="V455" s="103"/>
      <c r="W455" s="103"/>
      <c r="X455" s="103"/>
      <c r="Y455" s="103"/>
      <c r="Z455" s="211"/>
      <c r="AB455" s="211"/>
      <c r="AD455" s="103"/>
      <c r="AE455" s="103"/>
    </row>
    <row r="456" spans="4:31" ht="13.5">
      <c r="D456" s="106"/>
      <c r="E456" s="105"/>
      <c r="F456" s="105"/>
      <c r="G456" s="105"/>
      <c r="H456" s="106"/>
      <c r="I456" s="106"/>
      <c r="J456" s="106"/>
      <c r="K456" s="106"/>
      <c r="L456" s="106"/>
      <c r="M456" s="106"/>
      <c r="N456" s="106"/>
      <c r="O456" s="106"/>
      <c r="P456" s="106"/>
      <c r="Q456" s="106"/>
      <c r="R456" s="106"/>
      <c r="S456" s="103"/>
      <c r="T456" s="103"/>
      <c r="U456" s="103"/>
      <c r="V456" s="103"/>
      <c r="W456" s="103"/>
      <c r="X456" s="103"/>
      <c r="Y456" s="103"/>
      <c r="Z456" s="211"/>
      <c r="AB456" s="211"/>
      <c r="AD456" s="103"/>
      <c r="AE456" s="103"/>
    </row>
    <row r="457" spans="4:31" ht="13.5">
      <c r="D457" s="106"/>
      <c r="E457" s="105"/>
      <c r="F457" s="105"/>
      <c r="G457" s="105"/>
      <c r="H457" s="106"/>
      <c r="I457" s="106"/>
      <c r="J457" s="106"/>
      <c r="K457" s="106"/>
      <c r="L457" s="106"/>
      <c r="M457" s="106"/>
      <c r="N457" s="106"/>
      <c r="O457" s="106"/>
      <c r="P457" s="106"/>
      <c r="Q457" s="106"/>
      <c r="R457" s="106"/>
      <c r="S457" s="103"/>
      <c r="T457" s="103"/>
      <c r="U457" s="103"/>
      <c r="V457" s="103"/>
      <c r="W457" s="103"/>
      <c r="X457" s="103"/>
      <c r="Y457" s="103"/>
      <c r="Z457" s="211"/>
      <c r="AB457" s="211"/>
      <c r="AD457" s="103"/>
      <c r="AE457" s="103"/>
    </row>
    <row r="458" spans="4:31" ht="13.5">
      <c r="D458" s="106"/>
      <c r="E458" s="105"/>
      <c r="F458" s="105"/>
      <c r="G458" s="105"/>
      <c r="H458" s="106"/>
      <c r="I458" s="106"/>
      <c r="J458" s="106"/>
      <c r="K458" s="106"/>
      <c r="L458" s="106"/>
      <c r="M458" s="106"/>
      <c r="N458" s="106"/>
      <c r="O458" s="106"/>
      <c r="P458" s="106"/>
      <c r="Q458" s="106"/>
      <c r="R458" s="106"/>
      <c r="S458" s="103"/>
      <c r="T458" s="103"/>
      <c r="U458" s="103"/>
      <c r="V458" s="103"/>
      <c r="W458" s="103"/>
      <c r="X458" s="103"/>
      <c r="Y458" s="103"/>
      <c r="Z458" s="211"/>
      <c r="AB458" s="211"/>
      <c r="AD458" s="103"/>
      <c r="AE458" s="103"/>
    </row>
    <row r="459" spans="4:31" ht="13.5">
      <c r="D459" s="106"/>
      <c r="E459" s="105"/>
      <c r="F459" s="105"/>
      <c r="G459" s="105"/>
      <c r="H459" s="106"/>
      <c r="I459" s="106"/>
      <c r="J459" s="106"/>
      <c r="K459" s="106"/>
      <c r="L459" s="106"/>
      <c r="M459" s="106"/>
      <c r="N459" s="106"/>
      <c r="O459" s="106"/>
      <c r="P459" s="106"/>
      <c r="Q459" s="106"/>
      <c r="R459" s="106"/>
      <c r="S459" s="103"/>
      <c r="T459" s="103"/>
      <c r="U459" s="103"/>
      <c r="V459" s="103"/>
      <c r="W459" s="103"/>
      <c r="X459" s="103"/>
      <c r="Y459" s="103"/>
      <c r="Z459" s="211"/>
      <c r="AB459" s="211"/>
      <c r="AD459" s="103"/>
      <c r="AE459" s="103"/>
    </row>
    <row r="460" spans="4:31" ht="13.5">
      <c r="D460" s="106"/>
      <c r="E460" s="105"/>
      <c r="F460" s="105"/>
      <c r="G460" s="105"/>
      <c r="H460" s="106"/>
      <c r="I460" s="106"/>
      <c r="J460" s="106"/>
      <c r="K460" s="106"/>
      <c r="L460" s="106"/>
      <c r="M460" s="106"/>
      <c r="N460" s="106"/>
      <c r="O460" s="106"/>
      <c r="P460" s="106"/>
      <c r="Q460" s="106"/>
      <c r="R460" s="106"/>
      <c r="S460" s="103"/>
      <c r="T460" s="103"/>
      <c r="U460" s="103"/>
      <c r="V460" s="103"/>
      <c r="W460" s="103"/>
      <c r="X460" s="103"/>
      <c r="Y460" s="103"/>
      <c r="Z460" s="211"/>
      <c r="AB460" s="211"/>
      <c r="AD460" s="103"/>
      <c r="AE460" s="103"/>
    </row>
    <row r="461" spans="4:31" ht="13.5">
      <c r="D461" s="106"/>
      <c r="E461" s="105"/>
      <c r="F461" s="105"/>
      <c r="G461" s="105"/>
      <c r="H461" s="106"/>
      <c r="I461" s="106"/>
      <c r="J461" s="106"/>
      <c r="K461" s="106"/>
      <c r="L461" s="106"/>
      <c r="M461" s="106"/>
      <c r="N461" s="106"/>
      <c r="O461" s="106"/>
      <c r="P461" s="106"/>
      <c r="Q461" s="106"/>
      <c r="R461" s="106"/>
      <c r="S461" s="103"/>
      <c r="T461" s="103"/>
      <c r="U461" s="103"/>
      <c r="V461" s="103"/>
      <c r="W461" s="103"/>
      <c r="X461" s="103"/>
      <c r="Y461" s="103"/>
      <c r="Z461" s="211"/>
      <c r="AB461" s="211"/>
      <c r="AD461" s="103"/>
      <c r="AE461" s="103"/>
    </row>
    <row r="462" spans="4:31" ht="13.5">
      <c r="D462" s="106"/>
      <c r="E462" s="105"/>
      <c r="F462" s="105"/>
      <c r="G462" s="105"/>
      <c r="H462" s="106"/>
      <c r="I462" s="106"/>
      <c r="J462" s="106"/>
      <c r="K462" s="106"/>
      <c r="L462" s="106"/>
      <c r="M462" s="106"/>
      <c r="N462" s="106"/>
      <c r="O462" s="106"/>
      <c r="P462" s="106"/>
      <c r="Q462" s="106"/>
      <c r="R462" s="106"/>
      <c r="S462" s="103"/>
      <c r="T462" s="103"/>
      <c r="U462" s="103"/>
      <c r="V462" s="103"/>
      <c r="W462" s="103"/>
      <c r="X462" s="103"/>
      <c r="Y462" s="103"/>
      <c r="Z462" s="211"/>
      <c r="AB462" s="211"/>
      <c r="AD462" s="103"/>
      <c r="AE462" s="103"/>
    </row>
    <row r="463" spans="4:31" ht="13.5">
      <c r="D463" s="106"/>
      <c r="E463" s="105"/>
      <c r="F463" s="105"/>
      <c r="G463" s="105"/>
      <c r="H463" s="106"/>
      <c r="I463" s="106"/>
      <c r="J463" s="106"/>
      <c r="K463" s="106"/>
      <c r="L463" s="106"/>
      <c r="M463" s="106"/>
      <c r="N463" s="106"/>
      <c r="O463" s="106"/>
      <c r="P463" s="106"/>
      <c r="Q463" s="106"/>
      <c r="R463" s="106"/>
      <c r="S463" s="103"/>
      <c r="T463" s="103"/>
      <c r="U463" s="103"/>
      <c r="V463" s="103"/>
      <c r="W463" s="103"/>
      <c r="X463" s="103"/>
      <c r="Y463" s="103"/>
      <c r="Z463" s="211"/>
      <c r="AB463" s="211"/>
      <c r="AD463" s="103"/>
      <c r="AE463" s="103"/>
    </row>
    <row r="464" spans="4:31" ht="13.5">
      <c r="D464" s="106"/>
      <c r="E464" s="105"/>
      <c r="F464" s="105"/>
      <c r="G464" s="105"/>
      <c r="H464" s="106"/>
      <c r="I464" s="106"/>
      <c r="J464" s="106"/>
      <c r="K464" s="106"/>
      <c r="L464" s="106"/>
      <c r="M464" s="106"/>
      <c r="N464" s="106"/>
      <c r="O464" s="106"/>
      <c r="P464" s="106"/>
      <c r="Q464" s="106"/>
      <c r="R464" s="106"/>
      <c r="S464" s="103"/>
      <c r="T464" s="103"/>
      <c r="U464" s="103"/>
      <c r="V464" s="103"/>
      <c r="W464" s="103"/>
      <c r="X464" s="103"/>
      <c r="Y464" s="103"/>
      <c r="Z464" s="211"/>
      <c r="AB464" s="211"/>
      <c r="AD464" s="103"/>
      <c r="AE464" s="103"/>
    </row>
    <row r="465" spans="4:31" ht="13.5">
      <c r="D465" s="106"/>
      <c r="E465" s="105"/>
      <c r="F465" s="105"/>
      <c r="G465" s="105"/>
      <c r="H465" s="106"/>
      <c r="I465" s="106"/>
      <c r="J465" s="106"/>
      <c r="K465" s="106"/>
      <c r="L465" s="106"/>
      <c r="M465" s="106"/>
      <c r="N465" s="106"/>
      <c r="O465" s="106"/>
      <c r="P465" s="106"/>
      <c r="Q465" s="106"/>
      <c r="R465" s="106"/>
      <c r="S465" s="103"/>
      <c r="T465" s="103"/>
      <c r="U465" s="103"/>
      <c r="V465" s="103"/>
      <c r="W465" s="103"/>
      <c r="X465" s="103"/>
      <c r="Y465" s="103"/>
      <c r="Z465" s="211"/>
      <c r="AB465" s="211"/>
      <c r="AD465" s="103"/>
      <c r="AE465" s="103"/>
    </row>
    <row r="466" spans="4:31" ht="13.5">
      <c r="D466" s="106"/>
      <c r="E466" s="105"/>
      <c r="F466" s="105"/>
      <c r="G466" s="105"/>
      <c r="H466" s="106"/>
      <c r="I466" s="106"/>
      <c r="J466" s="106"/>
      <c r="K466" s="106"/>
      <c r="L466" s="106"/>
      <c r="M466" s="106"/>
      <c r="N466" s="106"/>
      <c r="O466" s="106"/>
      <c r="P466" s="106"/>
      <c r="Q466" s="106"/>
      <c r="R466" s="106"/>
      <c r="S466" s="103"/>
      <c r="T466" s="103"/>
      <c r="U466" s="103"/>
      <c r="V466" s="103"/>
      <c r="W466" s="103"/>
      <c r="X466" s="103"/>
      <c r="Y466" s="103"/>
      <c r="Z466" s="211"/>
      <c r="AB466" s="211"/>
      <c r="AD466" s="103"/>
      <c r="AE466" s="103"/>
    </row>
    <row r="467" spans="4:31" ht="13.5">
      <c r="D467" s="106"/>
      <c r="E467" s="105"/>
      <c r="F467" s="105"/>
      <c r="G467" s="105"/>
      <c r="H467" s="106"/>
      <c r="I467" s="106"/>
      <c r="J467" s="106"/>
      <c r="K467" s="106"/>
      <c r="L467" s="106"/>
      <c r="M467" s="106"/>
      <c r="N467" s="106"/>
      <c r="O467" s="106"/>
      <c r="P467" s="106"/>
      <c r="Q467" s="106"/>
      <c r="R467" s="106"/>
      <c r="S467" s="103"/>
      <c r="T467" s="103"/>
      <c r="U467" s="103"/>
      <c r="V467" s="103"/>
      <c r="W467" s="103"/>
      <c r="X467" s="103"/>
      <c r="Y467" s="103"/>
      <c r="Z467" s="211"/>
      <c r="AB467" s="211"/>
      <c r="AD467" s="103"/>
      <c r="AE467" s="103"/>
    </row>
    <row r="468" spans="4:31" ht="13.5">
      <c r="D468" s="106"/>
      <c r="E468" s="105"/>
      <c r="F468" s="105"/>
      <c r="G468" s="105"/>
      <c r="H468" s="106"/>
      <c r="I468" s="106"/>
      <c r="J468" s="106"/>
      <c r="K468" s="106"/>
      <c r="L468" s="106"/>
      <c r="M468" s="106"/>
      <c r="N468" s="106"/>
      <c r="O468" s="106"/>
      <c r="P468" s="106"/>
      <c r="Q468" s="106"/>
      <c r="R468" s="106"/>
      <c r="S468" s="103"/>
      <c r="T468" s="103"/>
      <c r="U468" s="103"/>
      <c r="V468" s="103"/>
      <c r="W468" s="103"/>
      <c r="X468" s="103"/>
      <c r="Y468" s="103"/>
      <c r="Z468" s="211"/>
      <c r="AB468" s="211"/>
      <c r="AD468" s="103"/>
      <c r="AE468" s="103"/>
    </row>
    <row r="469" spans="4:31" ht="13.5">
      <c r="D469" s="106"/>
      <c r="E469" s="105"/>
      <c r="F469" s="105"/>
      <c r="G469" s="105"/>
      <c r="H469" s="106"/>
      <c r="I469" s="106"/>
      <c r="J469" s="106"/>
      <c r="K469" s="106"/>
      <c r="L469" s="106"/>
      <c r="M469" s="106"/>
      <c r="N469" s="106"/>
      <c r="O469" s="106"/>
      <c r="P469" s="106"/>
      <c r="Q469" s="106"/>
      <c r="R469" s="106"/>
      <c r="S469" s="103"/>
      <c r="T469" s="103"/>
      <c r="U469" s="103"/>
      <c r="V469" s="103"/>
      <c r="W469" s="103"/>
      <c r="X469" s="103"/>
      <c r="Y469" s="103"/>
      <c r="Z469" s="211"/>
      <c r="AB469" s="211"/>
      <c r="AD469" s="103"/>
      <c r="AE469" s="103"/>
    </row>
    <row r="470" spans="4:31" ht="13.5">
      <c r="D470" s="106"/>
      <c r="E470" s="105"/>
      <c r="F470" s="105"/>
      <c r="G470" s="105"/>
      <c r="H470" s="106"/>
      <c r="I470" s="106"/>
      <c r="J470" s="106"/>
      <c r="K470" s="106"/>
      <c r="L470" s="106"/>
      <c r="M470" s="106"/>
      <c r="N470" s="106"/>
      <c r="O470" s="106"/>
      <c r="P470" s="106"/>
      <c r="Q470" s="106"/>
      <c r="R470" s="106"/>
      <c r="S470" s="103"/>
      <c r="T470" s="103"/>
      <c r="U470" s="103"/>
      <c r="V470" s="103"/>
      <c r="W470" s="103"/>
      <c r="X470" s="103"/>
      <c r="Y470" s="103"/>
      <c r="Z470" s="211"/>
      <c r="AB470" s="211"/>
      <c r="AD470" s="103"/>
      <c r="AE470" s="103"/>
    </row>
    <row r="471" spans="4:31" ht="13.5">
      <c r="D471" s="106"/>
      <c r="E471" s="105"/>
      <c r="F471" s="105"/>
      <c r="G471" s="105"/>
      <c r="H471" s="106"/>
      <c r="I471" s="106"/>
      <c r="J471" s="106"/>
      <c r="K471" s="106"/>
      <c r="L471" s="106"/>
      <c r="M471" s="106"/>
      <c r="N471" s="106"/>
      <c r="O471" s="106"/>
      <c r="P471" s="106"/>
      <c r="Q471" s="106"/>
      <c r="R471" s="106"/>
      <c r="S471" s="103"/>
      <c r="T471" s="103"/>
      <c r="U471" s="103"/>
      <c r="V471" s="103"/>
      <c r="W471" s="103"/>
      <c r="X471" s="103"/>
      <c r="Y471" s="103"/>
      <c r="Z471" s="211"/>
      <c r="AB471" s="211"/>
      <c r="AD471" s="103"/>
      <c r="AE471" s="103"/>
    </row>
    <row r="472" spans="4:31" ht="13.5">
      <c r="D472" s="106"/>
      <c r="E472" s="105"/>
      <c r="F472" s="105"/>
      <c r="G472" s="105"/>
      <c r="H472" s="106"/>
      <c r="I472" s="106"/>
      <c r="J472" s="106"/>
      <c r="K472" s="106"/>
      <c r="L472" s="106"/>
      <c r="M472" s="106"/>
      <c r="N472" s="106"/>
      <c r="O472" s="106"/>
      <c r="P472" s="106"/>
      <c r="Q472" s="106"/>
      <c r="R472" s="106"/>
      <c r="S472" s="103"/>
      <c r="T472" s="103"/>
      <c r="U472" s="103"/>
      <c r="V472" s="103"/>
      <c r="W472" s="103"/>
      <c r="X472" s="103"/>
      <c r="Y472" s="103"/>
      <c r="Z472" s="211"/>
      <c r="AB472" s="211"/>
      <c r="AD472" s="103"/>
      <c r="AE472" s="103"/>
    </row>
    <row r="473" spans="4:31" ht="13.5">
      <c r="D473" s="106"/>
      <c r="E473" s="105"/>
      <c r="F473" s="105"/>
      <c r="G473" s="105"/>
      <c r="H473" s="106"/>
      <c r="I473" s="106"/>
      <c r="J473" s="106"/>
      <c r="K473" s="106"/>
      <c r="L473" s="106"/>
      <c r="M473" s="106"/>
      <c r="N473" s="106"/>
      <c r="O473" s="106"/>
      <c r="P473" s="106"/>
      <c r="Q473" s="106"/>
      <c r="R473" s="106"/>
      <c r="S473" s="103"/>
      <c r="T473" s="103"/>
      <c r="U473" s="103"/>
      <c r="V473" s="103"/>
      <c r="W473" s="103"/>
      <c r="X473" s="103"/>
      <c r="Y473" s="103"/>
      <c r="Z473" s="211"/>
      <c r="AB473" s="211"/>
      <c r="AD473" s="103"/>
      <c r="AE473" s="103"/>
    </row>
    <row r="474" spans="4:31" ht="13.5">
      <c r="D474" s="106"/>
      <c r="E474" s="105"/>
      <c r="F474" s="105"/>
      <c r="G474" s="105"/>
      <c r="H474" s="106"/>
      <c r="I474" s="106"/>
      <c r="J474" s="106"/>
      <c r="K474" s="106"/>
      <c r="L474" s="106"/>
      <c r="M474" s="106"/>
      <c r="N474" s="106"/>
      <c r="O474" s="106"/>
      <c r="P474" s="106"/>
      <c r="Q474" s="106"/>
      <c r="R474" s="106"/>
      <c r="S474" s="103"/>
      <c r="T474" s="103"/>
      <c r="U474" s="103"/>
      <c r="V474" s="103"/>
      <c r="W474" s="103"/>
      <c r="X474" s="103"/>
      <c r="Y474" s="103"/>
      <c r="Z474" s="211"/>
      <c r="AB474" s="211"/>
      <c r="AD474" s="103"/>
      <c r="AE474" s="103"/>
    </row>
    <row r="475" spans="4:31" ht="13.5">
      <c r="D475" s="106"/>
      <c r="E475" s="105"/>
      <c r="F475" s="105"/>
      <c r="G475" s="105"/>
      <c r="H475" s="106"/>
      <c r="I475" s="106"/>
      <c r="J475" s="106"/>
      <c r="K475" s="106"/>
      <c r="L475" s="106"/>
      <c r="M475" s="106"/>
      <c r="N475" s="106"/>
      <c r="O475" s="106"/>
      <c r="P475" s="106"/>
      <c r="Q475" s="106"/>
      <c r="R475" s="106"/>
      <c r="S475" s="103"/>
      <c r="T475" s="103"/>
      <c r="U475" s="103"/>
      <c r="V475" s="103"/>
      <c r="W475" s="103"/>
      <c r="X475" s="103"/>
      <c r="Y475" s="103"/>
      <c r="Z475" s="211"/>
      <c r="AB475" s="211"/>
      <c r="AD475" s="103"/>
      <c r="AE475" s="103"/>
    </row>
    <row r="476" spans="4:31" ht="13.5">
      <c r="D476" s="106"/>
      <c r="E476" s="105"/>
      <c r="F476" s="105"/>
      <c r="G476" s="105"/>
      <c r="H476" s="106"/>
      <c r="I476" s="106"/>
      <c r="J476" s="106"/>
      <c r="K476" s="106"/>
      <c r="L476" s="106"/>
      <c r="M476" s="106"/>
      <c r="N476" s="106"/>
      <c r="O476" s="106"/>
      <c r="P476" s="106"/>
      <c r="Q476" s="106"/>
      <c r="R476" s="106"/>
      <c r="S476" s="103"/>
      <c r="T476" s="103"/>
      <c r="U476" s="103"/>
      <c r="V476" s="103"/>
      <c r="W476" s="103"/>
      <c r="X476" s="103"/>
      <c r="Y476" s="103"/>
      <c r="Z476" s="211"/>
      <c r="AB476" s="211"/>
      <c r="AD476" s="103"/>
      <c r="AE476" s="103"/>
    </row>
    <row r="477" spans="4:31" ht="13.5">
      <c r="D477" s="106"/>
      <c r="E477" s="105"/>
      <c r="F477" s="105"/>
      <c r="G477" s="105"/>
      <c r="H477" s="106"/>
      <c r="I477" s="106"/>
      <c r="J477" s="106"/>
      <c r="K477" s="106"/>
      <c r="L477" s="106"/>
      <c r="M477" s="106"/>
      <c r="N477" s="106"/>
      <c r="O477" s="106"/>
      <c r="P477" s="106"/>
      <c r="Q477" s="106"/>
      <c r="R477" s="106"/>
      <c r="S477" s="103"/>
      <c r="T477" s="103"/>
      <c r="U477" s="103"/>
      <c r="V477" s="103"/>
      <c r="W477" s="103"/>
      <c r="X477" s="103"/>
      <c r="Y477" s="103"/>
      <c r="Z477" s="211"/>
      <c r="AB477" s="211"/>
      <c r="AD477" s="103"/>
      <c r="AE477" s="103"/>
    </row>
    <row r="478" spans="4:31" ht="13.5">
      <c r="D478" s="106"/>
      <c r="E478" s="105"/>
      <c r="F478" s="105"/>
      <c r="G478" s="105"/>
      <c r="H478" s="106"/>
      <c r="I478" s="106"/>
      <c r="J478" s="106"/>
      <c r="K478" s="106"/>
      <c r="L478" s="106"/>
      <c r="M478" s="106"/>
      <c r="N478" s="106"/>
      <c r="O478" s="106"/>
      <c r="P478" s="106"/>
      <c r="Q478" s="106"/>
      <c r="R478" s="106"/>
      <c r="S478" s="103"/>
      <c r="T478" s="103"/>
      <c r="U478" s="103"/>
      <c r="V478" s="103"/>
      <c r="W478" s="103"/>
      <c r="X478" s="103"/>
      <c r="Y478" s="103"/>
      <c r="Z478" s="211"/>
      <c r="AB478" s="211"/>
      <c r="AD478" s="103"/>
      <c r="AE478" s="103"/>
    </row>
    <row r="479" spans="4:31" ht="13.5">
      <c r="D479" s="106"/>
      <c r="E479" s="105"/>
      <c r="F479" s="105"/>
      <c r="G479" s="105"/>
      <c r="H479" s="106"/>
      <c r="I479" s="106"/>
      <c r="J479" s="106"/>
      <c r="K479" s="106"/>
      <c r="L479" s="106"/>
      <c r="M479" s="106"/>
      <c r="N479" s="106"/>
      <c r="O479" s="106"/>
      <c r="P479" s="106"/>
      <c r="Q479" s="106"/>
      <c r="R479" s="106"/>
      <c r="S479" s="103"/>
      <c r="T479" s="103"/>
      <c r="U479" s="103"/>
      <c r="V479" s="103"/>
      <c r="W479" s="103"/>
      <c r="X479" s="103"/>
      <c r="Y479" s="103"/>
      <c r="Z479" s="211"/>
      <c r="AB479" s="211"/>
      <c r="AD479" s="103"/>
      <c r="AE479" s="103"/>
    </row>
    <row r="480" spans="4:31" ht="13.5">
      <c r="D480" s="106"/>
      <c r="E480" s="105"/>
      <c r="F480" s="105"/>
      <c r="G480" s="105"/>
      <c r="H480" s="106"/>
      <c r="I480" s="106"/>
      <c r="J480" s="106"/>
      <c r="K480" s="106"/>
      <c r="L480" s="106"/>
      <c r="M480" s="106"/>
      <c r="N480" s="106"/>
      <c r="O480" s="106"/>
      <c r="P480" s="106"/>
      <c r="Q480" s="106"/>
      <c r="R480" s="106"/>
      <c r="S480" s="103"/>
      <c r="T480" s="103"/>
      <c r="U480" s="103"/>
      <c r="V480" s="103"/>
      <c r="W480" s="103"/>
      <c r="X480" s="103"/>
      <c r="Y480" s="103"/>
      <c r="Z480" s="211"/>
      <c r="AB480" s="211"/>
      <c r="AD480" s="103"/>
      <c r="AE480" s="103"/>
    </row>
    <row r="481" spans="4:31" ht="13.5">
      <c r="D481" s="106"/>
      <c r="E481" s="105"/>
      <c r="F481" s="105"/>
      <c r="G481" s="105"/>
      <c r="H481" s="106"/>
      <c r="I481" s="106"/>
      <c r="J481" s="106"/>
      <c r="K481" s="106"/>
      <c r="L481" s="106"/>
      <c r="M481" s="106"/>
      <c r="N481" s="106"/>
      <c r="O481" s="106"/>
      <c r="P481" s="106"/>
      <c r="Q481" s="106"/>
      <c r="R481" s="106"/>
      <c r="S481" s="103"/>
      <c r="T481" s="103"/>
      <c r="U481" s="103"/>
      <c r="V481" s="103"/>
      <c r="W481" s="103"/>
      <c r="X481" s="103"/>
      <c r="Y481" s="103"/>
      <c r="Z481" s="211"/>
      <c r="AB481" s="211"/>
      <c r="AD481" s="103"/>
      <c r="AE481" s="103"/>
    </row>
    <row r="482" spans="4:31" ht="13.5">
      <c r="D482" s="106"/>
      <c r="E482" s="105"/>
      <c r="F482" s="105"/>
      <c r="G482" s="105"/>
      <c r="H482" s="106"/>
      <c r="I482" s="106"/>
      <c r="J482" s="106"/>
      <c r="K482" s="106"/>
      <c r="L482" s="106"/>
      <c r="M482" s="106"/>
      <c r="N482" s="106"/>
      <c r="O482" s="106"/>
      <c r="P482" s="106"/>
      <c r="Q482" s="106"/>
      <c r="R482" s="106"/>
      <c r="S482" s="103"/>
      <c r="T482" s="103"/>
      <c r="U482" s="103"/>
      <c r="V482" s="103"/>
      <c r="W482" s="103"/>
      <c r="X482" s="103"/>
      <c r="Y482" s="103"/>
      <c r="Z482" s="211"/>
      <c r="AB482" s="211"/>
      <c r="AD482" s="103"/>
      <c r="AE482" s="103"/>
    </row>
    <row r="483" spans="4:31" ht="13.5">
      <c r="D483" s="106"/>
      <c r="E483" s="105"/>
      <c r="F483" s="105"/>
      <c r="G483" s="105"/>
      <c r="H483" s="106"/>
      <c r="I483" s="106"/>
      <c r="J483" s="106"/>
      <c r="K483" s="106"/>
      <c r="L483" s="106"/>
      <c r="M483" s="106"/>
      <c r="N483" s="106"/>
      <c r="O483" s="106"/>
      <c r="P483" s="106"/>
      <c r="Q483" s="106"/>
      <c r="R483" s="106"/>
      <c r="S483" s="103"/>
      <c r="T483" s="103"/>
      <c r="U483" s="103"/>
      <c r="V483" s="103"/>
      <c r="W483" s="103"/>
      <c r="X483" s="103"/>
      <c r="Y483" s="103"/>
      <c r="Z483" s="211"/>
      <c r="AB483" s="211"/>
      <c r="AD483" s="103"/>
      <c r="AE483" s="103"/>
    </row>
    <row r="484" spans="4:31" ht="13.5">
      <c r="D484" s="106"/>
      <c r="E484" s="105"/>
      <c r="F484" s="105"/>
      <c r="G484" s="105"/>
      <c r="H484" s="106"/>
      <c r="I484" s="106"/>
      <c r="J484" s="106"/>
      <c r="K484" s="106"/>
      <c r="L484" s="106"/>
      <c r="M484" s="106"/>
      <c r="N484" s="106"/>
      <c r="O484" s="106"/>
      <c r="P484" s="106"/>
      <c r="Q484" s="106"/>
      <c r="R484" s="106"/>
      <c r="S484" s="103"/>
      <c r="T484" s="103"/>
      <c r="U484" s="103"/>
      <c r="V484" s="103"/>
      <c r="W484" s="103"/>
      <c r="X484" s="103"/>
      <c r="Y484" s="103"/>
      <c r="Z484" s="211"/>
      <c r="AB484" s="211"/>
      <c r="AD484" s="103"/>
      <c r="AE484" s="103"/>
    </row>
    <row r="485" spans="4:31" ht="13.5">
      <c r="D485" s="106"/>
      <c r="E485" s="105"/>
      <c r="F485" s="105"/>
      <c r="G485" s="105"/>
      <c r="H485" s="106"/>
      <c r="I485" s="106"/>
      <c r="J485" s="106"/>
      <c r="K485" s="106"/>
      <c r="L485" s="106"/>
      <c r="M485" s="106"/>
      <c r="N485" s="106"/>
      <c r="O485" s="106"/>
      <c r="P485" s="106"/>
      <c r="Q485" s="106"/>
      <c r="R485" s="106"/>
      <c r="S485" s="103"/>
      <c r="T485" s="103"/>
      <c r="U485" s="103"/>
      <c r="V485" s="103"/>
      <c r="W485" s="103"/>
      <c r="X485" s="103"/>
      <c r="Y485" s="103"/>
      <c r="Z485" s="211"/>
      <c r="AB485" s="211"/>
      <c r="AD485" s="103"/>
      <c r="AE485" s="103"/>
    </row>
    <row r="486" spans="4:31" ht="13.5">
      <c r="D486" s="106"/>
      <c r="E486" s="105"/>
      <c r="F486" s="105"/>
      <c r="G486" s="105"/>
      <c r="H486" s="106"/>
      <c r="I486" s="106"/>
      <c r="J486" s="106"/>
      <c r="K486" s="106"/>
      <c r="L486" s="106"/>
      <c r="M486" s="106"/>
      <c r="N486" s="106"/>
      <c r="O486" s="106"/>
      <c r="P486" s="106"/>
      <c r="Q486" s="106"/>
      <c r="R486" s="106"/>
      <c r="S486" s="103"/>
      <c r="T486" s="103"/>
      <c r="U486" s="103"/>
      <c r="V486" s="103"/>
      <c r="W486" s="103"/>
      <c r="X486" s="103"/>
      <c r="Y486" s="103"/>
      <c r="Z486" s="211"/>
      <c r="AB486" s="211"/>
      <c r="AD486" s="103"/>
      <c r="AE486" s="103"/>
    </row>
    <row r="487" spans="4:31" ht="13.5">
      <c r="D487" s="106"/>
      <c r="E487" s="105"/>
      <c r="F487" s="105"/>
      <c r="G487" s="105"/>
      <c r="H487" s="106"/>
      <c r="I487" s="106"/>
      <c r="J487" s="106"/>
      <c r="K487" s="106"/>
      <c r="L487" s="106"/>
      <c r="M487" s="106"/>
      <c r="N487" s="106"/>
      <c r="O487" s="106"/>
      <c r="P487" s="106"/>
      <c r="Q487" s="106"/>
      <c r="R487" s="106"/>
      <c r="S487" s="103"/>
      <c r="T487" s="103"/>
      <c r="U487" s="103"/>
      <c r="V487" s="103"/>
      <c r="W487" s="103"/>
      <c r="X487" s="103"/>
      <c r="Y487" s="103"/>
      <c r="Z487" s="211"/>
      <c r="AB487" s="211"/>
      <c r="AD487" s="103"/>
      <c r="AE487" s="103"/>
    </row>
    <row r="488" spans="4:31" ht="13.5">
      <c r="D488" s="106"/>
      <c r="E488" s="105"/>
      <c r="F488" s="105"/>
      <c r="G488" s="105"/>
      <c r="H488" s="106"/>
      <c r="I488" s="106"/>
      <c r="J488" s="106"/>
      <c r="K488" s="106"/>
      <c r="L488" s="106"/>
      <c r="M488" s="106"/>
      <c r="N488" s="106"/>
      <c r="O488" s="106"/>
      <c r="P488" s="106"/>
      <c r="Q488" s="106"/>
      <c r="R488" s="106"/>
      <c r="S488" s="103"/>
      <c r="T488" s="103"/>
      <c r="U488" s="103"/>
      <c r="V488" s="103"/>
      <c r="W488" s="103"/>
      <c r="X488" s="103"/>
      <c r="Y488" s="103"/>
      <c r="Z488" s="211"/>
      <c r="AB488" s="211"/>
      <c r="AD488" s="103"/>
      <c r="AE488" s="103"/>
    </row>
    <row r="489" spans="4:31" ht="13.5">
      <c r="D489" s="106"/>
      <c r="E489" s="105"/>
      <c r="F489" s="105"/>
      <c r="G489" s="105"/>
      <c r="H489" s="106"/>
      <c r="I489" s="106"/>
      <c r="J489" s="106"/>
      <c r="K489" s="106"/>
      <c r="L489" s="106"/>
      <c r="M489" s="106"/>
      <c r="N489" s="106"/>
      <c r="O489" s="106"/>
      <c r="P489" s="106"/>
      <c r="Q489" s="106"/>
      <c r="R489" s="106"/>
      <c r="S489" s="103"/>
      <c r="T489" s="103"/>
      <c r="U489" s="103"/>
      <c r="V489" s="103"/>
      <c r="W489" s="103"/>
      <c r="X489" s="103"/>
      <c r="Y489" s="103"/>
      <c r="Z489" s="211"/>
      <c r="AB489" s="211"/>
      <c r="AD489" s="103"/>
      <c r="AE489" s="103"/>
    </row>
    <row r="490" spans="4:31" ht="13.5">
      <c r="D490" s="106"/>
      <c r="E490" s="105"/>
      <c r="F490" s="105"/>
      <c r="G490" s="105"/>
      <c r="H490" s="106"/>
      <c r="I490" s="106"/>
      <c r="J490" s="106"/>
      <c r="K490" s="106"/>
      <c r="L490" s="106"/>
      <c r="M490" s="106"/>
      <c r="N490" s="106"/>
      <c r="O490" s="106"/>
      <c r="P490" s="106"/>
      <c r="Q490" s="106"/>
      <c r="R490" s="106"/>
      <c r="S490" s="103"/>
      <c r="T490" s="103"/>
      <c r="U490" s="103"/>
      <c r="V490" s="103"/>
      <c r="W490" s="103"/>
      <c r="X490" s="103"/>
      <c r="Y490" s="103"/>
      <c r="Z490" s="211"/>
      <c r="AB490" s="211"/>
      <c r="AD490" s="103"/>
      <c r="AE490" s="103"/>
    </row>
    <row r="491" spans="4:31" ht="13.5">
      <c r="D491" s="106"/>
      <c r="E491" s="105"/>
      <c r="F491" s="105"/>
      <c r="G491" s="105"/>
      <c r="H491" s="106"/>
      <c r="I491" s="106"/>
      <c r="J491" s="106"/>
      <c r="K491" s="106"/>
      <c r="L491" s="106"/>
      <c r="M491" s="106"/>
      <c r="N491" s="106"/>
      <c r="O491" s="106"/>
      <c r="P491" s="106"/>
      <c r="Q491" s="106"/>
      <c r="R491" s="106"/>
      <c r="S491" s="103"/>
      <c r="T491" s="103"/>
      <c r="U491" s="103"/>
      <c r="V491" s="103"/>
      <c r="W491" s="103"/>
      <c r="X491" s="103"/>
      <c r="Y491" s="103"/>
      <c r="Z491" s="211"/>
      <c r="AB491" s="211"/>
      <c r="AD491" s="103"/>
      <c r="AE491" s="103"/>
    </row>
    <row r="492" spans="4:31" ht="13.5">
      <c r="D492" s="106"/>
      <c r="E492" s="105"/>
      <c r="F492" s="105"/>
      <c r="G492" s="105"/>
      <c r="H492" s="106"/>
      <c r="I492" s="106"/>
      <c r="J492" s="106"/>
      <c r="K492" s="106"/>
      <c r="L492" s="106"/>
      <c r="M492" s="106"/>
      <c r="N492" s="106"/>
      <c r="O492" s="106"/>
      <c r="P492" s="106"/>
      <c r="Q492" s="106"/>
      <c r="R492" s="106"/>
      <c r="S492" s="103"/>
      <c r="T492" s="103"/>
      <c r="U492" s="103"/>
      <c r="V492" s="103"/>
      <c r="W492" s="103"/>
      <c r="X492" s="103"/>
      <c r="Y492" s="103"/>
      <c r="Z492" s="211"/>
      <c r="AB492" s="211"/>
      <c r="AD492" s="103"/>
      <c r="AE492" s="103"/>
    </row>
    <row r="493" spans="4:31" ht="13.5">
      <c r="D493" s="106"/>
      <c r="E493" s="105"/>
      <c r="F493" s="105"/>
      <c r="G493" s="105"/>
      <c r="H493" s="106"/>
      <c r="I493" s="106"/>
      <c r="J493" s="106"/>
      <c r="K493" s="106"/>
      <c r="L493" s="106"/>
      <c r="M493" s="106"/>
      <c r="N493" s="106"/>
      <c r="O493" s="106"/>
      <c r="P493" s="106"/>
      <c r="Q493" s="106"/>
      <c r="R493" s="106"/>
      <c r="S493" s="103"/>
      <c r="T493" s="103"/>
      <c r="U493" s="103"/>
      <c r="V493" s="103"/>
      <c r="W493" s="103"/>
      <c r="X493" s="103"/>
      <c r="Y493" s="103"/>
      <c r="Z493" s="211"/>
      <c r="AB493" s="211"/>
      <c r="AD493" s="103"/>
      <c r="AE493" s="103"/>
    </row>
    <row r="494" spans="4:31" ht="13.5">
      <c r="D494" s="106"/>
      <c r="E494" s="105"/>
      <c r="F494" s="105"/>
      <c r="G494" s="105"/>
      <c r="H494" s="106"/>
      <c r="I494" s="106"/>
      <c r="J494" s="106"/>
      <c r="K494" s="106"/>
      <c r="L494" s="106"/>
      <c r="M494" s="106"/>
      <c r="N494" s="106"/>
      <c r="O494" s="106"/>
      <c r="P494" s="106"/>
      <c r="Q494" s="106"/>
      <c r="R494" s="106"/>
      <c r="S494" s="103"/>
      <c r="T494" s="103"/>
      <c r="U494" s="103"/>
      <c r="V494" s="103"/>
      <c r="W494" s="103"/>
      <c r="X494" s="103"/>
      <c r="Y494" s="103"/>
      <c r="Z494" s="211"/>
      <c r="AB494" s="211"/>
      <c r="AD494" s="103"/>
      <c r="AE494" s="103"/>
    </row>
    <row r="495" spans="4:31" ht="13.5">
      <c r="D495" s="106"/>
      <c r="E495" s="105"/>
      <c r="F495" s="105"/>
      <c r="G495" s="105"/>
      <c r="H495" s="106"/>
      <c r="I495" s="106"/>
      <c r="J495" s="106"/>
      <c r="K495" s="106"/>
      <c r="L495" s="106"/>
      <c r="M495" s="106"/>
      <c r="N495" s="106"/>
      <c r="O495" s="106"/>
      <c r="P495" s="106"/>
      <c r="Q495" s="106"/>
      <c r="R495" s="106"/>
      <c r="S495" s="103"/>
      <c r="T495" s="103"/>
      <c r="U495" s="103"/>
      <c r="V495" s="103"/>
      <c r="W495" s="103"/>
      <c r="X495" s="103"/>
      <c r="Y495" s="103"/>
      <c r="Z495" s="211"/>
      <c r="AB495" s="211"/>
      <c r="AD495" s="103"/>
      <c r="AE495" s="103"/>
    </row>
    <row r="496" spans="4:31" ht="13.5">
      <c r="D496" s="106"/>
      <c r="E496" s="105"/>
      <c r="F496" s="105"/>
      <c r="G496" s="105"/>
      <c r="H496" s="106"/>
      <c r="I496" s="106"/>
      <c r="J496" s="106"/>
      <c r="K496" s="106"/>
      <c r="L496" s="106"/>
      <c r="M496" s="106"/>
      <c r="N496" s="106"/>
      <c r="O496" s="106"/>
      <c r="P496" s="106"/>
      <c r="Q496" s="106"/>
      <c r="R496" s="106"/>
      <c r="S496" s="103"/>
      <c r="T496" s="103"/>
      <c r="U496" s="103"/>
      <c r="V496" s="103"/>
      <c r="W496" s="103"/>
      <c r="X496" s="103"/>
      <c r="Y496" s="103"/>
      <c r="Z496" s="211"/>
      <c r="AB496" s="211"/>
      <c r="AD496" s="103"/>
      <c r="AE496" s="103"/>
    </row>
    <row r="497" spans="1:31" ht="13.5">
      <c r="D497" s="106"/>
      <c r="E497" s="105"/>
      <c r="F497" s="105"/>
      <c r="G497" s="105"/>
      <c r="H497" s="106"/>
      <c r="I497" s="106"/>
      <c r="J497" s="106"/>
      <c r="K497" s="106"/>
      <c r="L497" s="106"/>
      <c r="M497" s="106"/>
      <c r="N497" s="106"/>
      <c r="O497" s="106"/>
      <c r="P497" s="106"/>
      <c r="Q497" s="106"/>
      <c r="R497" s="106"/>
      <c r="S497" s="103"/>
      <c r="T497" s="103"/>
      <c r="U497" s="103"/>
      <c r="V497" s="103"/>
      <c r="W497" s="103"/>
      <c r="X497" s="103"/>
      <c r="Y497" s="103"/>
      <c r="Z497" s="211"/>
      <c r="AB497" s="211"/>
      <c r="AD497" s="103"/>
      <c r="AE497" s="103"/>
    </row>
    <row r="498" spans="1:31" s="142" customFormat="1">
      <c r="A498" s="146"/>
      <c r="B498" s="146"/>
      <c r="C498" s="103"/>
      <c r="D498" s="106"/>
      <c r="E498" s="105"/>
      <c r="F498" s="105"/>
      <c r="G498" s="105"/>
      <c r="H498" s="106"/>
      <c r="I498" s="106"/>
      <c r="J498" s="106"/>
      <c r="K498" s="106"/>
      <c r="L498" s="106"/>
      <c r="M498" s="106"/>
      <c r="N498" s="106"/>
      <c r="O498" s="106"/>
      <c r="P498" s="106"/>
      <c r="Q498" s="106"/>
      <c r="R498" s="106"/>
      <c r="Z498" s="212"/>
      <c r="AB498" s="212"/>
    </row>
    <row r="499" spans="1:31" s="142" customFormat="1">
      <c r="A499" s="146"/>
      <c r="B499" s="146"/>
      <c r="C499" s="103"/>
      <c r="D499" s="106"/>
      <c r="E499" s="105"/>
      <c r="F499" s="105"/>
      <c r="G499" s="105"/>
      <c r="H499" s="106"/>
      <c r="I499" s="106"/>
      <c r="J499" s="106"/>
      <c r="K499" s="106"/>
      <c r="L499" s="106"/>
      <c r="M499" s="106"/>
      <c r="N499" s="106"/>
      <c r="O499" s="106"/>
      <c r="P499" s="106"/>
      <c r="Q499" s="106"/>
      <c r="R499" s="106"/>
      <c r="Z499" s="212"/>
      <c r="AB499" s="212"/>
    </row>
    <row r="500" spans="1:31" s="142" customFormat="1">
      <c r="A500" s="146"/>
      <c r="B500" s="146"/>
      <c r="C500" s="103"/>
      <c r="D500" s="106"/>
      <c r="E500" s="105"/>
      <c r="F500" s="105"/>
      <c r="G500" s="105"/>
      <c r="H500" s="106"/>
      <c r="I500" s="106"/>
      <c r="J500" s="106"/>
      <c r="K500" s="106"/>
      <c r="L500" s="106"/>
      <c r="M500" s="106"/>
      <c r="N500" s="106"/>
      <c r="O500" s="106"/>
      <c r="P500" s="106"/>
      <c r="Q500" s="106"/>
      <c r="R500" s="106"/>
      <c r="Z500" s="212"/>
      <c r="AB500" s="212"/>
    </row>
    <row r="501" spans="1:31" s="142" customFormat="1">
      <c r="A501" s="146"/>
      <c r="B501" s="146"/>
      <c r="C501" s="103"/>
      <c r="D501" s="106"/>
      <c r="E501" s="105"/>
      <c r="F501" s="105"/>
      <c r="G501" s="105"/>
      <c r="H501" s="106"/>
      <c r="I501" s="106"/>
      <c r="J501" s="106"/>
      <c r="K501" s="106"/>
      <c r="L501" s="106"/>
      <c r="M501" s="106"/>
      <c r="N501" s="106"/>
      <c r="O501" s="106"/>
      <c r="P501" s="106"/>
      <c r="Q501" s="106"/>
      <c r="R501" s="106"/>
      <c r="Z501" s="212"/>
      <c r="AB501" s="212"/>
    </row>
    <row r="502" spans="1:31" s="142" customFormat="1">
      <c r="A502" s="146"/>
      <c r="B502" s="146"/>
      <c r="C502" s="103"/>
      <c r="D502" s="106"/>
      <c r="E502" s="105"/>
      <c r="F502" s="105"/>
      <c r="G502" s="105"/>
      <c r="H502" s="106"/>
      <c r="I502" s="106"/>
      <c r="J502" s="106"/>
      <c r="K502" s="106"/>
      <c r="L502" s="106"/>
      <c r="M502" s="106"/>
      <c r="N502" s="106"/>
      <c r="O502" s="106"/>
      <c r="P502" s="106"/>
      <c r="Q502" s="106"/>
      <c r="R502" s="106"/>
      <c r="Z502" s="212"/>
      <c r="AB502" s="212"/>
    </row>
    <row r="503" spans="1:31" s="142" customFormat="1">
      <c r="A503" s="146"/>
      <c r="B503" s="146"/>
      <c r="C503" s="103"/>
      <c r="D503" s="106"/>
      <c r="E503" s="105"/>
      <c r="F503" s="105"/>
      <c r="G503" s="105"/>
      <c r="H503" s="106"/>
      <c r="I503" s="106"/>
      <c r="J503" s="106"/>
      <c r="K503" s="106"/>
      <c r="L503" s="106"/>
      <c r="M503" s="106"/>
      <c r="N503" s="106"/>
      <c r="O503" s="106"/>
      <c r="P503" s="106"/>
      <c r="Q503" s="106"/>
      <c r="R503" s="106"/>
    </row>
    <row r="504" spans="1:31" s="142" customFormat="1">
      <c r="A504" s="146"/>
      <c r="B504" s="146"/>
      <c r="C504" s="103"/>
      <c r="D504" s="106"/>
      <c r="E504" s="105"/>
      <c r="F504" s="105"/>
      <c r="G504" s="105"/>
      <c r="H504" s="106"/>
      <c r="I504" s="106"/>
      <c r="J504" s="106"/>
      <c r="K504" s="106"/>
      <c r="L504" s="106"/>
      <c r="M504" s="106"/>
      <c r="N504" s="106"/>
      <c r="O504" s="106"/>
      <c r="P504" s="106"/>
      <c r="Q504" s="106"/>
      <c r="R504" s="106"/>
    </row>
    <row r="505" spans="1:31" s="142" customFormat="1">
      <c r="A505" s="146"/>
      <c r="B505" s="146"/>
      <c r="C505" s="103"/>
      <c r="D505" s="106"/>
      <c r="E505" s="105"/>
      <c r="F505" s="105"/>
      <c r="G505" s="105"/>
      <c r="H505" s="106"/>
      <c r="I505" s="106"/>
      <c r="J505" s="106"/>
      <c r="K505" s="106"/>
      <c r="L505" s="106"/>
      <c r="M505" s="106"/>
      <c r="N505" s="106"/>
      <c r="O505" s="106"/>
      <c r="P505" s="106"/>
      <c r="Q505" s="106"/>
      <c r="R505" s="106"/>
    </row>
    <row r="506" spans="1:31" s="142" customFormat="1">
      <c r="A506" s="146"/>
      <c r="B506" s="146"/>
      <c r="C506" s="103"/>
      <c r="D506" s="106"/>
      <c r="E506" s="105"/>
      <c r="F506" s="105"/>
      <c r="G506" s="105"/>
      <c r="H506" s="106"/>
      <c r="I506" s="106"/>
      <c r="J506" s="106"/>
      <c r="K506" s="106"/>
      <c r="L506" s="106"/>
      <c r="M506" s="106"/>
      <c r="N506" s="106"/>
      <c r="O506" s="106"/>
      <c r="P506" s="106"/>
      <c r="Q506" s="106"/>
      <c r="R506" s="106"/>
    </row>
    <row r="507" spans="1:31" s="142" customFormat="1">
      <c r="A507" s="146"/>
      <c r="B507" s="146"/>
      <c r="C507" s="103"/>
      <c r="D507" s="106"/>
      <c r="E507" s="105"/>
      <c r="F507" s="105"/>
      <c r="G507" s="105"/>
      <c r="H507" s="106"/>
      <c r="I507" s="106"/>
      <c r="J507" s="106"/>
      <c r="K507" s="106"/>
      <c r="L507" s="106"/>
      <c r="M507" s="106"/>
      <c r="N507" s="106"/>
      <c r="O507" s="106"/>
      <c r="P507" s="106"/>
      <c r="Q507" s="106"/>
      <c r="R507" s="106"/>
    </row>
    <row r="508" spans="1:31" s="142" customFormat="1">
      <c r="A508" s="146"/>
      <c r="B508" s="146"/>
      <c r="C508" s="103"/>
      <c r="D508" s="106"/>
      <c r="E508" s="105"/>
      <c r="F508" s="105"/>
      <c r="G508" s="105"/>
      <c r="H508" s="106"/>
      <c r="I508" s="106"/>
      <c r="J508" s="106"/>
      <c r="K508" s="106"/>
      <c r="L508" s="106"/>
      <c r="M508" s="106"/>
      <c r="N508" s="106"/>
      <c r="O508" s="106"/>
      <c r="P508" s="106"/>
      <c r="Q508" s="106"/>
      <c r="R508" s="106"/>
    </row>
    <row r="509" spans="1:31" s="142" customFormat="1">
      <c r="A509" s="146"/>
      <c r="B509" s="146"/>
      <c r="C509" s="103"/>
      <c r="D509" s="106"/>
      <c r="E509" s="105"/>
      <c r="F509" s="105"/>
      <c r="G509" s="105"/>
      <c r="H509" s="106"/>
      <c r="I509" s="106"/>
      <c r="J509" s="106"/>
      <c r="K509" s="106"/>
      <c r="L509" s="106"/>
      <c r="M509" s="106"/>
      <c r="N509" s="106"/>
      <c r="O509" s="106"/>
      <c r="P509" s="106"/>
      <c r="Q509" s="106"/>
      <c r="R509" s="106"/>
    </row>
    <row r="510" spans="1:31" s="142" customFormat="1">
      <c r="A510" s="146"/>
      <c r="B510" s="146"/>
      <c r="C510" s="103"/>
      <c r="D510" s="106"/>
      <c r="E510" s="105"/>
      <c r="F510" s="105"/>
      <c r="G510" s="105"/>
      <c r="H510" s="106"/>
      <c r="I510" s="106"/>
      <c r="J510" s="106"/>
      <c r="K510" s="106"/>
      <c r="L510" s="106"/>
      <c r="M510" s="106"/>
      <c r="N510" s="106"/>
      <c r="O510" s="106"/>
      <c r="P510" s="106"/>
      <c r="Q510" s="106"/>
      <c r="R510" s="106"/>
    </row>
    <row r="511" spans="1:31" s="142" customFormat="1">
      <c r="A511" s="146"/>
      <c r="B511" s="146"/>
      <c r="C511" s="103"/>
      <c r="D511" s="106"/>
      <c r="E511" s="105"/>
      <c r="F511" s="105"/>
      <c r="G511" s="105"/>
      <c r="H511" s="106"/>
      <c r="I511" s="106"/>
      <c r="J511" s="106"/>
      <c r="K511" s="106"/>
      <c r="L511" s="106"/>
      <c r="M511" s="106"/>
      <c r="N511" s="106"/>
      <c r="O511" s="106"/>
      <c r="P511" s="106"/>
      <c r="Q511" s="106"/>
      <c r="R511" s="106"/>
    </row>
    <row r="512" spans="1:31" s="142" customFormat="1">
      <c r="A512" s="146"/>
      <c r="B512" s="146"/>
      <c r="C512" s="103"/>
      <c r="D512" s="106"/>
      <c r="E512" s="105"/>
      <c r="F512" s="105"/>
      <c r="G512" s="105"/>
      <c r="H512" s="106"/>
      <c r="I512" s="106"/>
      <c r="J512" s="106"/>
      <c r="K512" s="106"/>
      <c r="L512" s="106"/>
      <c r="M512" s="106"/>
      <c r="N512" s="106"/>
      <c r="O512" s="106"/>
      <c r="P512" s="106"/>
      <c r="Q512" s="106"/>
      <c r="R512" s="106"/>
    </row>
    <row r="513" spans="1:18" s="142" customFormat="1">
      <c r="A513" s="146"/>
      <c r="B513" s="146"/>
      <c r="C513" s="103"/>
      <c r="D513" s="106"/>
      <c r="E513" s="105"/>
      <c r="F513" s="105"/>
      <c r="G513" s="105"/>
      <c r="H513" s="106"/>
      <c r="I513" s="106"/>
      <c r="J513" s="106"/>
      <c r="K513" s="106"/>
      <c r="L513" s="106"/>
      <c r="M513" s="106"/>
      <c r="N513" s="106"/>
      <c r="O513" s="106"/>
      <c r="P513" s="106"/>
      <c r="Q513" s="106"/>
      <c r="R513" s="106"/>
    </row>
    <row r="514" spans="1:18" s="142" customFormat="1">
      <c r="A514" s="146"/>
      <c r="B514" s="146"/>
      <c r="C514" s="103"/>
      <c r="D514" s="106"/>
      <c r="E514" s="105"/>
      <c r="F514" s="105"/>
      <c r="G514" s="105"/>
      <c r="H514" s="106"/>
      <c r="I514" s="106"/>
      <c r="J514" s="106"/>
      <c r="K514" s="106"/>
      <c r="L514" s="106"/>
      <c r="M514" s="106"/>
      <c r="N514" s="106"/>
      <c r="O514" s="106"/>
      <c r="P514" s="106"/>
      <c r="Q514" s="106"/>
      <c r="R514" s="106"/>
    </row>
    <row r="515" spans="1:18" s="142" customFormat="1">
      <c r="A515" s="146"/>
      <c r="B515" s="146"/>
      <c r="C515" s="103"/>
      <c r="D515" s="106"/>
      <c r="E515" s="105"/>
      <c r="F515" s="105"/>
      <c r="G515" s="105"/>
      <c r="H515" s="106"/>
      <c r="I515" s="106"/>
      <c r="J515" s="106"/>
      <c r="K515" s="106"/>
      <c r="L515" s="106"/>
      <c r="M515" s="106"/>
      <c r="N515" s="106"/>
      <c r="O515" s="106"/>
      <c r="P515" s="106"/>
      <c r="Q515" s="106"/>
      <c r="R515" s="106"/>
    </row>
    <row r="516" spans="1:18" s="142" customFormat="1">
      <c r="A516" s="146"/>
      <c r="B516" s="146"/>
      <c r="C516" s="103"/>
      <c r="D516" s="106"/>
      <c r="E516" s="105"/>
      <c r="F516" s="105"/>
      <c r="G516" s="105"/>
      <c r="H516" s="106"/>
      <c r="I516" s="106"/>
      <c r="J516" s="106"/>
      <c r="K516" s="106"/>
      <c r="L516" s="106"/>
      <c r="M516" s="106"/>
      <c r="N516" s="106"/>
      <c r="O516" s="106"/>
      <c r="P516" s="106"/>
      <c r="Q516" s="106"/>
      <c r="R516" s="106"/>
    </row>
    <row r="517" spans="1:18" s="142" customFormat="1">
      <c r="A517" s="146"/>
      <c r="B517" s="146"/>
      <c r="C517" s="103"/>
      <c r="D517" s="106"/>
      <c r="E517" s="105"/>
      <c r="F517" s="105"/>
      <c r="G517" s="105"/>
      <c r="H517" s="106"/>
      <c r="I517" s="106"/>
      <c r="J517" s="106"/>
      <c r="K517" s="106"/>
      <c r="L517" s="106"/>
      <c r="M517" s="106"/>
      <c r="N517" s="106"/>
      <c r="O517" s="106"/>
      <c r="P517" s="106"/>
      <c r="Q517" s="106"/>
      <c r="R517" s="106"/>
    </row>
    <row r="518" spans="1:18" s="142" customFormat="1">
      <c r="A518" s="146"/>
      <c r="B518" s="146"/>
      <c r="C518" s="103"/>
      <c r="D518" s="106"/>
      <c r="E518" s="105"/>
      <c r="F518" s="105"/>
      <c r="G518" s="105"/>
      <c r="H518" s="106"/>
      <c r="I518" s="106"/>
      <c r="J518" s="106"/>
      <c r="K518" s="106"/>
      <c r="L518" s="106"/>
      <c r="M518" s="106"/>
      <c r="N518" s="106"/>
      <c r="O518" s="106"/>
      <c r="P518" s="106"/>
      <c r="Q518" s="106"/>
      <c r="R518" s="106"/>
    </row>
    <row r="519" spans="1:18" s="142" customFormat="1">
      <c r="A519" s="146"/>
      <c r="B519" s="146"/>
      <c r="C519" s="103"/>
      <c r="D519" s="106"/>
      <c r="E519" s="105"/>
      <c r="F519" s="105"/>
      <c r="G519" s="105"/>
      <c r="H519" s="106"/>
      <c r="I519" s="106"/>
      <c r="J519" s="106"/>
      <c r="K519" s="106"/>
      <c r="L519" s="106"/>
      <c r="M519" s="106"/>
      <c r="N519" s="106"/>
      <c r="O519" s="106"/>
      <c r="P519" s="106"/>
      <c r="Q519" s="106"/>
      <c r="R519" s="106"/>
    </row>
    <row r="520" spans="1:18" s="142" customFormat="1">
      <c r="A520" s="146"/>
      <c r="B520" s="146"/>
      <c r="C520" s="103"/>
      <c r="D520" s="106"/>
      <c r="E520" s="105"/>
      <c r="F520" s="105"/>
      <c r="G520" s="105"/>
      <c r="H520" s="106"/>
      <c r="I520" s="106"/>
      <c r="J520" s="106"/>
      <c r="K520" s="106"/>
      <c r="L520" s="106"/>
      <c r="M520" s="106"/>
      <c r="N520" s="106"/>
      <c r="O520" s="106"/>
      <c r="P520" s="106"/>
      <c r="Q520" s="106"/>
      <c r="R520" s="106"/>
    </row>
    <row r="521" spans="1:18" s="142" customFormat="1">
      <c r="A521" s="146"/>
      <c r="B521" s="146"/>
      <c r="C521" s="103"/>
      <c r="D521" s="106"/>
      <c r="E521" s="105"/>
      <c r="F521" s="105"/>
      <c r="G521" s="105"/>
      <c r="H521" s="106"/>
      <c r="I521" s="106"/>
      <c r="J521" s="106"/>
      <c r="K521" s="106"/>
      <c r="L521" s="106"/>
      <c r="M521" s="106"/>
      <c r="N521" s="106"/>
      <c r="O521" s="106"/>
      <c r="P521" s="106"/>
      <c r="Q521" s="106"/>
      <c r="R521" s="106"/>
    </row>
    <row r="522" spans="1:18" s="142" customFormat="1">
      <c r="A522" s="146"/>
      <c r="B522" s="146"/>
      <c r="C522" s="103"/>
      <c r="D522" s="106"/>
      <c r="E522" s="105"/>
      <c r="F522" s="105"/>
      <c r="G522" s="105"/>
      <c r="H522" s="106"/>
      <c r="I522" s="106"/>
      <c r="J522" s="106"/>
      <c r="K522" s="106"/>
      <c r="L522" s="106"/>
      <c r="M522" s="106"/>
      <c r="N522" s="106"/>
      <c r="O522" s="106"/>
      <c r="P522" s="106"/>
      <c r="Q522" s="106"/>
      <c r="R522" s="106"/>
    </row>
    <row r="523" spans="1:18" s="142" customFormat="1">
      <c r="A523" s="146"/>
      <c r="B523" s="146"/>
      <c r="C523" s="103"/>
      <c r="D523" s="106"/>
      <c r="E523" s="105"/>
      <c r="F523" s="105"/>
      <c r="G523" s="105"/>
      <c r="H523" s="106"/>
      <c r="I523" s="106"/>
      <c r="J523" s="106"/>
      <c r="K523" s="106"/>
      <c r="L523" s="106"/>
      <c r="M523" s="106"/>
      <c r="N523" s="106"/>
      <c r="O523" s="106"/>
      <c r="P523" s="106"/>
      <c r="Q523" s="106"/>
      <c r="R523" s="106"/>
    </row>
    <row r="524" spans="1:18" s="142" customFormat="1">
      <c r="A524" s="146"/>
      <c r="B524" s="146"/>
      <c r="C524" s="103"/>
      <c r="D524" s="106"/>
      <c r="E524" s="105"/>
      <c r="F524" s="105"/>
      <c r="G524" s="105"/>
      <c r="H524" s="106"/>
      <c r="I524" s="106"/>
      <c r="J524" s="106"/>
      <c r="K524" s="106"/>
      <c r="L524" s="106"/>
      <c r="M524" s="106"/>
      <c r="N524" s="106"/>
      <c r="O524" s="106"/>
      <c r="P524" s="106"/>
      <c r="Q524" s="106"/>
      <c r="R524" s="106"/>
    </row>
    <row r="525" spans="1:18" s="142" customFormat="1">
      <c r="A525" s="146"/>
      <c r="B525" s="146"/>
      <c r="C525" s="103"/>
      <c r="D525" s="106"/>
      <c r="E525" s="105"/>
      <c r="F525" s="105"/>
      <c r="G525" s="105"/>
      <c r="H525" s="106"/>
      <c r="I525" s="106"/>
      <c r="J525" s="106"/>
      <c r="K525" s="106"/>
      <c r="L525" s="106"/>
      <c r="M525" s="106"/>
      <c r="N525" s="106"/>
      <c r="O525" s="106"/>
      <c r="P525" s="106"/>
      <c r="Q525" s="106"/>
      <c r="R525" s="106"/>
    </row>
    <row r="526" spans="1:18" s="142" customFormat="1">
      <c r="A526" s="146"/>
      <c r="B526" s="146"/>
      <c r="C526" s="103"/>
      <c r="D526" s="106"/>
      <c r="E526" s="105"/>
      <c r="F526" s="105"/>
      <c r="G526" s="105"/>
      <c r="H526" s="106"/>
      <c r="I526" s="106"/>
      <c r="J526" s="106"/>
      <c r="K526" s="106"/>
      <c r="L526" s="106"/>
      <c r="M526" s="106"/>
      <c r="N526" s="106"/>
      <c r="O526" s="106"/>
      <c r="P526" s="106"/>
      <c r="Q526" s="106"/>
      <c r="R526" s="106"/>
    </row>
    <row r="527" spans="1:18" s="142" customFormat="1">
      <c r="A527" s="146"/>
      <c r="B527" s="146"/>
      <c r="C527" s="103"/>
      <c r="D527" s="106"/>
      <c r="E527" s="105"/>
      <c r="F527" s="105"/>
      <c r="G527" s="105"/>
      <c r="H527" s="106"/>
      <c r="I527" s="106"/>
      <c r="J527" s="106"/>
      <c r="K527" s="106"/>
      <c r="L527" s="106"/>
      <c r="M527" s="106"/>
      <c r="N527" s="106"/>
      <c r="O527" s="106"/>
      <c r="P527" s="106"/>
      <c r="Q527" s="106"/>
      <c r="R527" s="106"/>
    </row>
    <row r="528" spans="1:18" s="142" customFormat="1">
      <c r="A528" s="146"/>
      <c r="B528" s="146"/>
      <c r="C528" s="103"/>
      <c r="D528" s="106"/>
      <c r="E528" s="105"/>
      <c r="F528" s="105"/>
      <c r="G528" s="105"/>
      <c r="H528" s="106"/>
      <c r="I528" s="106"/>
      <c r="J528" s="106"/>
      <c r="K528" s="106"/>
      <c r="L528" s="106"/>
      <c r="M528" s="106"/>
      <c r="N528" s="106"/>
      <c r="O528" s="106"/>
      <c r="P528" s="106"/>
      <c r="Q528" s="106"/>
      <c r="R528" s="106"/>
    </row>
    <row r="529" spans="1:18" s="142" customFormat="1">
      <c r="A529" s="146"/>
      <c r="B529" s="146"/>
      <c r="C529" s="103"/>
      <c r="D529" s="106"/>
      <c r="E529" s="105"/>
      <c r="F529" s="105"/>
      <c r="G529" s="105"/>
      <c r="H529" s="106"/>
      <c r="I529" s="106"/>
      <c r="J529" s="106"/>
      <c r="K529" s="106"/>
      <c r="L529" s="106"/>
      <c r="M529" s="106"/>
      <c r="N529" s="106"/>
      <c r="O529" s="106"/>
      <c r="P529" s="106"/>
      <c r="Q529" s="106"/>
      <c r="R529" s="106"/>
    </row>
    <row r="530" spans="1:18" s="142" customFormat="1">
      <c r="A530" s="146"/>
      <c r="B530" s="146"/>
      <c r="C530" s="103"/>
      <c r="D530" s="106"/>
      <c r="E530" s="105"/>
      <c r="F530" s="105"/>
      <c r="G530" s="105"/>
      <c r="H530" s="106"/>
      <c r="I530" s="106"/>
      <c r="J530" s="106"/>
      <c r="K530" s="106"/>
      <c r="L530" s="106"/>
      <c r="M530" s="106"/>
      <c r="N530" s="106"/>
      <c r="O530" s="106"/>
      <c r="P530" s="106"/>
      <c r="Q530" s="106"/>
      <c r="R530" s="106"/>
    </row>
    <row r="531" spans="1:18" s="142" customFormat="1">
      <c r="A531" s="146"/>
      <c r="B531" s="146"/>
      <c r="C531" s="103"/>
      <c r="D531" s="106"/>
      <c r="E531" s="105"/>
      <c r="F531" s="105"/>
      <c r="G531" s="105"/>
      <c r="H531" s="106"/>
      <c r="I531" s="106"/>
      <c r="J531" s="106"/>
      <c r="K531" s="106"/>
      <c r="L531" s="106"/>
      <c r="M531" s="106"/>
      <c r="N531" s="106"/>
      <c r="O531" s="106"/>
      <c r="P531" s="106"/>
      <c r="Q531" s="106"/>
      <c r="R531" s="106"/>
    </row>
    <row r="532" spans="1:18" s="142" customFormat="1">
      <c r="A532" s="146"/>
      <c r="B532" s="146"/>
      <c r="C532" s="103"/>
      <c r="D532" s="106"/>
      <c r="E532" s="105"/>
      <c r="F532" s="105"/>
      <c r="G532" s="105"/>
      <c r="H532" s="106"/>
      <c r="I532" s="106"/>
      <c r="J532" s="106"/>
      <c r="K532" s="106"/>
      <c r="L532" s="106"/>
      <c r="M532" s="106"/>
      <c r="N532" s="106"/>
      <c r="O532" s="106"/>
      <c r="P532" s="106"/>
      <c r="Q532" s="106"/>
      <c r="R532" s="106"/>
    </row>
    <row r="533" spans="1:18" s="142" customFormat="1">
      <c r="A533" s="146"/>
      <c r="B533" s="146"/>
      <c r="C533" s="103"/>
      <c r="D533" s="106"/>
      <c r="E533" s="105"/>
      <c r="F533" s="105"/>
      <c r="G533" s="105"/>
      <c r="H533" s="106"/>
      <c r="I533" s="106"/>
      <c r="J533" s="106"/>
      <c r="K533" s="106"/>
      <c r="L533" s="106"/>
      <c r="M533" s="106"/>
      <c r="N533" s="106"/>
      <c r="O533" s="106"/>
      <c r="P533" s="106"/>
      <c r="Q533" s="106"/>
      <c r="R533" s="106"/>
    </row>
    <row r="534" spans="1:18" s="142" customFormat="1">
      <c r="A534" s="146"/>
      <c r="B534" s="146"/>
      <c r="C534" s="103"/>
      <c r="D534" s="106"/>
      <c r="E534" s="105"/>
      <c r="F534" s="105"/>
      <c r="G534" s="105"/>
      <c r="H534" s="106"/>
      <c r="I534" s="106"/>
      <c r="J534" s="106"/>
      <c r="K534" s="106"/>
      <c r="L534" s="106"/>
      <c r="M534" s="106"/>
      <c r="N534" s="106"/>
      <c r="O534" s="106"/>
      <c r="P534" s="106"/>
      <c r="Q534" s="106"/>
      <c r="R534" s="106"/>
    </row>
    <row r="535" spans="1:18" s="142" customFormat="1">
      <c r="A535" s="146"/>
      <c r="B535" s="146"/>
      <c r="C535" s="103"/>
      <c r="D535" s="106"/>
      <c r="E535" s="105"/>
      <c r="F535" s="105"/>
      <c r="G535" s="105"/>
      <c r="H535" s="106"/>
      <c r="I535" s="106"/>
      <c r="J535" s="106"/>
      <c r="K535" s="106"/>
      <c r="L535" s="106"/>
      <c r="M535" s="106"/>
      <c r="N535" s="106"/>
      <c r="O535" s="106"/>
      <c r="P535" s="106"/>
      <c r="Q535" s="106"/>
      <c r="R535" s="106"/>
    </row>
    <row r="536" spans="1:18" s="142" customFormat="1">
      <c r="A536" s="146"/>
      <c r="B536" s="146"/>
      <c r="C536" s="103"/>
      <c r="D536" s="106"/>
      <c r="E536" s="105"/>
      <c r="F536" s="105"/>
      <c r="G536" s="105"/>
      <c r="H536" s="106"/>
      <c r="I536" s="106"/>
      <c r="J536" s="106"/>
      <c r="K536" s="106"/>
      <c r="L536" s="106"/>
      <c r="M536" s="106"/>
      <c r="N536" s="106"/>
      <c r="O536" s="106"/>
      <c r="P536" s="106"/>
      <c r="Q536" s="106"/>
      <c r="R536" s="106"/>
    </row>
    <row r="537" spans="1:18" s="142" customFormat="1">
      <c r="A537" s="146"/>
      <c r="B537" s="146"/>
      <c r="C537" s="103"/>
      <c r="D537" s="106"/>
      <c r="E537" s="105"/>
      <c r="F537" s="105"/>
      <c r="G537" s="105"/>
      <c r="H537" s="106"/>
      <c r="I537" s="106"/>
      <c r="J537" s="106"/>
      <c r="K537" s="106"/>
      <c r="L537" s="106"/>
      <c r="M537" s="106"/>
      <c r="N537" s="106"/>
      <c r="O537" s="106"/>
      <c r="P537" s="106"/>
      <c r="Q537" s="106"/>
      <c r="R537" s="106"/>
    </row>
    <row r="538" spans="1:18" s="142" customFormat="1">
      <c r="A538" s="146"/>
      <c r="B538" s="146"/>
      <c r="C538" s="103"/>
      <c r="D538" s="106"/>
      <c r="E538" s="105"/>
      <c r="F538" s="105"/>
      <c r="G538" s="105"/>
      <c r="H538" s="106"/>
      <c r="I538" s="106"/>
      <c r="J538" s="106"/>
      <c r="K538" s="106"/>
      <c r="L538" s="106"/>
      <c r="M538" s="106"/>
      <c r="N538" s="106"/>
      <c r="O538" s="106"/>
      <c r="P538" s="106"/>
      <c r="Q538" s="106"/>
      <c r="R538" s="106"/>
    </row>
    <row r="539" spans="1:18" s="142" customFormat="1">
      <c r="A539" s="146"/>
      <c r="B539" s="146"/>
      <c r="C539" s="103"/>
      <c r="D539" s="106"/>
      <c r="E539" s="105"/>
      <c r="F539" s="105"/>
      <c r="G539" s="105"/>
      <c r="H539" s="106"/>
      <c r="I539" s="106"/>
      <c r="J539" s="106"/>
      <c r="K539" s="106"/>
      <c r="L539" s="106"/>
      <c r="M539" s="106"/>
      <c r="N539" s="106"/>
      <c r="O539" s="106"/>
      <c r="P539" s="106"/>
      <c r="Q539" s="106"/>
      <c r="R539" s="106"/>
    </row>
    <row r="540" spans="1:18" s="142" customFormat="1">
      <c r="A540" s="146"/>
      <c r="B540" s="146"/>
      <c r="C540" s="103"/>
      <c r="D540" s="106"/>
      <c r="E540" s="105"/>
      <c r="F540" s="105"/>
      <c r="G540" s="105"/>
      <c r="H540" s="106"/>
      <c r="I540" s="106"/>
      <c r="J540" s="106"/>
      <c r="K540" s="106"/>
      <c r="L540" s="106"/>
      <c r="M540" s="106"/>
      <c r="N540" s="106"/>
      <c r="O540" s="106"/>
      <c r="P540" s="106"/>
      <c r="Q540" s="106"/>
      <c r="R540" s="106"/>
    </row>
    <row r="541" spans="1:18" s="142" customFormat="1">
      <c r="A541" s="146"/>
      <c r="B541" s="146"/>
      <c r="C541" s="103"/>
      <c r="D541" s="106"/>
      <c r="E541" s="105"/>
      <c r="F541" s="105"/>
      <c r="G541" s="105"/>
      <c r="H541" s="106"/>
      <c r="I541" s="106"/>
      <c r="J541" s="106"/>
      <c r="K541" s="106"/>
      <c r="L541" s="106"/>
      <c r="M541" s="106"/>
      <c r="N541" s="106"/>
      <c r="O541" s="106"/>
      <c r="P541" s="106"/>
      <c r="Q541" s="106"/>
      <c r="R541" s="106"/>
    </row>
    <row r="542" spans="1:18" s="142" customFormat="1">
      <c r="A542" s="146"/>
      <c r="B542" s="146"/>
      <c r="C542" s="103"/>
      <c r="D542" s="106"/>
      <c r="E542" s="105"/>
      <c r="F542" s="105"/>
      <c r="G542" s="105"/>
      <c r="H542" s="106"/>
      <c r="I542" s="106"/>
      <c r="J542" s="106"/>
      <c r="K542" s="106"/>
      <c r="L542" s="106"/>
      <c r="M542" s="106"/>
      <c r="N542" s="106"/>
      <c r="O542" s="106"/>
      <c r="P542" s="106"/>
      <c r="Q542" s="106"/>
      <c r="R542" s="106"/>
    </row>
    <row r="543" spans="1:18" s="142" customFormat="1">
      <c r="A543" s="146"/>
      <c r="B543" s="146"/>
      <c r="C543" s="103"/>
      <c r="D543" s="106"/>
      <c r="E543" s="105"/>
      <c r="F543" s="105"/>
      <c r="G543" s="105"/>
      <c r="H543" s="106"/>
      <c r="I543" s="106"/>
      <c r="J543" s="106"/>
      <c r="K543" s="106"/>
      <c r="L543" s="106"/>
      <c r="M543" s="106"/>
      <c r="N543" s="106"/>
      <c r="O543" s="106"/>
      <c r="P543" s="106"/>
      <c r="Q543" s="106"/>
      <c r="R543" s="106"/>
    </row>
    <row r="544" spans="1:18" s="142" customFormat="1">
      <c r="A544" s="146"/>
      <c r="B544" s="146"/>
      <c r="C544" s="103"/>
      <c r="D544" s="106"/>
      <c r="E544" s="105"/>
      <c r="F544" s="105"/>
      <c r="G544" s="105"/>
      <c r="H544" s="106"/>
      <c r="I544" s="106"/>
      <c r="J544" s="106"/>
      <c r="K544" s="106"/>
      <c r="L544" s="106"/>
      <c r="M544" s="106"/>
      <c r="N544" s="106"/>
      <c r="O544" s="106"/>
      <c r="P544" s="106"/>
      <c r="Q544" s="106"/>
      <c r="R544" s="106"/>
    </row>
    <row r="545" spans="1:18" s="142" customFormat="1">
      <c r="A545" s="146"/>
      <c r="B545" s="146"/>
      <c r="C545" s="103"/>
      <c r="D545" s="106"/>
      <c r="E545" s="105"/>
      <c r="F545" s="105"/>
      <c r="G545" s="105"/>
      <c r="H545" s="106"/>
      <c r="I545" s="106"/>
      <c r="J545" s="106"/>
      <c r="K545" s="106"/>
      <c r="L545" s="106"/>
      <c r="M545" s="106"/>
      <c r="N545" s="106"/>
      <c r="O545" s="106"/>
      <c r="P545" s="106"/>
      <c r="Q545" s="106"/>
      <c r="R545" s="106"/>
    </row>
    <row r="546" spans="1:18" s="142" customFormat="1">
      <c r="A546" s="146"/>
      <c r="B546" s="146"/>
      <c r="C546" s="103"/>
      <c r="D546" s="106"/>
      <c r="E546" s="105"/>
      <c r="F546" s="105"/>
      <c r="G546" s="105"/>
      <c r="H546" s="106"/>
      <c r="I546" s="106"/>
      <c r="J546" s="106"/>
      <c r="K546" s="106"/>
      <c r="L546" s="106"/>
      <c r="M546" s="106"/>
      <c r="N546" s="106"/>
      <c r="O546" s="106"/>
      <c r="P546" s="106"/>
      <c r="Q546" s="106"/>
      <c r="R546" s="106"/>
    </row>
    <row r="547" spans="1:18" s="142" customFormat="1">
      <c r="A547" s="146"/>
      <c r="B547" s="146"/>
      <c r="C547" s="103"/>
      <c r="D547" s="106"/>
      <c r="E547" s="105"/>
      <c r="F547" s="105"/>
      <c r="G547" s="105"/>
      <c r="H547" s="106"/>
      <c r="I547" s="106"/>
      <c r="J547" s="106"/>
      <c r="K547" s="106"/>
      <c r="L547" s="106"/>
      <c r="M547" s="106"/>
      <c r="N547" s="106"/>
      <c r="O547" s="106"/>
      <c r="P547" s="106"/>
      <c r="Q547" s="106"/>
      <c r="R547" s="106"/>
    </row>
    <row r="548" spans="1:18" s="142" customFormat="1">
      <c r="A548" s="146"/>
      <c r="B548" s="146"/>
      <c r="C548" s="103"/>
      <c r="D548" s="106"/>
      <c r="E548" s="105"/>
      <c r="F548" s="105"/>
      <c r="G548" s="105"/>
      <c r="H548" s="106"/>
      <c r="I548" s="106"/>
      <c r="J548" s="106"/>
      <c r="K548" s="106"/>
      <c r="L548" s="106"/>
      <c r="M548" s="106"/>
      <c r="N548" s="106"/>
      <c r="O548" s="106"/>
      <c r="P548" s="106"/>
      <c r="Q548" s="106"/>
      <c r="R548" s="106"/>
    </row>
    <row r="549" spans="1:18" s="142" customFormat="1">
      <c r="A549" s="146"/>
      <c r="B549" s="146"/>
      <c r="C549" s="103"/>
      <c r="D549" s="106"/>
      <c r="E549" s="105"/>
      <c r="F549" s="105"/>
      <c r="G549" s="105"/>
      <c r="H549" s="106"/>
      <c r="I549" s="106"/>
      <c r="J549" s="106"/>
      <c r="K549" s="106"/>
      <c r="L549" s="106"/>
      <c r="M549" s="106"/>
      <c r="N549" s="106"/>
      <c r="O549" s="106"/>
      <c r="P549" s="106"/>
      <c r="Q549" s="106"/>
      <c r="R549" s="106"/>
    </row>
    <row r="550" spans="1:18" s="142" customFormat="1">
      <c r="A550" s="146"/>
      <c r="B550" s="146"/>
      <c r="C550" s="103"/>
      <c r="D550" s="106"/>
      <c r="E550" s="105"/>
      <c r="F550" s="105"/>
      <c r="G550" s="105"/>
      <c r="H550" s="106"/>
      <c r="I550" s="106"/>
      <c r="J550" s="106"/>
      <c r="K550" s="106"/>
      <c r="L550" s="106"/>
      <c r="M550" s="106"/>
      <c r="N550" s="106"/>
      <c r="O550" s="106"/>
      <c r="P550" s="106"/>
      <c r="Q550" s="106"/>
      <c r="R550" s="106"/>
    </row>
    <row r="551" spans="1:18" s="142" customFormat="1">
      <c r="A551" s="146"/>
      <c r="B551" s="146"/>
      <c r="C551" s="103"/>
      <c r="D551" s="106"/>
      <c r="E551" s="105"/>
      <c r="F551" s="105"/>
      <c r="G551" s="105"/>
      <c r="H551" s="106"/>
      <c r="I551" s="106"/>
      <c r="J551" s="106"/>
      <c r="K551" s="106"/>
      <c r="L551" s="106"/>
      <c r="M551" s="106"/>
      <c r="N551" s="106"/>
      <c r="O551" s="106"/>
      <c r="P551" s="106"/>
      <c r="Q551" s="106"/>
      <c r="R551" s="106"/>
    </row>
    <row r="552" spans="1:18" s="142" customFormat="1">
      <c r="A552" s="146"/>
      <c r="B552" s="146"/>
      <c r="C552" s="103"/>
      <c r="D552" s="106"/>
      <c r="E552" s="105"/>
      <c r="F552" s="105"/>
      <c r="G552" s="105"/>
      <c r="H552" s="106"/>
      <c r="I552" s="106"/>
      <c r="J552" s="106"/>
      <c r="K552" s="106"/>
      <c r="L552" s="106"/>
      <c r="M552" s="106"/>
      <c r="N552" s="106"/>
      <c r="O552" s="106"/>
      <c r="P552" s="106"/>
      <c r="Q552" s="106"/>
      <c r="R552" s="106"/>
    </row>
    <row r="553" spans="1:18" s="142" customFormat="1">
      <c r="A553" s="146"/>
      <c r="B553" s="146"/>
      <c r="C553" s="103"/>
      <c r="D553" s="106"/>
      <c r="E553" s="105"/>
      <c r="F553" s="105"/>
      <c r="G553" s="105"/>
      <c r="H553" s="106"/>
      <c r="I553" s="106"/>
      <c r="J553" s="106"/>
      <c r="K553" s="106"/>
      <c r="L553" s="106"/>
      <c r="M553" s="106"/>
      <c r="N553" s="106"/>
      <c r="O553" s="106"/>
      <c r="P553" s="106"/>
      <c r="Q553" s="106"/>
      <c r="R553" s="106"/>
    </row>
    <row r="554" spans="1:18" s="142" customFormat="1">
      <c r="A554" s="146"/>
      <c r="B554" s="146"/>
      <c r="C554" s="103"/>
      <c r="D554" s="106"/>
      <c r="E554" s="105"/>
      <c r="F554" s="105"/>
      <c r="G554" s="105"/>
      <c r="H554" s="106"/>
      <c r="I554" s="106"/>
      <c r="J554" s="106"/>
      <c r="K554" s="106"/>
      <c r="L554" s="106"/>
      <c r="M554" s="106"/>
      <c r="N554" s="106"/>
      <c r="O554" s="106"/>
      <c r="P554" s="106"/>
      <c r="Q554" s="106"/>
      <c r="R554" s="106"/>
    </row>
    <row r="555" spans="1:18" s="142" customFormat="1">
      <c r="A555" s="146"/>
      <c r="B555" s="146"/>
      <c r="C555" s="103"/>
      <c r="D555" s="106"/>
      <c r="E555" s="105"/>
      <c r="F555" s="105"/>
      <c r="G555" s="105"/>
      <c r="H555" s="106"/>
      <c r="I555" s="106"/>
      <c r="J555" s="106"/>
      <c r="K555" s="106"/>
      <c r="L555" s="106"/>
      <c r="M555" s="106"/>
      <c r="N555" s="106"/>
      <c r="O555" s="106"/>
      <c r="P555" s="106"/>
      <c r="Q555" s="106"/>
      <c r="R555" s="106"/>
    </row>
    <row r="556" spans="1:18" s="142" customFormat="1">
      <c r="A556" s="146"/>
      <c r="B556" s="146"/>
      <c r="C556" s="103"/>
      <c r="D556" s="106"/>
      <c r="E556" s="105"/>
      <c r="F556" s="105"/>
      <c r="G556" s="105"/>
      <c r="H556" s="106"/>
      <c r="I556" s="106"/>
      <c r="J556" s="106"/>
      <c r="K556" s="106"/>
      <c r="L556" s="106"/>
      <c r="M556" s="106"/>
      <c r="N556" s="106"/>
      <c r="O556" s="106"/>
      <c r="P556" s="106"/>
      <c r="Q556" s="106"/>
      <c r="R556" s="106"/>
    </row>
    <row r="557" spans="1:18" s="142" customFormat="1">
      <c r="A557" s="146"/>
      <c r="B557" s="146"/>
      <c r="C557" s="103"/>
      <c r="D557" s="106"/>
      <c r="E557" s="105"/>
      <c r="F557" s="105"/>
      <c r="G557" s="105"/>
      <c r="H557" s="106"/>
      <c r="I557" s="106"/>
      <c r="J557" s="106"/>
      <c r="K557" s="106"/>
      <c r="L557" s="106"/>
      <c r="M557" s="106"/>
      <c r="N557" s="106"/>
      <c r="O557" s="106"/>
      <c r="P557" s="106"/>
      <c r="Q557" s="106"/>
      <c r="R557" s="106"/>
    </row>
    <row r="558" spans="1:18" s="142" customFormat="1">
      <c r="A558" s="146"/>
      <c r="B558" s="146"/>
      <c r="C558" s="103"/>
      <c r="D558" s="106"/>
      <c r="E558" s="105"/>
      <c r="F558" s="105"/>
      <c r="G558" s="105"/>
      <c r="H558" s="106"/>
      <c r="I558" s="106"/>
      <c r="J558" s="106"/>
      <c r="K558" s="106"/>
      <c r="L558" s="106"/>
      <c r="M558" s="106"/>
      <c r="N558" s="106"/>
      <c r="O558" s="106"/>
      <c r="P558" s="106"/>
      <c r="Q558" s="106"/>
      <c r="R558" s="106"/>
    </row>
    <row r="559" spans="1:18" s="142" customFormat="1">
      <c r="A559" s="146"/>
      <c r="B559" s="146"/>
      <c r="C559" s="103"/>
      <c r="D559" s="106"/>
      <c r="E559" s="105"/>
      <c r="F559" s="105"/>
      <c r="G559" s="105"/>
      <c r="H559" s="106"/>
      <c r="I559" s="106"/>
      <c r="J559" s="106"/>
      <c r="K559" s="106"/>
      <c r="L559" s="106"/>
      <c r="M559" s="106"/>
      <c r="N559" s="106"/>
      <c r="O559" s="106"/>
      <c r="P559" s="106"/>
      <c r="Q559" s="106"/>
      <c r="R559" s="106"/>
    </row>
    <row r="560" spans="1:18" s="142" customFormat="1">
      <c r="A560" s="146"/>
      <c r="B560" s="146"/>
      <c r="C560" s="103"/>
      <c r="D560" s="106"/>
      <c r="E560" s="105"/>
      <c r="F560" s="105"/>
      <c r="G560" s="105"/>
      <c r="H560" s="106"/>
      <c r="I560" s="106"/>
      <c r="J560" s="106"/>
      <c r="K560" s="106"/>
      <c r="L560" s="106"/>
      <c r="M560" s="106"/>
      <c r="N560" s="106"/>
      <c r="O560" s="106"/>
      <c r="P560" s="106"/>
      <c r="Q560" s="106"/>
      <c r="R560" s="106"/>
    </row>
    <row r="561" spans="1:18" s="142" customFormat="1">
      <c r="A561" s="146"/>
      <c r="B561" s="146"/>
      <c r="C561" s="103"/>
      <c r="D561" s="106"/>
      <c r="E561" s="105"/>
      <c r="F561" s="105"/>
      <c r="G561" s="105"/>
      <c r="H561" s="106"/>
      <c r="I561" s="106"/>
      <c r="J561" s="106"/>
      <c r="K561" s="106"/>
      <c r="L561" s="106"/>
      <c r="M561" s="106"/>
      <c r="N561" s="106"/>
      <c r="O561" s="106"/>
      <c r="P561" s="106"/>
      <c r="Q561" s="106"/>
      <c r="R561" s="106"/>
    </row>
    <row r="562" spans="1:18" s="142" customFormat="1">
      <c r="A562" s="146"/>
      <c r="B562" s="146"/>
      <c r="C562" s="103"/>
      <c r="D562" s="106"/>
      <c r="E562" s="105"/>
      <c r="F562" s="105"/>
      <c r="G562" s="105"/>
      <c r="H562" s="106"/>
      <c r="I562" s="106"/>
      <c r="J562" s="106"/>
      <c r="K562" s="106"/>
      <c r="L562" s="106"/>
      <c r="M562" s="106"/>
      <c r="N562" s="106"/>
      <c r="O562" s="106"/>
      <c r="P562" s="106"/>
      <c r="Q562" s="106"/>
      <c r="R562" s="106"/>
    </row>
    <row r="563" spans="1:18" s="142" customFormat="1">
      <c r="A563" s="146"/>
      <c r="B563" s="146"/>
      <c r="C563" s="103"/>
      <c r="D563" s="106"/>
      <c r="E563" s="105"/>
      <c r="F563" s="105"/>
      <c r="G563" s="105"/>
      <c r="H563" s="106"/>
      <c r="I563" s="106"/>
      <c r="J563" s="106"/>
      <c r="K563" s="106"/>
      <c r="L563" s="106"/>
      <c r="M563" s="106"/>
      <c r="N563" s="106"/>
      <c r="O563" s="106"/>
      <c r="P563" s="106"/>
      <c r="Q563" s="106"/>
      <c r="R563" s="106"/>
    </row>
    <row r="564" spans="1:18" s="142" customFormat="1">
      <c r="A564" s="146"/>
      <c r="B564" s="146"/>
      <c r="C564" s="103"/>
      <c r="D564" s="106"/>
      <c r="E564" s="105"/>
      <c r="F564" s="105"/>
      <c r="G564" s="105"/>
      <c r="H564" s="106"/>
      <c r="I564" s="106"/>
      <c r="J564" s="106"/>
      <c r="K564" s="106"/>
      <c r="L564" s="106"/>
      <c r="M564" s="106"/>
      <c r="N564" s="106"/>
      <c r="O564" s="106"/>
      <c r="P564" s="106"/>
      <c r="Q564" s="106"/>
      <c r="R564" s="106"/>
    </row>
    <row r="565" spans="1:18" s="142" customFormat="1">
      <c r="A565" s="146"/>
      <c r="B565" s="146"/>
      <c r="C565" s="103"/>
      <c r="D565" s="106"/>
      <c r="E565" s="105"/>
      <c r="F565" s="105"/>
      <c r="G565" s="105"/>
      <c r="H565" s="106"/>
      <c r="I565" s="106"/>
      <c r="J565" s="106"/>
      <c r="K565" s="106"/>
      <c r="L565" s="106"/>
      <c r="M565" s="106"/>
      <c r="N565" s="106"/>
      <c r="O565" s="106"/>
      <c r="P565" s="106"/>
      <c r="Q565" s="106"/>
      <c r="R565" s="106"/>
    </row>
    <row r="566" spans="1:18" s="142" customFormat="1">
      <c r="A566" s="146"/>
      <c r="B566" s="146"/>
      <c r="C566" s="103"/>
      <c r="D566" s="106"/>
      <c r="E566" s="105"/>
      <c r="F566" s="105"/>
      <c r="G566" s="105"/>
      <c r="H566" s="106"/>
      <c r="I566" s="106"/>
      <c r="J566" s="106"/>
      <c r="K566" s="106"/>
      <c r="L566" s="106"/>
      <c r="M566" s="106"/>
      <c r="N566" s="106"/>
      <c r="O566" s="106"/>
      <c r="P566" s="106"/>
      <c r="Q566" s="106"/>
      <c r="R566" s="106"/>
    </row>
    <row r="567" spans="1:18" s="142" customFormat="1">
      <c r="A567" s="146"/>
      <c r="B567" s="146"/>
      <c r="C567" s="103"/>
      <c r="D567" s="106"/>
      <c r="E567" s="105"/>
      <c r="F567" s="105"/>
      <c r="G567" s="105"/>
      <c r="H567" s="106"/>
      <c r="I567" s="106"/>
      <c r="J567" s="106"/>
      <c r="K567" s="106"/>
      <c r="L567" s="106"/>
      <c r="M567" s="106"/>
      <c r="N567" s="106"/>
      <c r="O567" s="106"/>
      <c r="P567" s="106"/>
      <c r="Q567" s="106"/>
      <c r="R567" s="106"/>
    </row>
    <row r="568" spans="1:18" s="142" customFormat="1">
      <c r="A568" s="146"/>
      <c r="B568" s="146"/>
      <c r="C568" s="103"/>
      <c r="D568" s="106"/>
      <c r="E568" s="105"/>
      <c r="F568" s="105"/>
      <c r="G568" s="105"/>
      <c r="H568" s="106"/>
      <c r="I568" s="106"/>
      <c r="J568" s="106"/>
      <c r="K568" s="106"/>
      <c r="L568" s="106"/>
      <c r="M568" s="106"/>
      <c r="N568" s="106"/>
      <c r="O568" s="106"/>
      <c r="P568" s="106"/>
      <c r="Q568" s="106"/>
      <c r="R568" s="106"/>
    </row>
    <row r="569" spans="1:18" s="142" customFormat="1">
      <c r="A569" s="146"/>
      <c r="B569" s="146"/>
      <c r="C569" s="103"/>
      <c r="D569" s="106"/>
      <c r="E569" s="105"/>
      <c r="F569" s="105"/>
      <c r="G569" s="105"/>
      <c r="H569" s="106"/>
      <c r="I569" s="106"/>
      <c r="J569" s="106"/>
      <c r="K569" s="106"/>
      <c r="L569" s="106"/>
      <c r="M569" s="106"/>
      <c r="N569" s="106"/>
      <c r="O569" s="106"/>
      <c r="P569" s="106"/>
      <c r="Q569" s="106"/>
      <c r="R569" s="106"/>
    </row>
    <row r="570" spans="1:18" s="142" customFormat="1">
      <c r="A570" s="146"/>
      <c r="B570" s="146"/>
      <c r="C570" s="103"/>
      <c r="D570" s="106"/>
      <c r="E570" s="105"/>
      <c r="F570" s="105"/>
      <c r="G570" s="105"/>
      <c r="H570" s="106"/>
      <c r="I570" s="106"/>
      <c r="J570" s="106"/>
      <c r="K570" s="106"/>
      <c r="L570" s="106"/>
      <c r="M570" s="106"/>
      <c r="N570" s="106"/>
      <c r="O570" s="106"/>
      <c r="P570" s="106"/>
      <c r="Q570" s="106"/>
      <c r="R570" s="106"/>
    </row>
    <row r="571" spans="1:18" s="142" customFormat="1">
      <c r="A571" s="146"/>
      <c r="B571" s="146"/>
      <c r="C571" s="103"/>
      <c r="D571" s="106"/>
      <c r="E571" s="105"/>
      <c r="F571" s="105"/>
      <c r="G571" s="105"/>
      <c r="H571" s="106"/>
      <c r="I571" s="106"/>
      <c r="J571" s="106"/>
      <c r="K571" s="106"/>
      <c r="L571" s="106"/>
      <c r="M571" s="106"/>
      <c r="N571" s="106"/>
      <c r="O571" s="106"/>
      <c r="P571" s="106"/>
      <c r="Q571" s="106"/>
      <c r="R571" s="106"/>
    </row>
    <row r="572" spans="1:18" s="142" customFormat="1">
      <c r="A572" s="146"/>
      <c r="B572" s="146"/>
      <c r="C572" s="103"/>
      <c r="D572" s="106"/>
      <c r="E572" s="105"/>
      <c r="F572" s="105"/>
      <c r="G572" s="105"/>
      <c r="H572" s="106"/>
      <c r="I572" s="106"/>
      <c r="J572" s="106"/>
      <c r="K572" s="106"/>
      <c r="L572" s="106"/>
      <c r="M572" s="106"/>
      <c r="N572" s="106"/>
      <c r="O572" s="106"/>
      <c r="P572" s="106"/>
      <c r="Q572" s="106"/>
      <c r="R572" s="106"/>
    </row>
    <row r="573" spans="1:18" s="142" customFormat="1">
      <c r="A573" s="146"/>
      <c r="B573" s="146"/>
      <c r="C573" s="103"/>
      <c r="D573" s="106"/>
      <c r="E573" s="105"/>
      <c r="F573" s="105"/>
      <c r="G573" s="105"/>
      <c r="H573" s="106"/>
      <c r="I573" s="106"/>
      <c r="J573" s="106"/>
      <c r="K573" s="106"/>
      <c r="L573" s="106"/>
      <c r="M573" s="106"/>
      <c r="N573" s="106"/>
      <c r="O573" s="106"/>
      <c r="P573" s="106"/>
      <c r="Q573" s="106"/>
      <c r="R573" s="106"/>
    </row>
    <row r="574" spans="1:18" s="142" customFormat="1">
      <c r="A574" s="146"/>
      <c r="B574" s="146"/>
      <c r="C574" s="103"/>
      <c r="D574" s="106"/>
      <c r="E574" s="105"/>
      <c r="F574" s="105"/>
      <c r="G574" s="105"/>
      <c r="H574" s="106"/>
      <c r="I574" s="106"/>
      <c r="J574" s="106"/>
      <c r="K574" s="106"/>
      <c r="L574" s="106"/>
      <c r="M574" s="106"/>
      <c r="N574" s="106"/>
      <c r="O574" s="106"/>
      <c r="P574" s="106"/>
      <c r="Q574" s="106"/>
      <c r="R574" s="106"/>
    </row>
    <row r="575" spans="1:18" s="142" customFormat="1">
      <c r="A575" s="146"/>
      <c r="B575" s="146"/>
      <c r="C575" s="103"/>
      <c r="D575" s="106"/>
      <c r="E575" s="105"/>
      <c r="F575" s="105"/>
      <c r="G575" s="105"/>
      <c r="H575" s="106"/>
      <c r="I575" s="106"/>
      <c r="J575" s="106"/>
      <c r="K575" s="106"/>
      <c r="L575" s="106"/>
      <c r="M575" s="106"/>
      <c r="N575" s="106"/>
      <c r="O575" s="106"/>
      <c r="P575" s="106"/>
      <c r="Q575" s="106"/>
      <c r="R575" s="106"/>
    </row>
    <row r="576" spans="1:18" s="142" customFormat="1">
      <c r="A576" s="146"/>
      <c r="B576" s="146"/>
      <c r="C576" s="103"/>
      <c r="D576" s="106"/>
      <c r="E576" s="105"/>
      <c r="F576" s="105"/>
      <c r="G576" s="105"/>
      <c r="H576" s="106"/>
      <c r="I576" s="106"/>
      <c r="J576" s="106"/>
      <c r="K576" s="106"/>
      <c r="L576" s="106"/>
      <c r="M576" s="106"/>
      <c r="N576" s="106"/>
      <c r="O576" s="106"/>
      <c r="P576" s="106"/>
      <c r="Q576" s="106"/>
      <c r="R576" s="106"/>
    </row>
    <row r="577" spans="1:18" s="142" customFormat="1">
      <c r="A577" s="146"/>
      <c r="B577" s="146"/>
      <c r="C577" s="103"/>
      <c r="D577" s="106"/>
      <c r="E577" s="105"/>
      <c r="F577" s="105"/>
      <c r="G577" s="105"/>
      <c r="H577" s="106"/>
      <c r="I577" s="106"/>
      <c r="J577" s="106"/>
      <c r="K577" s="106"/>
      <c r="L577" s="106"/>
      <c r="M577" s="106"/>
      <c r="N577" s="106"/>
      <c r="O577" s="106"/>
      <c r="P577" s="106"/>
      <c r="Q577" s="106"/>
      <c r="R577" s="106"/>
    </row>
    <row r="578" spans="1:18" s="142" customFormat="1">
      <c r="A578" s="146"/>
      <c r="B578" s="146"/>
      <c r="C578" s="103"/>
      <c r="D578" s="106"/>
      <c r="E578" s="105"/>
      <c r="F578" s="105"/>
      <c r="G578" s="105"/>
      <c r="H578" s="106"/>
      <c r="I578" s="106"/>
      <c r="J578" s="106"/>
      <c r="K578" s="106"/>
      <c r="L578" s="106"/>
      <c r="M578" s="106"/>
      <c r="N578" s="106"/>
      <c r="O578" s="106"/>
      <c r="P578" s="106"/>
      <c r="Q578" s="106"/>
      <c r="R578" s="106"/>
    </row>
    <row r="579" spans="1:18" s="142" customFormat="1">
      <c r="A579" s="146"/>
      <c r="B579" s="146"/>
      <c r="C579" s="103"/>
      <c r="D579" s="106"/>
      <c r="E579" s="105"/>
      <c r="F579" s="105"/>
      <c r="G579" s="105"/>
      <c r="H579" s="106"/>
      <c r="I579" s="106"/>
      <c r="J579" s="106"/>
      <c r="K579" s="106"/>
      <c r="L579" s="106"/>
      <c r="M579" s="106"/>
      <c r="N579" s="106"/>
      <c r="O579" s="106"/>
      <c r="P579" s="106"/>
      <c r="Q579" s="106"/>
      <c r="R579" s="106"/>
    </row>
    <row r="580" spans="1:18" s="142" customFormat="1">
      <c r="A580" s="146"/>
      <c r="B580" s="146"/>
      <c r="C580" s="103"/>
      <c r="D580" s="106"/>
      <c r="E580" s="105"/>
      <c r="F580" s="105"/>
      <c r="G580" s="105"/>
      <c r="H580" s="106"/>
      <c r="I580" s="106"/>
      <c r="J580" s="106"/>
      <c r="K580" s="106"/>
      <c r="L580" s="106"/>
      <c r="M580" s="106"/>
      <c r="N580" s="106"/>
      <c r="O580" s="106"/>
      <c r="P580" s="106"/>
      <c r="Q580" s="106"/>
      <c r="R580" s="106"/>
    </row>
    <row r="581" spans="1:18" s="142" customFormat="1">
      <c r="A581" s="146"/>
      <c r="B581" s="146"/>
      <c r="C581" s="103"/>
      <c r="D581" s="106"/>
      <c r="E581" s="105"/>
      <c r="F581" s="105"/>
      <c r="G581" s="105"/>
      <c r="H581" s="106"/>
      <c r="I581" s="106"/>
      <c r="J581" s="106"/>
      <c r="K581" s="106"/>
      <c r="L581" s="106"/>
      <c r="M581" s="106"/>
      <c r="N581" s="106"/>
      <c r="O581" s="106"/>
      <c r="P581" s="106"/>
      <c r="Q581" s="106"/>
      <c r="R581" s="106"/>
    </row>
    <row r="582" spans="1:18" s="142" customFormat="1">
      <c r="A582" s="146"/>
      <c r="B582" s="146"/>
      <c r="C582" s="103"/>
      <c r="D582" s="106"/>
      <c r="E582" s="105"/>
      <c r="F582" s="105"/>
      <c r="G582" s="105"/>
      <c r="H582" s="106"/>
      <c r="I582" s="106"/>
      <c r="J582" s="106"/>
      <c r="K582" s="106"/>
      <c r="L582" s="106"/>
      <c r="M582" s="106"/>
      <c r="N582" s="106"/>
      <c r="O582" s="106"/>
      <c r="P582" s="106"/>
      <c r="Q582" s="106"/>
      <c r="R582" s="106"/>
    </row>
    <row r="583" spans="1:18" s="142" customFormat="1">
      <c r="A583" s="146"/>
      <c r="B583" s="146"/>
      <c r="C583" s="103"/>
      <c r="D583" s="106"/>
      <c r="E583" s="105"/>
      <c r="F583" s="105"/>
      <c r="G583" s="105"/>
      <c r="H583" s="106"/>
      <c r="I583" s="106"/>
      <c r="J583" s="106"/>
      <c r="K583" s="106"/>
      <c r="L583" s="106"/>
      <c r="M583" s="106"/>
      <c r="N583" s="106"/>
      <c r="O583" s="106"/>
      <c r="P583" s="106"/>
      <c r="Q583" s="106"/>
      <c r="R583" s="106"/>
    </row>
    <row r="584" spans="1:18" s="142" customFormat="1">
      <c r="A584" s="146"/>
      <c r="B584" s="146"/>
      <c r="C584" s="103"/>
      <c r="D584" s="106"/>
      <c r="E584" s="105"/>
      <c r="F584" s="105"/>
      <c r="G584" s="105"/>
      <c r="H584" s="106"/>
      <c r="I584" s="106"/>
      <c r="J584" s="106"/>
      <c r="K584" s="106"/>
      <c r="L584" s="106"/>
      <c r="M584" s="106"/>
      <c r="N584" s="106"/>
      <c r="O584" s="106"/>
      <c r="P584" s="106"/>
      <c r="Q584" s="106"/>
      <c r="R584" s="106"/>
    </row>
    <row r="585" spans="1:18" s="142" customFormat="1">
      <c r="A585" s="146"/>
      <c r="B585" s="146"/>
      <c r="C585" s="103"/>
      <c r="D585" s="106"/>
      <c r="E585" s="105"/>
      <c r="F585" s="105"/>
      <c r="G585" s="105"/>
      <c r="H585" s="106"/>
      <c r="I585" s="106"/>
      <c r="J585" s="106"/>
      <c r="K585" s="106"/>
      <c r="L585" s="106"/>
      <c r="M585" s="106"/>
      <c r="N585" s="106"/>
      <c r="O585" s="106"/>
      <c r="P585" s="106"/>
      <c r="Q585" s="106"/>
      <c r="R585" s="106"/>
    </row>
    <row r="586" spans="1:18" s="142" customFormat="1">
      <c r="A586" s="146"/>
      <c r="B586" s="146"/>
      <c r="C586" s="103"/>
      <c r="D586" s="106"/>
      <c r="E586" s="105"/>
      <c r="F586" s="105"/>
      <c r="G586" s="105"/>
      <c r="H586" s="106"/>
      <c r="I586" s="106"/>
      <c r="J586" s="106"/>
      <c r="K586" s="106"/>
      <c r="L586" s="106"/>
      <c r="M586" s="106"/>
      <c r="N586" s="106"/>
      <c r="O586" s="106"/>
      <c r="P586" s="106"/>
      <c r="Q586" s="106"/>
      <c r="R586" s="106"/>
    </row>
    <row r="587" spans="1:18" s="142" customFormat="1">
      <c r="A587" s="146"/>
      <c r="B587" s="146"/>
      <c r="C587" s="103"/>
      <c r="D587" s="106"/>
      <c r="E587" s="105"/>
      <c r="F587" s="105"/>
      <c r="G587" s="105"/>
      <c r="H587" s="106"/>
      <c r="I587" s="106"/>
      <c r="J587" s="106"/>
      <c r="K587" s="106"/>
      <c r="L587" s="106"/>
      <c r="M587" s="106"/>
      <c r="N587" s="106"/>
      <c r="O587" s="106"/>
      <c r="P587" s="106"/>
      <c r="Q587" s="106"/>
      <c r="R587" s="106"/>
    </row>
    <row r="588" spans="1:18" s="142" customFormat="1">
      <c r="A588" s="146"/>
      <c r="B588" s="146"/>
      <c r="C588" s="103"/>
      <c r="D588" s="106"/>
      <c r="E588" s="105"/>
      <c r="F588" s="105"/>
      <c r="G588" s="105"/>
      <c r="H588" s="106"/>
      <c r="I588" s="106"/>
      <c r="J588" s="106"/>
      <c r="K588" s="106"/>
      <c r="L588" s="106"/>
      <c r="M588" s="106"/>
      <c r="N588" s="106"/>
      <c r="O588" s="106"/>
      <c r="P588" s="106"/>
      <c r="Q588" s="106"/>
      <c r="R588" s="106"/>
    </row>
    <row r="589" spans="1:18" s="142" customFormat="1">
      <c r="A589" s="146"/>
      <c r="B589" s="146"/>
      <c r="C589" s="103"/>
      <c r="D589" s="106"/>
      <c r="E589" s="105"/>
      <c r="F589" s="105"/>
      <c r="G589" s="105"/>
      <c r="H589" s="106"/>
      <c r="I589" s="106"/>
      <c r="J589" s="106"/>
      <c r="K589" s="106"/>
      <c r="L589" s="106"/>
      <c r="M589" s="106"/>
      <c r="N589" s="106"/>
      <c r="O589" s="106"/>
      <c r="P589" s="106"/>
      <c r="Q589" s="106"/>
      <c r="R589" s="106"/>
    </row>
    <row r="590" spans="1:18" s="142" customFormat="1">
      <c r="A590" s="146"/>
      <c r="B590" s="146"/>
      <c r="C590" s="103"/>
      <c r="D590" s="106"/>
      <c r="E590" s="105"/>
      <c r="F590" s="105"/>
      <c r="G590" s="105"/>
      <c r="H590" s="106"/>
      <c r="I590" s="106"/>
      <c r="J590" s="106"/>
      <c r="K590" s="106"/>
      <c r="L590" s="106"/>
      <c r="M590" s="106"/>
      <c r="N590" s="106"/>
      <c r="O590" s="106"/>
      <c r="P590" s="106"/>
      <c r="Q590" s="106"/>
      <c r="R590" s="106"/>
    </row>
    <row r="591" spans="1:18" s="142" customFormat="1">
      <c r="A591" s="146"/>
      <c r="B591" s="146"/>
      <c r="C591" s="103"/>
      <c r="D591" s="106"/>
      <c r="E591" s="105"/>
      <c r="F591" s="105"/>
      <c r="G591" s="105"/>
      <c r="H591" s="106"/>
      <c r="I591" s="106"/>
      <c r="J591" s="106"/>
      <c r="K591" s="106"/>
      <c r="L591" s="106"/>
      <c r="M591" s="106"/>
      <c r="N591" s="106"/>
      <c r="O591" s="106"/>
      <c r="P591" s="106"/>
      <c r="Q591" s="106"/>
      <c r="R591" s="106"/>
    </row>
    <row r="592" spans="1:18" s="142" customFormat="1">
      <c r="A592" s="146"/>
      <c r="B592" s="146"/>
      <c r="C592" s="103"/>
      <c r="D592" s="106"/>
      <c r="E592" s="105"/>
      <c r="F592" s="105"/>
      <c r="G592" s="105"/>
      <c r="H592" s="106"/>
      <c r="I592" s="106"/>
      <c r="J592" s="106"/>
      <c r="K592" s="106"/>
      <c r="L592" s="106"/>
      <c r="M592" s="106"/>
      <c r="N592" s="106"/>
      <c r="O592" s="106"/>
      <c r="P592" s="106"/>
      <c r="Q592" s="106"/>
      <c r="R592" s="106"/>
    </row>
    <row r="593" spans="1:18" s="142" customFormat="1">
      <c r="A593" s="146"/>
      <c r="B593" s="146"/>
      <c r="C593" s="103"/>
      <c r="D593" s="106"/>
      <c r="E593" s="105"/>
      <c r="F593" s="105"/>
      <c r="G593" s="105"/>
      <c r="H593" s="106"/>
      <c r="I593" s="106"/>
      <c r="J593" s="106"/>
      <c r="K593" s="106"/>
      <c r="L593" s="106"/>
      <c r="M593" s="106"/>
      <c r="N593" s="106"/>
      <c r="O593" s="106"/>
      <c r="P593" s="106"/>
      <c r="Q593" s="106"/>
      <c r="R593" s="106"/>
    </row>
    <row r="594" spans="1:18" s="142" customFormat="1">
      <c r="A594" s="146"/>
      <c r="B594" s="146"/>
      <c r="C594" s="103"/>
      <c r="D594" s="106"/>
      <c r="E594" s="105"/>
      <c r="F594" s="105"/>
      <c r="G594" s="105"/>
      <c r="H594" s="106"/>
      <c r="I594" s="106"/>
      <c r="J594" s="106"/>
      <c r="K594" s="106"/>
      <c r="L594" s="106"/>
      <c r="M594" s="106"/>
      <c r="N594" s="106"/>
      <c r="O594" s="106"/>
      <c r="P594" s="106"/>
      <c r="Q594" s="106"/>
      <c r="R594" s="106"/>
    </row>
    <row r="595" spans="1:18" s="142" customFormat="1">
      <c r="A595" s="146"/>
      <c r="B595" s="146"/>
      <c r="C595" s="103"/>
      <c r="D595" s="106"/>
      <c r="E595" s="105"/>
      <c r="F595" s="105"/>
      <c r="G595" s="105"/>
      <c r="H595" s="106"/>
      <c r="I595" s="106"/>
      <c r="J595" s="106"/>
      <c r="K595" s="106"/>
      <c r="L595" s="106"/>
      <c r="M595" s="106"/>
      <c r="N595" s="106"/>
      <c r="O595" s="106"/>
      <c r="P595" s="106"/>
      <c r="Q595" s="106"/>
      <c r="R595" s="106"/>
    </row>
    <row r="596" spans="1:18" s="142" customFormat="1">
      <c r="A596" s="146"/>
      <c r="B596" s="146"/>
      <c r="C596" s="103"/>
      <c r="D596" s="106"/>
      <c r="E596" s="105"/>
      <c r="F596" s="105"/>
      <c r="G596" s="105"/>
      <c r="H596" s="106"/>
      <c r="I596" s="106"/>
      <c r="J596" s="106"/>
      <c r="K596" s="106"/>
      <c r="L596" s="106"/>
      <c r="M596" s="106"/>
      <c r="N596" s="106"/>
      <c r="O596" s="106"/>
      <c r="P596" s="106"/>
      <c r="Q596" s="106"/>
      <c r="R596" s="106"/>
    </row>
    <row r="597" spans="1:18" s="142" customFormat="1">
      <c r="A597" s="146"/>
      <c r="B597" s="146"/>
      <c r="C597" s="103"/>
      <c r="D597" s="106"/>
      <c r="E597" s="105"/>
      <c r="F597" s="105"/>
      <c r="G597" s="105"/>
      <c r="H597" s="106"/>
      <c r="I597" s="106"/>
      <c r="J597" s="106"/>
      <c r="K597" s="106"/>
      <c r="L597" s="106"/>
      <c r="M597" s="106"/>
      <c r="N597" s="106"/>
      <c r="O597" s="106"/>
      <c r="P597" s="106"/>
      <c r="Q597" s="106"/>
      <c r="R597" s="106"/>
    </row>
    <row r="598" spans="1:18" s="142" customFormat="1">
      <c r="A598" s="146"/>
      <c r="B598" s="146"/>
      <c r="C598" s="103"/>
      <c r="D598" s="106"/>
      <c r="E598" s="105"/>
      <c r="F598" s="105"/>
      <c r="G598" s="105"/>
      <c r="H598" s="106"/>
      <c r="I598" s="106"/>
      <c r="J598" s="106"/>
      <c r="K598" s="106"/>
      <c r="L598" s="106"/>
      <c r="M598" s="106"/>
      <c r="N598" s="106"/>
      <c r="O598" s="106"/>
      <c r="P598" s="106"/>
      <c r="Q598" s="106"/>
      <c r="R598" s="106"/>
    </row>
    <row r="599" spans="1:18" s="142" customFormat="1">
      <c r="A599" s="146"/>
      <c r="B599" s="146"/>
      <c r="C599" s="103"/>
      <c r="D599" s="106"/>
      <c r="E599" s="105"/>
      <c r="F599" s="105"/>
      <c r="G599" s="105"/>
      <c r="H599" s="106"/>
      <c r="I599" s="106"/>
      <c r="J599" s="106"/>
      <c r="K599" s="106"/>
      <c r="L599" s="106"/>
      <c r="M599" s="106"/>
      <c r="N599" s="106"/>
      <c r="O599" s="106"/>
      <c r="P599" s="106"/>
      <c r="Q599" s="106"/>
      <c r="R599" s="106"/>
    </row>
    <row r="600" spans="1:18" s="142" customFormat="1">
      <c r="A600" s="146"/>
      <c r="B600" s="146"/>
      <c r="C600" s="103"/>
      <c r="D600" s="106"/>
      <c r="E600" s="105"/>
      <c r="F600" s="105"/>
      <c r="G600" s="105"/>
      <c r="H600" s="106"/>
      <c r="I600" s="106"/>
      <c r="J600" s="106"/>
      <c r="K600" s="106"/>
      <c r="L600" s="106"/>
      <c r="M600" s="106"/>
      <c r="N600" s="106"/>
      <c r="O600" s="106"/>
      <c r="P600" s="106"/>
      <c r="Q600" s="106"/>
      <c r="R600" s="106"/>
    </row>
    <row r="601" spans="1:18" s="142" customFormat="1">
      <c r="A601" s="146"/>
      <c r="B601" s="146"/>
      <c r="C601" s="103"/>
      <c r="D601" s="106"/>
      <c r="E601" s="105"/>
      <c r="F601" s="105"/>
      <c r="G601" s="105"/>
      <c r="H601" s="106"/>
      <c r="I601" s="106"/>
      <c r="J601" s="106"/>
      <c r="K601" s="106"/>
      <c r="L601" s="106"/>
      <c r="M601" s="106"/>
      <c r="N601" s="106"/>
      <c r="O601" s="106"/>
      <c r="P601" s="106"/>
      <c r="Q601" s="106"/>
      <c r="R601" s="106"/>
    </row>
    <row r="602" spans="1:18" s="142" customFormat="1">
      <c r="A602" s="146"/>
      <c r="B602" s="146"/>
      <c r="C602" s="103"/>
      <c r="D602" s="106"/>
      <c r="E602" s="105"/>
      <c r="F602" s="105"/>
      <c r="G602" s="105"/>
      <c r="H602" s="106"/>
      <c r="I602" s="106"/>
      <c r="J602" s="106"/>
      <c r="K602" s="106"/>
      <c r="L602" s="106"/>
      <c r="M602" s="106"/>
      <c r="N602" s="106"/>
      <c r="O602" s="106"/>
      <c r="P602" s="106"/>
      <c r="Q602" s="106"/>
      <c r="R602" s="106"/>
    </row>
    <row r="603" spans="1:18" s="142" customFormat="1">
      <c r="A603" s="146"/>
      <c r="B603" s="146"/>
      <c r="C603" s="103"/>
      <c r="D603" s="106"/>
      <c r="E603" s="105"/>
      <c r="F603" s="105"/>
      <c r="G603" s="105"/>
      <c r="H603" s="106"/>
      <c r="I603" s="106"/>
      <c r="J603" s="106"/>
      <c r="K603" s="106"/>
      <c r="L603" s="106"/>
      <c r="M603" s="106"/>
      <c r="N603" s="106"/>
      <c r="O603" s="106"/>
      <c r="P603" s="106"/>
      <c r="Q603" s="106"/>
      <c r="R603" s="106"/>
    </row>
    <row r="604" spans="1:18" s="142" customFormat="1">
      <c r="A604" s="146"/>
      <c r="B604" s="146"/>
      <c r="C604" s="103"/>
      <c r="D604" s="106"/>
      <c r="E604" s="105"/>
      <c r="F604" s="105"/>
      <c r="G604" s="105"/>
      <c r="H604" s="106"/>
      <c r="I604" s="106"/>
      <c r="J604" s="106"/>
      <c r="K604" s="106"/>
      <c r="L604" s="106"/>
      <c r="M604" s="106"/>
      <c r="N604" s="106"/>
      <c r="O604" s="106"/>
      <c r="P604" s="106"/>
      <c r="Q604" s="106"/>
      <c r="R604" s="106"/>
    </row>
    <row r="605" spans="1:18" s="142" customFormat="1">
      <c r="A605" s="146"/>
      <c r="B605" s="146"/>
      <c r="C605" s="103"/>
      <c r="D605" s="106"/>
      <c r="E605" s="105"/>
      <c r="F605" s="105"/>
      <c r="G605" s="105"/>
      <c r="H605" s="106"/>
      <c r="I605" s="106"/>
      <c r="J605" s="106"/>
      <c r="K605" s="106"/>
      <c r="L605" s="106"/>
      <c r="M605" s="106"/>
      <c r="N605" s="106"/>
      <c r="O605" s="106"/>
      <c r="P605" s="106"/>
      <c r="Q605" s="106"/>
      <c r="R605" s="106"/>
    </row>
    <row r="606" spans="1:18" s="142" customFormat="1">
      <c r="A606" s="146"/>
      <c r="B606" s="146"/>
      <c r="C606" s="103"/>
      <c r="D606" s="106"/>
      <c r="E606" s="105"/>
      <c r="F606" s="105"/>
      <c r="G606" s="105"/>
      <c r="H606" s="106"/>
      <c r="I606" s="106"/>
      <c r="J606" s="106"/>
      <c r="K606" s="106"/>
      <c r="L606" s="106"/>
      <c r="M606" s="106"/>
      <c r="N606" s="106"/>
      <c r="O606" s="106"/>
      <c r="P606" s="106"/>
      <c r="Q606" s="106"/>
      <c r="R606" s="106"/>
    </row>
    <row r="607" spans="1:18" s="142" customFormat="1">
      <c r="A607" s="146"/>
      <c r="B607" s="146"/>
      <c r="C607" s="103"/>
      <c r="D607" s="106"/>
      <c r="E607" s="105"/>
      <c r="F607" s="105"/>
      <c r="G607" s="105"/>
      <c r="H607" s="106"/>
      <c r="I607" s="106"/>
      <c r="J607" s="106"/>
      <c r="K607" s="106"/>
      <c r="L607" s="106"/>
      <c r="M607" s="106"/>
      <c r="N607" s="106"/>
      <c r="O607" s="106"/>
      <c r="P607" s="106"/>
      <c r="Q607" s="106"/>
      <c r="R607" s="106"/>
    </row>
    <row r="608" spans="1:18" s="142" customFormat="1">
      <c r="A608" s="146"/>
      <c r="B608" s="146"/>
      <c r="C608" s="103"/>
      <c r="D608" s="106"/>
      <c r="E608" s="105"/>
      <c r="F608" s="105"/>
      <c r="G608" s="105"/>
      <c r="H608" s="106"/>
      <c r="I608" s="106"/>
      <c r="J608" s="106"/>
      <c r="K608" s="106"/>
      <c r="L608" s="106"/>
      <c r="M608" s="106"/>
      <c r="N608" s="106"/>
      <c r="O608" s="106"/>
      <c r="P608" s="106"/>
      <c r="Q608" s="106"/>
      <c r="R608" s="106"/>
    </row>
    <row r="609" spans="1:18" s="142" customFormat="1">
      <c r="A609" s="146"/>
      <c r="B609" s="146"/>
      <c r="C609" s="103"/>
      <c r="D609" s="106"/>
      <c r="E609" s="105"/>
      <c r="F609" s="105"/>
      <c r="G609" s="105"/>
      <c r="H609" s="106"/>
      <c r="I609" s="106"/>
      <c r="J609" s="106"/>
      <c r="K609" s="106"/>
      <c r="L609" s="106"/>
      <c r="M609" s="106"/>
      <c r="N609" s="106"/>
      <c r="O609" s="106"/>
      <c r="P609" s="106"/>
      <c r="Q609" s="106"/>
      <c r="R609" s="106"/>
    </row>
    <row r="610" spans="1:18" s="142" customFormat="1">
      <c r="A610" s="146"/>
      <c r="B610" s="146"/>
      <c r="C610" s="103"/>
      <c r="D610" s="106"/>
      <c r="E610" s="105"/>
      <c r="F610" s="105"/>
      <c r="G610" s="105"/>
      <c r="H610" s="106"/>
      <c r="I610" s="106"/>
      <c r="J610" s="106"/>
      <c r="K610" s="106"/>
      <c r="L610" s="106"/>
      <c r="M610" s="106"/>
      <c r="N610" s="106"/>
      <c r="O610" s="106"/>
      <c r="P610" s="106"/>
      <c r="Q610" s="106"/>
      <c r="R610" s="106"/>
    </row>
    <row r="611" spans="1:18" s="142" customFormat="1">
      <c r="A611" s="146"/>
      <c r="B611" s="146"/>
      <c r="C611" s="103"/>
      <c r="D611" s="106"/>
      <c r="E611" s="105"/>
      <c r="F611" s="105"/>
      <c r="G611" s="105"/>
      <c r="H611" s="106"/>
      <c r="I611" s="106"/>
      <c r="J611" s="106"/>
      <c r="K611" s="106"/>
      <c r="L611" s="106"/>
      <c r="M611" s="106"/>
      <c r="N611" s="106"/>
      <c r="O611" s="106"/>
      <c r="P611" s="106"/>
      <c r="Q611" s="106"/>
      <c r="R611" s="106"/>
    </row>
    <row r="612" spans="1:18" s="142" customFormat="1">
      <c r="A612" s="146"/>
      <c r="B612" s="146"/>
      <c r="C612" s="103"/>
      <c r="D612" s="106"/>
      <c r="E612" s="105"/>
      <c r="F612" s="105"/>
      <c r="G612" s="105"/>
      <c r="H612" s="106"/>
      <c r="I612" s="106"/>
      <c r="J612" s="106"/>
      <c r="K612" s="106"/>
      <c r="L612" s="106"/>
      <c r="M612" s="106"/>
      <c r="N612" s="106"/>
      <c r="O612" s="106"/>
      <c r="P612" s="106"/>
      <c r="Q612" s="106"/>
      <c r="R612" s="106"/>
    </row>
    <row r="613" spans="1:18" s="142" customFormat="1">
      <c r="A613" s="146"/>
      <c r="B613" s="146"/>
      <c r="C613" s="103"/>
      <c r="D613" s="106"/>
      <c r="E613" s="105"/>
      <c r="F613" s="105"/>
      <c r="G613" s="105"/>
      <c r="H613" s="106"/>
      <c r="I613" s="106"/>
      <c r="J613" s="106"/>
      <c r="K613" s="106"/>
      <c r="L613" s="106"/>
      <c r="M613" s="106"/>
      <c r="N613" s="106"/>
      <c r="O613" s="106"/>
      <c r="P613" s="106"/>
      <c r="Q613" s="106"/>
      <c r="R613" s="106"/>
    </row>
    <row r="614" spans="1:18" s="142" customFormat="1">
      <c r="A614" s="146"/>
      <c r="B614" s="146"/>
      <c r="C614" s="103"/>
      <c r="D614" s="106"/>
      <c r="E614" s="105"/>
      <c r="F614" s="105"/>
      <c r="G614" s="105"/>
      <c r="H614" s="106"/>
      <c r="I614" s="106"/>
      <c r="J614" s="106"/>
      <c r="K614" s="106"/>
      <c r="L614" s="106"/>
      <c r="M614" s="106"/>
      <c r="N614" s="106"/>
      <c r="O614" s="106"/>
      <c r="P614" s="106"/>
      <c r="Q614" s="106"/>
      <c r="R614" s="106"/>
    </row>
    <row r="615" spans="1:18" s="142" customFormat="1">
      <c r="A615" s="146"/>
      <c r="B615" s="146"/>
      <c r="C615" s="103"/>
      <c r="D615" s="106"/>
      <c r="E615" s="105"/>
      <c r="F615" s="105"/>
      <c r="G615" s="105"/>
      <c r="H615" s="106"/>
      <c r="I615" s="106"/>
      <c r="J615" s="106"/>
      <c r="K615" s="106"/>
      <c r="L615" s="106"/>
      <c r="M615" s="106"/>
      <c r="N615" s="106"/>
      <c r="O615" s="106"/>
      <c r="P615" s="106"/>
      <c r="Q615" s="106"/>
      <c r="R615" s="106"/>
    </row>
    <row r="616" spans="1:18" s="142" customFormat="1">
      <c r="A616" s="146"/>
      <c r="B616" s="146"/>
      <c r="C616" s="103"/>
      <c r="D616" s="106"/>
      <c r="E616" s="105"/>
      <c r="F616" s="105"/>
      <c r="G616" s="105"/>
      <c r="H616" s="106"/>
      <c r="I616" s="106"/>
      <c r="J616" s="106"/>
      <c r="K616" s="106"/>
      <c r="L616" s="106"/>
      <c r="M616" s="106"/>
      <c r="N616" s="106"/>
      <c r="O616" s="106"/>
      <c r="P616" s="106"/>
      <c r="Q616" s="106"/>
      <c r="R616" s="106"/>
    </row>
    <row r="617" spans="1:18" s="142" customFormat="1">
      <c r="A617" s="146"/>
      <c r="B617" s="146"/>
      <c r="C617" s="103"/>
      <c r="D617" s="106"/>
      <c r="E617" s="105"/>
      <c r="F617" s="105"/>
      <c r="G617" s="105"/>
      <c r="H617" s="106"/>
      <c r="I617" s="106"/>
      <c r="J617" s="106"/>
      <c r="K617" s="106"/>
      <c r="L617" s="106"/>
      <c r="M617" s="106"/>
      <c r="N617" s="106"/>
      <c r="O617" s="106"/>
      <c r="P617" s="106"/>
      <c r="Q617" s="106"/>
      <c r="R617" s="106"/>
    </row>
    <row r="618" spans="1:18" s="142" customFormat="1">
      <c r="A618" s="146"/>
      <c r="B618" s="146"/>
      <c r="C618" s="103"/>
      <c r="D618" s="106"/>
      <c r="E618" s="105"/>
      <c r="F618" s="105"/>
      <c r="G618" s="105"/>
      <c r="H618" s="106"/>
      <c r="I618" s="106"/>
      <c r="J618" s="106"/>
      <c r="K618" s="106"/>
      <c r="L618" s="106"/>
      <c r="M618" s="106"/>
      <c r="N618" s="106"/>
      <c r="O618" s="106"/>
      <c r="P618" s="106"/>
      <c r="Q618" s="106"/>
      <c r="R618" s="106"/>
    </row>
    <row r="619" spans="1:18" s="142" customFormat="1">
      <c r="A619" s="146"/>
      <c r="B619" s="146"/>
      <c r="C619" s="103"/>
      <c r="D619" s="106"/>
      <c r="E619" s="105"/>
      <c r="F619" s="105"/>
      <c r="G619" s="105"/>
      <c r="H619" s="106"/>
      <c r="I619" s="106"/>
      <c r="J619" s="106"/>
      <c r="K619" s="106"/>
      <c r="L619" s="106"/>
      <c r="M619" s="106"/>
      <c r="N619" s="106"/>
      <c r="O619" s="106"/>
      <c r="P619" s="106"/>
      <c r="Q619" s="106"/>
      <c r="R619" s="106"/>
    </row>
    <row r="620" spans="1:18" s="142" customFormat="1">
      <c r="A620" s="146"/>
      <c r="B620" s="146"/>
      <c r="C620" s="103"/>
      <c r="D620" s="106"/>
      <c r="E620" s="105"/>
      <c r="F620" s="105"/>
      <c r="G620" s="105"/>
      <c r="H620" s="106"/>
      <c r="I620" s="106"/>
      <c r="J620" s="106"/>
      <c r="K620" s="106"/>
      <c r="L620" s="106"/>
      <c r="M620" s="106"/>
      <c r="N620" s="106"/>
      <c r="O620" s="106"/>
      <c r="P620" s="106"/>
      <c r="Q620" s="106"/>
      <c r="R620" s="106"/>
    </row>
    <row r="621" spans="1:18" s="142" customFormat="1">
      <c r="A621" s="146"/>
      <c r="B621" s="146"/>
      <c r="C621" s="103"/>
      <c r="D621" s="106"/>
      <c r="E621" s="105"/>
      <c r="F621" s="105"/>
      <c r="G621" s="105"/>
      <c r="H621" s="106"/>
      <c r="I621" s="106"/>
      <c r="J621" s="106"/>
      <c r="K621" s="106"/>
      <c r="L621" s="106"/>
      <c r="M621" s="106"/>
      <c r="N621" s="106"/>
      <c r="O621" s="106"/>
      <c r="P621" s="106"/>
      <c r="Q621" s="106"/>
      <c r="R621" s="106"/>
    </row>
    <row r="622" spans="1:18" s="142" customFormat="1">
      <c r="A622" s="146"/>
      <c r="B622" s="146"/>
      <c r="C622" s="103"/>
      <c r="D622" s="106"/>
      <c r="E622" s="105"/>
      <c r="F622" s="105"/>
      <c r="G622" s="105"/>
      <c r="H622" s="106"/>
      <c r="I622" s="106"/>
      <c r="J622" s="106"/>
      <c r="K622" s="106"/>
      <c r="L622" s="106"/>
      <c r="M622" s="106"/>
      <c r="N622" s="106"/>
      <c r="O622" s="106"/>
      <c r="P622" s="106"/>
      <c r="Q622" s="106"/>
      <c r="R622" s="106"/>
    </row>
    <row r="623" spans="1:18" s="142" customFormat="1">
      <c r="A623" s="146"/>
      <c r="B623" s="146"/>
      <c r="C623" s="103"/>
      <c r="D623" s="106"/>
      <c r="E623" s="105"/>
      <c r="F623" s="105"/>
      <c r="G623" s="105"/>
      <c r="H623" s="106"/>
      <c r="I623" s="106"/>
      <c r="J623" s="106"/>
      <c r="K623" s="106"/>
      <c r="L623" s="106"/>
      <c r="M623" s="106"/>
      <c r="N623" s="106"/>
      <c r="O623" s="106"/>
      <c r="P623" s="106"/>
      <c r="Q623" s="106"/>
      <c r="R623" s="106"/>
    </row>
    <row r="624" spans="1:18" s="142" customFormat="1">
      <c r="A624" s="146"/>
      <c r="B624" s="146"/>
      <c r="C624" s="103"/>
      <c r="D624" s="106"/>
      <c r="E624" s="105"/>
      <c r="F624" s="105"/>
      <c r="G624" s="105"/>
      <c r="H624" s="106"/>
      <c r="I624" s="106"/>
      <c r="J624" s="106"/>
      <c r="K624" s="106"/>
      <c r="L624" s="106"/>
      <c r="M624" s="106"/>
      <c r="N624" s="106"/>
      <c r="O624" s="106"/>
      <c r="P624" s="106"/>
      <c r="Q624" s="106"/>
      <c r="R624" s="106"/>
    </row>
    <row r="625" spans="1:18" s="142" customFormat="1">
      <c r="A625" s="146"/>
      <c r="B625" s="146"/>
      <c r="C625" s="103"/>
      <c r="D625" s="106"/>
      <c r="E625" s="105"/>
      <c r="F625" s="105"/>
      <c r="G625" s="105"/>
      <c r="H625" s="106"/>
      <c r="I625" s="106"/>
      <c r="J625" s="106"/>
      <c r="K625" s="106"/>
      <c r="L625" s="106"/>
      <c r="M625" s="106"/>
      <c r="N625" s="106"/>
      <c r="O625" s="106"/>
      <c r="P625" s="106"/>
      <c r="Q625" s="106"/>
      <c r="R625" s="106"/>
    </row>
    <row r="626" spans="1:18" s="142" customFormat="1">
      <c r="A626" s="146"/>
      <c r="B626" s="146"/>
      <c r="C626" s="103"/>
      <c r="D626" s="106"/>
      <c r="E626" s="105"/>
      <c r="F626" s="105"/>
      <c r="G626" s="105"/>
      <c r="H626" s="106"/>
      <c r="I626" s="106"/>
      <c r="J626" s="106"/>
      <c r="K626" s="106"/>
      <c r="L626" s="106"/>
      <c r="M626" s="106"/>
      <c r="N626" s="106"/>
      <c r="O626" s="106"/>
      <c r="P626" s="106"/>
      <c r="Q626" s="106"/>
      <c r="R626" s="106"/>
    </row>
    <row r="627" spans="1:18" s="142" customFormat="1">
      <c r="A627" s="146"/>
      <c r="B627" s="146"/>
      <c r="C627" s="103"/>
      <c r="D627" s="106"/>
      <c r="E627" s="105"/>
      <c r="F627" s="105"/>
      <c r="G627" s="105"/>
      <c r="H627" s="106"/>
      <c r="I627" s="106"/>
      <c r="J627" s="106"/>
      <c r="K627" s="106"/>
      <c r="L627" s="106"/>
      <c r="M627" s="106"/>
      <c r="N627" s="106"/>
      <c r="O627" s="106"/>
      <c r="P627" s="106"/>
      <c r="Q627" s="106"/>
      <c r="R627" s="106"/>
    </row>
    <row r="628" spans="1:18" s="142" customFormat="1">
      <c r="A628" s="146"/>
      <c r="B628" s="146"/>
      <c r="C628" s="103"/>
      <c r="D628" s="106"/>
      <c r="E628" s="105"/>
      <c r="F628" s="105"/>
      <c r="G628" s="105"/>
      <c r="H628" s="106"/>
      <c r="I628" s="106"/>
      <c r="J628" s="106"/>
      <c r="K628" s="106"/>
      <c r="L628" s="106"/>
      <c r="M628" s="106"/>
      <c r="N628" s="106"/>
      <c r="O628" s="106"/>
      <c r="P628" s="106"/>
      <c r="Q628" s="106"/>
      <c r="R628" s="106"/>
    </row>
    <row r="629" spans="1:18" s="142" customFormat="1">
      <c r="A629" s="146"/>
      <c r="B629" s="146"/>
      <c r="C629" s="103"/>
      <c r="D629" s="106"/>
      <c r="E629" s="105"/>
      <c r="F629" s="105"/>
      <c r="G629" s="105"/>
      <c r="H629" s="106"/>
      <c r="I629" s="106"/>
      <c r="J629" s="106"/>
      <c r="K629" s="106"/>
      <c r="L629" s="106"/>
      <c r="M629" s="106"/>
      <c r="N629" s="106"/>
      <c r="O629" s="106"/>
      <c r="P629" s="106"/>
      <c r="Q629" s="106"/>
      <c r="R629" s="106"/>
    </row>
    <row r="630" spans="1:18" s="142" customFormat="1">
      <c r="A630" s="146"/>
      <c r="B630" s="146"/>
      <c r="C630" s="103"/>
      <c r="D630" s="106"/>
      <c r="E630" s="105"/>
      <c r="F630" s="105"/>
      <c r="G630" s="105"/>
      <c r="H630" s="106"/>
      <c r="I630" s="106"/>
      <c r="J630" s="106"/>
      <c r="K630" s="106"/>
      <c r="L630" s="106"/>
      <c r="M630" s="106"/>
      <c r="N630" s="106"/>
      <c r="O630" s="106"/>
      <c r="P630" s="106"/>
      <c r="Q630" s="106"/>
      <c r="R630" s="106"/>
    </row>
    <row r="631" spans="1:18" s="142" customFormat="1">
      <c r="A631" s="146"/>
      <c r="B631" s="146"/>
      <c r="C631" s="103"/>
      <c r="D631" s="106"/>
      <c r="E631" s="105"/>
      <c r="F631" s="105"/>
      <c r="G631" s="105"/>
      <c r="H631" s="106"/>
      <c r="I631" s="106"/>
      <c r="J631" s="106"/>
      <c r="K631" s="106"/>
      <c r="L631" s="106"/>
      <c r="M631" s="106"/>
      <c r="N631" s="106"/>
      <c r="O631" s="106"/>
      <c r="P631" s="106"/>
      <c r="Q631" s="106"/>
      <c r="R631" s="106"/>
    </row>
    <row r="632" spans="1:18" s="142" customFormat="1">
      <c r="A632" s="146"/>
      <c r="B632" s="146"/>
      <c r="C632" s="103"/>
      <c r="D632" s="106"/>
      <c r="E632" s="105"/>
      <c r="F632" s="105"/>
      <c r="G632" s="105"/>
      <c r="H632" s="106"/>
      <c r="I632" s="106"/>
      <c r="J632" s="106"/>
      <c r="K632" s="106"/>
      <c r="L632" s="106"/>
      <c r="M632" s="106"/>
      <c r="N632" s="106"/>
      <c r="O632" s="106"/>
      <c r="P632" s="106"/>
      <c r="Q632" s="106"/>
      <c r="R632" s="106"/>
    </row>
    <row r="633" spans="1:18" s="142" customFormat="1">
      <c r="A633" s="146"/>
      <c r="B633" s="146"/>
      <c r="C633" s="103"/>
      <c r="D633" s="106"/>
      <c r="E633" s="105"/>
      <c r="F633" s="105"/>
      <c r="G633" s="105"/>
      <c r="H633" s="106"/>
      <c r="I633" s="106"/>
      <c r="J633" s="106"/>
      <c r="K633" s="106"/>
      <c r="L633" s="106"/>
      <c r="M633" s="106"/>
      <c r="N633" s="106"/>
      <c r="O633" s="106"/>
      <c r="P633" s="106"/>
      <c r="Q633" s="106"/>
      <c r="R633" s="106"/>
    </row>
    <row r="634" spans="1:18" s="142" customFormat="1">
      <c r="A634" s="146"/>
      <c r="B634" s="146"/>
      <c r="C634" s="103"/>
      <c r="D634" s="106"/>
      <c r="E634" s="105"/>
      <c r="F634" s="105"/>
      <c r="G634" s="105"/>
      <c r="H634" s="106"/>
      <c r="I634" s="106"/>
      <c r="J634" s="106"/>
      <c r="K634" s="106"/>
      <c r="L634" s="106"/>
      <c r="M634" s="106"/>
      <c r="N634" s="106"/>
      <c r="O634" s="106"/>
      <c r="P634" s="106"/>
      <c r="Q634" s="106"/>
      <c r="R634" s="106"/>
    </row>
    <row r="635" spans="1:18" s="142" customFormat="1">
      <c r="A635" s="146"/>
      <c r="B635" s="146"/>
      <c r="C635" s="103"/>
      <c r="D635" s="106"/>
      <c r="E635" s="105"/>
      <c r="F635" s="105"/>
      <c r="G635" s="105"/>
      <c r="H635" s="106"/>
      <c r="I635" s="106"/>
      <c r="J635" s="106"/>
      <c r="K635" s="106"/>
      <c r="L635" s="106"/>
      <c r="M635" s="106"/>
      <c r="N635" s="106"/>
      <c r="O635" s="106"/>
      <c r="P635" s="106"/>
      <c r="Q635" s="106"/>
      <c r="R635" s="106"/>
    </row>
    <row r="636" spans="1:18" s="142" customFormat="1">
      <c r="A636" s="146"/>
      <c r="B636" s="146"/>
      <c r="C636" s="103"/>
      <c r="D636" s="106"/>
      <c r="E636" s="105"/>
      <c r="F636" s="105"/>
      <c r="G636" s="105"/>
      <c r="H636" s="106"/>
      <c r="I636" s="106"/>
      <c r="J636" s="106"/>
      <c r="K636" s="106"/>
      <c r="L636" s="106"/>
      <c r="M636" s="106"/>
      <c r="N636" s="106"/>
      <c r="O636" s="106"/>
      <c r="P636" s="106"/>
      <c r="Q636" s="106"/>
      <c r="R636" s="106"/>
    </row>
    <row r="637" spans="1:18" s="142" customFormat="1">
      <c r="A637" s="146"/>
      <c r="B637" s="146"/>
      <c r="C637" s="103"/>
      <c r="D637" s="106"/>
      <c r="E637" s="105"/>
      <c r="F637" s="105"/>
      <c r="G637" s="105"/>
      <c r="H637" s="106"/>
      <c r="I637" s="106"/>
      <c r="J637" s="106"/>
      <c r="K637" s="106"/>
      <c r="L637" s="106"/>
      <c r="M637" s="106"/>
      <c r="N637" s="106"/>
      <c r="O637" s="106"/>
      <c r="P637" s="106"/>
      <c r="Q637" s="106"/>
      <c r="R637" s="106"/>
    </row>
    <row r="638" spans="1:18" s="142" customFormat="1">
      <c r="A638" s="146"/>
      <c r="B638" s="146"/>
      <c r="C638" s="103"/>
      <c r="D638" s="106"/>
      <c r="E638" s="105"/>
      <c r="F638" s="105"/>
      <c r="G638" s="105"/>
      <c r="H638" s="106"/>
      <c r="I638" s="106"/>
      <c r="J638" s="106"/>
      <c r="K638" s="106"/>
      <c r="L638" s="106"/>
      <c r="M638" s="106"/>
      <c r="N638" s="106"/>
      <c r="O638" s="106"/>
      <c r="P638" s="106"/>
      <c r="Q638" s="106"/>
      <c r="R638" s="106"/>
    </row>
    <row r="639" spans="1:18" s="142" customFormat="1">
      <c r="A639" s="146"/>
      <c r="B639" s="146"/>
      <c r="C639" s="103"/>
      <c r="D639" s="106"/>
      <c r="E639" s="105"/>
      <c r="F639" s="105"/>
      <c r="G639" s="105"/>
      <c r="H639" s="106"/>
      <c r="I639" s="106"/>
      <c r="J639" s="106"/>
      <c r="K639" s="106"/>
      <c r="L639" s="106"/>
      <c r="M639" s="106"/>
      <c r="N639" s="106"/>
      <c r="O639" s="106"/>
      <c r="P639" s="106"/>
      <c r="Q639" s="106"/>
      <c r="R639" s="106"/>
    </row>
    <row r="640" spans="1:18" s="142" customFormat="1">
      <c r="A640" s="146"/>
      <c r="B640" s="146"/>
      <c r="C640" s="103"/>
      <c r="D640" s="106"/>
      <c r="E640" s="105"/>
      <c r="F640" s="105"/>
      <c r="G640" s="105"/>
      <c r="H640" s="106"/>
      <c r="I640" s="106"/>
      <c r="J640" s="106"/>
      <c r="K640" s="106"/>
      <c r="L640" s="106"/>
      <c r="M640" s="106"/>
      <c r="N640" s="106"/>
      <c r="O640" s="106"/>
      <c r="P640" s="106"/>
      <c r="Q640" s="106"/>
      <c r="R640" s="106"/>
    </row>
    <row r="641" spans="1:18" s="142" customFormat="1">
      <c r="A641" s="146"/>
      <c r="B641" s="146"/>
      <c r="C641" s="103"/>
      <c r="D641" s="106"/>
      <c r="E641" s="105"/>
      <c r="F641" s="105"/>
      <c r="G641" s="105"/>
      <c r="H641" s="106"/>
      <c r="I641" s="106"/>
      <c r="J641" s="106"/>
      <c r="K641" s="106"/>
      <c r="L641" s="106"/>
      <c r="M641" s="106"/>
      <c r="N641" s="106"/>
      <c r="O641" s="106"/>
      <c r="P641" s="106"/>
      <c r="Q641" s="106"/>
      <c r="R641" s="106"/>
    </row>
    <row r="642" spans="1:18" s="142" customFormat="1">
      <c r="A642" s="146"/>
      <c r="B642" s="146"/>
      <c r="C642" s="103"/>
      <c r="D642" s="106"/>
      <c r="E642" s="105"/>
      <c r="F642" s="105"/>
      <c r="G642" s="105"/>
      <c r="H642" s="106"/>
      <c r="I642" s="106"/>
      <c r="J642" s="106"/>
      <c r="K642" s="106"/>
      <c r="L642" s="106"/>
      <c r="M642" s="106"/>
      <c r="N642" s="106"/>
      <c r="O642" s="106"/>
      <c r="P642" s="106"/>
      <c r="Q642" s="106"/>
      <c r="R642" s="106"/>
    </row>
    <row r="643" spans="1:18" s="142" customFormat="1">
      <c r="A643" s="146"/>
      <c r="B643" s="146"/>
      <c r="C643" s="103"/>
      <c r="D643" s="106"/>
      <c r="E643" s="105"/>
      <c r="F643" s="105"/>
      <c r="G643" s="105"/>
      <c r="H643" s="106"/>
      <c r="I643" s="106"/>
      <c r="J643" s="106"/>
      <c r="K643" s="106"/>
      <c r="L643" s="106"/>
      <c r="M643" s="106"/>
      <c r="N643" s="106"/>
      <c r="O643" s="106"/>
      <c r="P643" s="106"/>
      <c r="Q643" s="106"/>
      <c r="R643" s="106"/>
    </row>
    <row r="644" spans="1:18" s="142" customFormat="1">
      <c r="A644" s="146"/>
      <c r="B644" s="146"/>
      <c r="C644" s="103"/>
      <c r="D644" s="106"/>
      <c r="E644" s="105"/>
      <c r="F644" s="105"/>
      <c r="G644" s="105"/>
      <c r="H644" s="106"/>
      <c r="I644" s="106"/>
      <c r="J644" s="106"/>
      <c r="K644" s="106"/>
      <c r="L644" s="106"/>
      <c r="M644" s="106"/>
      <c r="N644" s="106"/>
      <c r="O644" s="106"/>
      <c r="P644" s="106"/>
      <c r="Q644" s="106"/>
      <c r="R644" s="106"/>
    </row>
    <row r="645" spans="1:18" s="142" customFormat="1">
      <c r="A645" s="146"/>
      <c r="B645" s="146"/>
      <c r="C645" s="103"/>
      <c r="D645" s="106"/>
      <c r="E645" s="105"/>
      <c r="F645" s="105"/>
      <c r="G645" s="105"/>
      <c r="H645" s="106"/>
      <c r="I645" s="106"/>
      <c r="J645" s="106"/>
      <c r="K645" s="106"/>
      <c r="L645" s="106"/>
      <c r="M645" s="106"/>
      <c r="N645" s="106"/>
      <c r="O645" s="106"/>
      <c r="P645" s="106"/>
      <c r="Q645" s="106"/>
      <c r="R645" s="106"/>
    </row>
    <row r="646" spans="1:18" s="142" customFormat="1">
      <c r="A646" s="146"/>
      <c r="B646" s="146"/>
      <c r="C646" s="103"/>
      <c r="D646" s="106"/>
      <c r="E646" s="105"/>
      <c r="F646" s="105"/>
      <c r="G646" s="105"/>
      <c r="H646" s="106"/>
      <c r="I646" s="106"/>
      <c r="J646" s="106"/>
      <c r="K646" s="106"/>
      <c r="L646" s="106"/>
      <c r="M646" s="106"/>
      <c r="N646" s="106"/>
      <c r="O646" s="106"/>
      <c r="P646" s="106"/>
      <c r="Q646" s="106"/>
      <c r="R646" s="106"/>
    </row>
    <row r="647" spans="1:18" s="142" customFormat="1">
      <c r="A647" s="146"/>
      <c r="B647" s="146"/>
      <c r="C647" s="103"/>
      <c r="D647" s="106"/>
      <c r="E647" s="105"/>
      <c r="F647" s="105"/>
      <c r="G647" s="105"/>
      <c r="H647" s="106"/>
      <c r="I647" s="106"/>
      <c r="J647" s="106"/>
      <c r="K647" s="106"/>
      <c r="L647" s="106"/>
      <c r="M647" s="106"/>
      <c r="N647" s="106"/>
      <c r="O647" s="106"/>
      <c r="P647" s="106"/>
      <c r="Q647" s="106"/>
      <c r="R647" s="106"/>
    </row>
    <row r="648" spans="1:18" s="142" customFormat="1">
      <c r="A648" s="146"/>
      <c r="B648" s="146"/>
      <c r="C648" s="103"/>
      <c r="D648" s="106"/>
      <c r="E648" s="105"/>
      <c r="F648" s="105"/>
      <c r="G648" s="105"/>
      <c r="H648" s="106"/>
      <c r="I648" s="106"/>
      <c r="J648" s="106"/>
      <c r="K648" s="106"/>
      <c r="L648" s="106"/>
      <c r="M648" s="106"/>
      <c r="N648" s="106"/>
      <c r="O648" s="106"/>
      <c r="P648" s="106"/>
      <c r="Q648" s="106"/>
      <c r="R648" s="106"/>
    </row>
    <row r="649" spans="1:18" s="142" customFormat="1">
      <c r="A649" s="146"/>
      <c r="B649" s="146"/>
      <c r="C649" s="103"/>
      <c r="D649" s="106"/>
      <c r="E649" s="105"/>
      <c r="F649" s="105"/>
      <c r="G649" s="105"/>
      <c r="H649" s="106"/>
      <c r="I649" s="106"/>
      <c r="J649" s="106"/>
      <c r="K649" s="106"/>
      <c r="L649" s="106"/>
      <c r="M649" s="106"/>
      <c r="N649" s="106"/>
      <c r="O649" s="106"/>
      <c r="P649" s="106"/>
      <c r="Q649" s="106"/>
      <c r="R649" s="106"/>
    </row>
    <row r="650" spans="1:18" s="142" customFormat="1">
      <c r="A650" s="146"/>
      <c r="B650" s="146"/>
      <c r="C650" s="103"/>
      <c r="D650" s="106"/>
      <c r="E650" s="105"/>
      <c r="F650" s="105"/>
      <c r="G650" s="105"/>
      <c r="H650" s="106"/>
      <c r="I650" s="106"/>
      <c r="J650" s="106"/>
      <c r="K650" s="106"/>
      <c r="L650" s="106"/>
      <c r="M650" s="106"/>
      <c r="N650" s="106"/>
      <c r="O650" s="106"/>
      <c r="P650" s="106"/>
      <c r="Q650" s="106"/>
      <c r="R650" s="106"/>
    </row>
    <row r="651" spans="1:18" s="142" customFormat="1">
      <c r="A651" s="146"/>
      <c r="B651" s="146"/>
      <c r="C651" s="103"/>
      <c r="D651" s="106"/>
      <c r="E651" s="105"/>
      <c r="F651" s="105"/>
      <c r="G651" s="105"/>
      <c r="H651" s="106"/>
      <c r="I651" s="106"/>
      <c r="J651" s="106"/>
      <c r="K651" s="106"/>
      <c r="L651" s="106"/>
      <c r="M651" s="106"/>
      <c r="N651" s="106"/>
      <c r="O651" s="106"/>
      <c r="P651" s="106"/>
      <c r="Q651" s="106"/>
      <c r="R651" s="106"/>
    </row>
    <row r="652" spans="1:18" s="142" customFormat="1">
      <c r="A652" s="146"/>
      <c r="B652" s="146"/>
      <c r="C652" s="103"/>
      <c r="D652" s="106"/>
      <c r="E652" s="105"/>
      <c r="F652" s="105"/>
      <c r="G652" s="105"/>
      <c r="H652" s="106"/>
      <c r="I652" s="106"/>
      <c r="J652" s="106"/>
      <c r="K652" s="106"/>
      <c r="L652" s="106"/>
      <c r="M652" s="106"/>
      <c r="N652" s="106"/>
      <c r="O652" s="106"/>
      <c r="P652" s="106"/>
      <c r="Q652" s="106"/>
      <c r="R652" s="106"/>
    </row>
    <row r="653" spans="1:18" s="142" customFormat="1">
      <c r="A653" s="146"/>
      <c r="B653" s="146"/>
      <c r="C653" s="103"/>
      <c r="D653" s="106"/>
      <c r="E653" s="105"/>
      <c r="F653" s="105"/>
      <c r="G653" s="105"/>
      <c r="H653" s="106"/>
      <c r="I653" s="106"/>
      <c r="J653" s="106"/>
      <c r="K653" s="106"/>
      <c r="L653" s="106"/>
      <c r="M653" s="106"/>
      <c r="N653" s="106"/>
      <c r="O653" s="106"/>
      <c r="P653" s="106"/>
      <c r="Q653" s="106"/>
      <c r="R653" s="106"/>
    </row>
    <row r="654" spans="1:18" s="142" customFormat="1">
      <c r="A654" s="146"/>
      <c r="B654" s="146"/>
      <c r="C654" s="103"/>
      <c r="D654" s="106"/>
      <c r="E654" s="105"/>
      <c r="F654" s="105"/>
      <c r="G654" s="105"/>
      <c r="H654" s="106"/>
      <c r="I654" s="106"/>
      <c r="J654" s="106"/>
      <c r="K654" s="106"/>
      <c r="L654" s="106"/>
      <c r="M654" s="106"/>
      <c r="N654" s="106"/>
      <c r="O654" s="106"/>
      <c r="P654" s="106"/>
      <c r="Q654" s="106"/>
      <c r="R654" s="106"/>
    </row>
    <row r="655" spans="1:18" s="142" customFormat="1">
      <c r="A655" s="146"/>
      <c r="B655" s="146"/>
      <c r="C655" s="103"/>
      <c r="D655" s="106"/>
      <c r="E655" s="105"/>
      <c r="F655" s="105"/>
      <c r="G655" s="105"/>
      <c r="H655" s="106"/>
      <c r="I655" s="106"/>
      <c r="J655" s="106"/>
      <c r="K655" s="106"/>
      <c r="L655" s="106"/>
      <c r="M655" s="106"/>
      <c r="N655" s="106"/>
      <c r="O655" s="106"/>
      <c r="P655" s="106"/>
      <c r="Q655" s="106"/>
      <c r="R655" s="106"/>
    </row>
    <row r="656" spans="1:18" s="142" customFormat="1">
      <c r="A656" s="146"/>
      <c r="B656" s="146"/>
      <c r="C656" s="103"/>
      <c r="D656" s="106"/>
      <c r="E656" s="105"/>
      <c r="F656" s="105"/>
      <c r="G656" s="105"/>
      <c r="H656" s="106"/>
      <c r="I656" s="106"/>
      <c r="J656" s="106"/>
      <c r="K656" s="106"/>
      <c r="L656" s="106"/>
      <c r="M656" s="106"/>
      <c r="N656" s="106"/>
      <c r="O656" s="106"/>
      <c r="P656" s="106"/>
      <c r="Q656" s="106"/>
      <c r="R656" s="106"/>
    </row>
    <row r="657" spans="1:31" s="142" customFormat="1">
      <c r="A657" s="146"/>
      <c r="B657" s="146"/>
      <c r="C657" s="103"/>
      <c r="D657" s="106"/>
      <c r="E657" s="105"/>
      <c r="F657" s="105"/>
      <c r="G657" s="105"/>
      <c r="H657" s="106"/>
      <c r="I657" s="106"/>
      <c r="J657" s="106"/>
      <c r="K657" s="106"/>
      <c r="L657" s="106"/>
      <c r="M657" s="106"/>
      <c r="N657" s="106"/>
      <c r="O657" s="106"/>
      <c r="P657" s="106"/>
      <c r="Q657" s="106"/>
      <c r="R657" s="106"/>
    </row>
    <row r="658" spans="1:31" s="142" customFormat="1">
      <c r="A658" s="146"/>
      <c r="B658" s="146"/>
      <c r="C658" s="103"/>
      <c r="D658" s="106"/>
      <c r="E658" s="105"/>
      <c r="F658" s="105"/>
      <c r="G658" s="105"/>
      <c r="H658" s="106"/>
      <c r="I658" s="106"/>
      <c r="J658" s="106"/>
      <c r="K658" s="106"/>
      <c r="L658" s="106"/>
      <c r="M658" s="106"/>
      <c r="N658" s="106"/>
      <c r="O658" s="106"/>
      <c r="P658" s="106"/>
      <c r="Q658" s="106"/>
      <c r="R658" s="106"/>
    </row>
    <row r="659" spans="1:31" s="142" customFormat="1">
      <c r="A659" s="146"/>
      <c r="B659" s="146"/>
      <c r="C659" s="103"/>
      <c r="D659" s="106"/>
      <c r="E659" s="105"/>
      <c r="F659" s="105"/>
      <c r="G659" s="105"/>
      <c r="H659" s="106"/>
      <c r="I659" s="106"/>
      <c r="J659" s="106"/>
      <c r="K659" s="106"/>
      <c r="L659" s="106"/>
      <c r="M659" s="106"/>
      <c r="N659" s="106"/>
      <c r="O659" s="106"/>
      <c r="P659" s="106"/>
      <c r="Q659" s="106"/>
      <c r="R659" s="106"/>
    </row>
    <row r="660" spans="1:31" s="142" customFormat="1">
      <c r="A660" s="146"/>
      <c r="B660" s="146"/>
      <c r="C660" s="103"/>
      <c r="D660" s="106"/>
      <c r="E660" s="105"/>
      <c r="F660" s="105"/>
      <c r="G660" s="105"/>
      <c r="H660" s="106"/>
      <c r="I660" s="106"/>
      <c r="J660" s="106"/>
      <c r="K660" s="106"/>
      <c r="L660" s="106"/>
      <c r="M660" s="106"/>
      <c r="N660" s="106"/>
      <c r="O660" s="106"/>
      <c r="P660" s="106"/>
      <c r="Q660" s="106"/>
      <c r="R660" s="106"/>
    </row>
    <row r="661" spans="1:31" s="142" customFormat="1">
      <c r="A661" s="146"/>
      <c r="B661" s="146"/>
      <c r="C661" s="103"/>
      <c r="D661" s="106"/>
      <c r="E661" s="105"/>
      <c r="F661" s="105"/>
      <c r="G661" s="105"/>
      <c r="H661" s="106"/>
      <c r="I661" s="106"/>
      <c r="J661" s="106"/>
      <c r="K661" s="106"/>
      <c r="L661" s="106"/>
      <c r="M661" s="106"/>
      <c r="N661" s="106"/>
      <c r="O661" s="106"/>
      <c r="P661" s="106"/>
      <c r="Q661" s="106"/>
      <c r="R661" s="106"/>
    </row>
    <row r="662" spans="1:31" s="142" customFormat="1">
      <c r="A662" s="146"/>
      <c r="B662" s="146"/>
      <c r="C662" s="103"/>
      <c r="D662" s="106"/>
      <c r="E662" s="105"/>
      <c r="F662" s="105"/>
      <c r="G662" s="105"/>
      <c r="H662" s="106"/>
      <c r="I662" s="106"/>
      <c r="J662" s="106"/>
      <c r="K662" s="106"/>
      <c r="L662" s="106"/>
      <c r="M662" s="106"/>
      <c r="N662" s="106"/>
      <c r="O662" s="106"/>
      <c r="P662" s="106"/>
      <c r="Q662" s="106"/>
      <c r="R662" s="106"/>
    </row>
    <row r="663" spans="1:31" s="142" customFormat="1">
      <c r="A663" s="146"/>
      <c r="B663" s="146"/>
      <c r="C663" s="103"/>
      <c r="D663" s="106"/>
      <c r="E663" s="105"/>
      <c r="F663" s="105"/>
      <c r="G663" s="105"/>
      <c r="H663" s="106"/>
      <c r="I663" s="106"/>
      <c r="J663" s="106"/>
      <c r="K663" s="106"/>
      <c r="L663" s="106"/>
      <c r="M663" s="106"/>
      <c r="N663" s="106"/>
      <c r="O663" s="106"/>
      <c r="P663" s="106"/>
      <c r="Q663" s="106"/>
      <c r="R663" s="106"/>
    </row>
    <row r="664" spans="1:31" s="142" customFormat="1">
      <c r="A664" s="146"/>
      <c r="B664" s="146"/>
      <c r="C664" s="103"/>
      <c r="D664" s="106"/>
      <c r="E664" s="105"/>
      <c r="F664" s="105"/>
      <c r="G664" s="105"/>
      <c r="H664" s="106"/>
      <c r="I664" s="106"/>
      <c r="J664" s="106"/>
      <c r="K664" s="106"/>
      <c r="L664" s="106"/>
      <c r="M664" s="106"/>
      <c r="N664" s="106"/>
      <c r="O664" s="106"/>
      <c r="P664" s="106"/>
      <c r="Q664" s="106"/>
      <c r="R664" s="106"/>
    </row>
    <row r="665" spans="1:31" s="142" customFormat="1">
      <c r="A665" s="146"/>
      <c r="B665" s="146"/>
      <c r="C665" s="103"/>
      <c r="D665" s="106"/>
      <c r="E665" s="105"/>
      <c r="F665" s="105"/>
      <c r="G665" s="105"/>
      <c r="H665" s="106"/>
      <c r="I665" s="106"/>
      <c r="J665" s="106"/>
      <c r="K665" s="106"/>
      <c r="L665" s="106"/>
      <c r="M665" s="106"/>
      <c r="N665" s="106"/>
      <c r="O665" s="106"/>
      <c r="P665" s="106"/>
      <c r="Q665" s="106"/>
      <c r="R665" s="106"/>
    </row>
    <row r="666" spans="1:31" ht="13.5">
      <c r="D666" s="106"/>
      <c r="E666" s="105"/>
      <c r="F666" s="105"/>
      <c r="G666" s="105"/>
      <c r="H666" s="106"/>
      <c r="I666" s="106"/>
      <c r="J666" s="106"/>
      <c r="K666" s="106"/>
      <c r="L666" s="106"/>
      <c r="M666" s="106"/>
      <c r="N666" s="106"/>
      <c r="O666" s="106"/>
      <c r="P666" s="106"/>
      <c r="Q666" s="106"/>
      <c r="R666" s="106"/>
      <c r="S666" s="103"/>
      <c r="T666" s="103"/>
      <c r="U666" s="103"/>
      <c r="V666" s="103"/>
      <c r="W666" s="103"/>
      <c r="X666" s="103"/>
      <c r="Y666" s="103"/>
      <c r="AD666" s="103"/>
      <c r="AE666" s="103"/>
    </row>
    <row r="667" spans="1:31" ht="13.5">
      <c r="D667" s="106"/>
      <c r="E667" s="105"/>
      <c r="F667" s="105"/>
      <c r="G667" s="105"/>
      <c r="H667" s="106"/>
      <c r="I667" s="106"/>
      <c r="J667" s="106"/>
      <c r="K667" s="106"/>
      <c r="L667" s="106"/>
      <c r="M667" s="106"/>
      <c r="N667" s="106"/>
      <c r="O667" s="106"/>
      <c r="P667" s="106"/>
      <c r="Q667" s="106"/>
      <c r="R667" s="106"/>
      <c r="S667" s="103"/>
      <c r="T667" s="103"/>
      <c r="U667" s="103"/>
      <c r="V667" s="103"/>
      <c r="W667" s="103"/>
      <c r="X667" s="103"/>
      <c r="Y667" s="103"/>
      <c r="AD667" s="103"/>
      <c r="AE667" s="103"/>
    </row>
    <row r="668" spans="1:31" ht="13.5">
      <c r="D668" s="106"/>
      <c r="E668" s="105"/>
      <c r="F668" s="105"/>
      <c r="G668" s="105"/>
      <c r="H668" s="106"/>
      <c r="I668" s="106"/>
      <c r="J668" s="106"/>
      <c r="K668" s="106"/>
      <c r="L668" s="106"/>
      <c r="M668" s="106"/>
      <c r="N668" s="106"/>
      <c r="O668" s="106"/>
      <c r="P668" s="106"/>
      <c r="Q668" s="106"/>
      <c r="R668" s="106"/>
      <c r="S668" s="103"/>
      <c r="T668" s="103"/>
      <c r="U668" s="103"/>
      <c r="V668" s="103"/>
      <c r="W668" s="103"/>
      <c r="X668" s="103"/>
      <c r="Y668" s="103"/>
      <c r="AD668" s="103"/>
      <c r="AE668" s="103"/>
    </row>
    <row r="669" spans="1:31" ht="13.5">
      <c r="D669" s="106"/>
      <c r="E669" s="105"/>
      <c r="F669" s="105"/>
      <c r="G669" s="105"/>
      <c r="H669" s="106"/>
      <c r="I669" s="106"/>
      <c r="J669" s="106"/>
      <c r="K669" s="106"/>
      <c r="L669" s="106"/>
      <c r="M669" s="106"/>
      <c r="N669" s="106"/>
      <c r="O669" s="106"/>
      <c r="P669" s="106"/>
      <c r="Q669" s="106"/>
      <c r="R669" s="106"/>
      <c r="S669" s="103"/>
      <c r="T669" s="103"/>
      <c r="U669" s="103"/>
      <c r="V669" s="103"/>
      <c r="W669" s="103"/>
      <c r="X669" s="103"/>
      <c r="Y669" s="103"/>
      <c r="AD669" s="103"/>
      <c r="AE669" s="103"/>
    </row>
    <row r="670" spans="1:31" ht="13.5">
      <c r="D670" s="106"/>
      <c r="E670" s="105"/>
      <c r="F670" s="105"/>
      <c r="G670" s="105"/>
      <c r="H670" s="106"/>
      <c r="I670" s="106"/>
      <c r="J670" s="106"/>
      <c r="K670" s="106"/>
      <c r="L670" s="106"/>
      <c r="M670" s="106"/>
      <c r="N670" s="106"/>
      <c r="O670" s="106"/>
      <c r="P670" s="106"/>
      <c r="Q670" s="106"/>
      <c r="R670" s="106"/>
      <c r="S670" s="103"/>
      <c r="T670" s="103"/>
      <c r="U670" s="103"/>
      <c r="V670" s="103"/>
      <c r="W670" s="103"/>
      <c r="X670" s="103"/>
      <c r="Y670" s="103"/>
      <c r="AD670" s="103"/>
      <c r="AE670" s="103"/>
    </row>
    <row r="671" spans="1:31" ht="13.5">
      <c r="D671" s="106"/>
      <c r="E671" s="105"/>
      <c r="F671" s="105"/>
      <c r="G671" s="105"/>
      <c r="H671" s="106"/>
      <c r="I671" s="106"/>
      <c r="J671" s="106"/>
      <c r="K671" s="106"/>
      <c r="L671" s="106"/>
      <c r="M671" s="106"/>
      <c r="N671" s="106"/>
      <c r="O671" s="106"/>
      <c r="P671" s="106"/>
      <c r="Q671" s="106"/>
      <c r="R671" s="106"/>
      <c r="S671" s="103"/>
      <c r="T671" s="103"/>
      <c r="U671" s="103"/>
      <c r="V671" s="103"/>
      <c r="W671" s="103"/>
      <c r="X671" s="103"/>
      <c r="Y671" s="103"/>
      <c r="AD671" s="103"/>
      <c r="AE671" s="103"/>
    </row>
    <row r="672" spans="1:31" ht="13.5">
      <c r="D672" s="106"/>
      <c r="E672" s="105"/>
      <c r="F672" s="105"/>
      <c r="G672" s="105"/>
      <c r="H672" s="106"/>
      <c r="I672" s="106"/>
      <c r="J672" s="106"/>
      <c r="K672" s="106"/>
      <c r="L672" s="106"/>
      <c r="M672" s="106"/>
      <c r="N672" s="106"/>
      <c r="O672" s="106"/>
      <c r="P672" s="106"/>
      <c r="Q672" s="106"/>
      <c r="R672" s="106"/>
      <c r="S672" s="103"/>
      <c r="T672" s="103"/>
      <c r="U672" s="103"/>
      <c r="V672" s="103"/>
      <c r="W672" s="103"/>
      <c r="X672" s="103"/>
      <c r="Y672" s="103"/>
      <c r="AD672" s="103"/>
      <c r="AE672" s="103"/>
    </row>
    <row r="673" spans="4:31" ht="13.5">
      <c r="D673" s="106"/>
      <c r="E673" s="105"/>
      <c r="F673" s="105"/>
      <c r="G673" s="105"/>
      <c r="H673" s="106"/>
      <c r="I673" s="106"/>
      <c r="J673" s="106"/>
      <c r="K673" s="106"/>
      <c r="L673" s="106"/>
      <c r="M673" s="106"/>
      <c r="N673" s="106"/>
      <c r="O673" s="106"/>
      <c r="P673" s="106"/>
      <c r="Q673" s="106"/>
      <c r="R673" s="106"/>
      <c r="S673" s="103"/>
      <c r="T673" s="103"/>
      <c r="U673" s="103"/>
      <c r="V673" s="103"/>
      <c r="W673" s="103"/>
      <c r="X673" s="103"/>
      <c r="Y673" s="103"/>
      <c r="AD673" s="103"/>
      <c r="AE673" s="103"/>
    </row>
    <row r="674" spans="4:31" ht="13.5">
      <c r="D674" s="106"/>
      <c r="E674" s="105"/>
      <c r="F674" s="105"/>
      <c r="G674" s="105"/>
      <c r="H674" s="106"/>
      <c r="I674" s="106"/>
      <c r="J674" s="106"/>
      <c r="K674" s="106"/>
      <c r="L674" s="106"/>
      <c r="M674" s="106"/>
      <c r="N674" s="106"/>
      <c r="O674" s="106"/>
      <c r="P674" s="106"/>
      <c r="Q674" s="106"/>
      <c r="R674" s="106"/>
      <c r="S674" s="103"/>
      <c r="T674" s="103"/>
      <c r="U674" s="103"/>
      <c r="V674" s="103"/>
      <c r="W674" s="103"/>
      <c r="X674" s="103"/>
      <c r="Y674" s="103"/>
      <c r="AD674" s="103"/>
      <c r="AE674" s="103"/>
    </row>
    <row r="675" spans="4:31" ht="13.5">
      <c r="D675" s="106"/>
      <c r="E675" s="105"/>
      <c r="F675" s="105"/>
      <c r="G675" s="105"/>
      <c r="H675" s="106"/>
      <c r="I675" s="106"/>
      <c r="J675" s="106"/>
      <c r="K675" s="106"/>
      <c r="L675" s="106"/>
      <c r="M675" s="106"/>
      <c r="N675" s="106"/>
      <c r="O675" s="106"/>
      <c r="P675" s="106"/>
      <c r="Q675" s="106"/>
      <c r="R675" s="106"/>
      <c r="S675" s="103"/>
      <c r="T675" s="103"/>
      <c r="U675" s="103"/>
      <c r="V675" s="103"/>
      <c r="W675" s="103"/>
      <c r="X675" s="103"/>
      <c r="Y675" s="103"/>
      <c r="AD675" s="103"/>
      <c r="AE675" s="103"/>
    </row>
    <row r="676" spans="4:31" ht="13.5">
      <c r="D676" s="106"/>
      <c r="E676" s="105"/>
      <c r="F676" s="105"/>
      <c r="G676" s="105"/>
      <c r="H676" s="106"/>
      <c r="I676" s="106"/>
      <c r="J676" s="106"/>
      <c r="K676" s="106"/>
      <c r="L676" s="106"/>
      <c r="M676" s="106"/>
      <c r="N676" s="106"/>
      <c r="O676" s="106"/>
      <c r="P676" s="106"/>
      <c r="Q676" s="106"/>
      <c r="R676" s="106"/>
      <c r="S676" s="103"/>
      <c r="T676" s="103"/>
      <c r="U676" s="103"/>
      <c r="V676" s="103"/>
      <c r="W676" s="103"/>
      <c r="X676" s="103"/>
      <c r="Y676" s="103"/>
      <c r="AD676" s="103"/>
      <c r="AE676" s="103"/>
    </row>
    <row r="677" spans="4:31" ht="13.5">
      <c r="D677" s="106"/>
      <c r="E677" s="105"/>
      <c r="F677" s="105"/>
      <c r="G677" s="105"/>
      <c r="H677" s="106"/>
      <c r="I677" s="106"/>
      <c r="J677" s="106"/>
      <c r="K677" s="106"/>
      <c r="L677" s="106"/>
      <c r="M677" s="106"/>
      <c r="N677" s="106"/>
      <c r="O677" s="106"/>
      <c r="P677" s="106"/>
      <c r="Q677" s="106"/>
      <c r="R677" s="106"/>
      <c r="S677" s="103"/>
      <c r="T677" s="103"/>
      <c r="U677" s="103"/>
      <c r="V677" s="103"/>
      <c r="W677" s="103"/>
      <c r="X677" s="103"/>
      <c r="Y677" s="103"/>
      <c r="AD677" s="103"/>
      <c r="AE677" s="103"/>
    </row>
    <row r="678" spans="4:31" ht="13.5">
      <c r="D678" s="106"/>
      <c r="E678" s="105"/>
      <c r="F678" s="105"/>
      <c r="G678" s="105"/>
      <c r="H678" s="106"/>
      <c r="I678" s="106"/>
      <c r="J678" s="106"/>
      <c r="K678" s="106"/>
      <c r="L678" s="106"/>
      <c r="M678" s="106"/>
      <c r="N678" s="106"/>
      <c r="O678" s="106"/>
      <c r="P678" s="106"/>
      <c r="Q678" s="106"/>
      <c r="R678" s="106"/>
      <c r="S678" s="103"/>
      <c r="T678" s="103"/>
      <c r="U678" s="103"/>
      <c r="V678" s="103"/>
      <c r="W678" s="103"/>
      <c r="X678" s="103"/>
      <c r="Y678" s="103"/>
      <c r="AD678" s="103"/>
      <c r="AE678" s="103"/>
    </row>
    <row r="679" spans="4:31" ht="13.5">
      <c r="D679" s="106"/>
      <c r="E679" s="105"/>
      <c r="F679" s="105"/>
      <c r="G679" s="105"/>
      <c r="H679" s="106"/>
      <c r="I679" s="106"/>
      <c r="J679" s="106"/>
      <c r="K679" s="106"/>
      <c r="L679" s="106"/>
      <c r="M679" s="106"/>
      <c r="N679" s="106"/>
      <c r="O679" s="106"/>
      <c r="P679" s="106"/>
      <c r="Q679" s="106"/>
      <c r="R679" s="106"/>
      <c r="S679" s="103"/>
      <c r="T679" s="103"/>
      <c r="U679" s="103"/>
      <c r="V679" s="103"/>
      <c r="W679" s="103"/>
      <c r="X679" s="103"/>
      <c r="Y679" s="103"/>
      <c r="AD679" s="103"/>
      <c r="AE679" s="103"/>
    </row>
    <row r="680" spans="4:31" ht="13.5">
      <c r="D680" s="106"/>
      <c r="E680" s="105"/>
      <c r="F680" s="105"/>
      <c r="G680" s="105"/>
      <c r="H680" s="106"/>
      <c r="I680" s="106"/>
      <c r="J680" s="106"/>
      <c r="K680" s="106"/>
      <c r="L680" s="106"/>
      <c r="M680" s="106"/>
      <c r="N680" s="106"/>
      <c r="O680" s="106"/>
      <c r="P680" s="106"/>
      <c r="Q680" s="106"/>
      <c r="R680" s="106"/>
      <c r="S680" s="103"/>
      <c r="T680" s="103"/>
      <c r="U680" s="103"/>
      <c r="V680" s="103"/>
      <c r="W680" s="103"/>
      <c r="X680" s="103"/>
      <c r="Y680" s="103"/>
      <c r="AD680" s="103"/>
      <c r="AE680" s="103"/>
    </row>
    <row r="681" spans="4:31" ht="13.5">
      <c r="D681" s="106"/>
      <c r="E681" s="105"/>
      <c r="F681" s="105"/>
      <c r="G681" s="105"/>
      <c r="H681" s="106"/>
      <c r="I681" s="106"/>
      <c r="J681" s="106"/>
      <c r="K681" s="106"/>
      <c r="L681" s="106"/>
      <c r="M681" s="106"/>
      <c r="N681" s="106"/>
      <c r="O681" s="106"/>
      <c r="P681" s="106"/>
      <c r="Q681" s="106"/>
      <c r="R681" s="106"/>
      <c r="S681" s="103"/>
      <c r="T681" s="103"/>
      <c r="U681" s="103"/>
      <c r="V681" s="103"/>
      <c r="W681" s="103"/>
      <c r="X681" s="103"/>
      <c r="Y681" s="103"/>
      <c r="AD681" s="103"/>
      <c r="AE681" s="103"/>
    </row>
    <row r="682" spans="4:31" ht="13.5">
      <c r="D682" s="106"/>
      <c r="E682" s="105"/>
      <c r="F682" s="105"/>
      <c r="G682" s="105"/>
      <c r="H682" s="106"/>
      <c r="I682" s="106"/>
      <c r="J682" s="106"/>
      <c r="K682" s="106"/>
      <c r="L682" s="106"/>
      <c r="M682" s="106"/>
      <c r="N682" s="106"/>
      <c r="O682" s="106"/>
      <c r="P682" s="106"/>
      <c r="Q682" s="106"/>
      <c r="R682" s="106"/>
      <c r="S682" s="103"/>
      <c r="T682" s="103"/>
      <c r="U682" s="103"/>
      <c r="V682" s="103"/>
      <c r="W682" s="103"/>
      <c r="X682" s="103"/>
      <c r="Y682" s="103"/>
      <c r="AD682" s="103"/>
      <c r="AE682" s="103"/>
    </row>
    <row r="683" spans="4:31" ht="13.5">
      <c r="D683" s="106"/>
      <c r="E683" s="105"/>
      <c r="F683" s="105"/>
      <c r="G683" s="105"/>
      <c r="H683" s="106"/>
      <c r="I683" s="106"/>
      <c r="J683" s="106"/>
      <c r="K683" s="106"/>
      <c r="L683" s="106"/>
      <c r="M683" s="106"/>
      <c r="N683" s="106"/>
      <c r="O683" s="106"/>
      <c r="P683" s="106"/>
      <c r="Q683" s="106"/>
      <c r="R683" s="106"/>
      <c r="S683" s="103"/>
      <c r="T683" s="103"/>
      <c r="U683" s="103"/>
      <c r="V683" s="103"/>
      <c r="W683" s="103"/>
      <c r="X683" s="103"/>
      <c r="Y683" s="103"/>
      <c r="AD683" s="103"/>
      <c r="AE683" s="103"/>
    </row>
    <row r="684" spans="4:31" ht="13.5">
      <c r="D684" s="106"/>
      <c r="E684" s="105"/>
      <c r="F684" s="105"/>
      <c r="G684" s="105"/>
      <c r="H684" s="106"/>
      <c r="I684" s="106"/>
      <c r="J684" s="106"/>
      <c r="K684" s="106"/>
      <c r="L684" s="106"/>
      <c r="M684" s="106"/>
      <c r="N684" s="106"/>
      <c r="O684" s="106"/>
      <c r="P684" s="106"/>
      <c r="Q684" s="106"/>
      <c r="R684" s="106"/>
      <c r="S684" s="103"/>
      <c r="T684" s="103"/>
      <c r="U684" s="103"/>
      <c r="V684" s="103"/>
      <c r="W684" s="103"/>
      <c r="X684" s="103"/>
      <c r="Y684" s="103"/>
      <c r="AD684" s="103"/>
      <c r="AE684" s="103"/>
    </row>
    <row r="685" spans="4:31" ht="13.5">
      <c r="D685" s="106"/>
      <c r="E685" s="105"/>
      <c r="F685" s="105"/>
      <c r="G685" s="105"/>
      <c r="H685" s="106"/>
      <c r="I685" s="106"/>
      <c r="J685" s="106"/>
      <c r="K685" s="106"/>
      <c r="L685" s="106"/>
      <c r="M685" s="106"/>
      <c r="N685" s="106"/>
      <c r="O685" s="106"/>
      <c r="P685" s="106"/>
      <c r="Q685" s="106"/>
      <c r="R685" s="106"/>
      <c r="S685" s="103"/>
      <c r="T685" s="103"/>
      <c r="U685" s="103"/>
      <c r="V685" s="103"/>
      <c r="W685" s="103"/>
      <c r="X685" s="103"/>
      <c r="Y685" s="103"/>
      <c r="AD685" s="103"/>
      <c r="AE685" s="103"/>
    </row>
    <row r="686" spans="4:31" ht="13.5">
      <c r="D686" s="106"/>
      <c r="E686" s="105"/>
      <c r="F686" s="105"/>
      <c r="G686" s="105"/>
      <c r="H686" s="106"/>
      <c r="I686" s="106"/>
      <c r="J686" s="106"/>
      <c r="K686" s="106"/>
      <c r="L686" s="106"/>
      <c r="M686" s="106"/>
      <c r="N686" s="106"/>
      <c r="O686" s="106"/>
      <c r="P686" s="106"/>
      <c r="Q686" s="106"/>
      <c r="R686" s="106"/>
      <c r="S686" s="103"/>
      <c r="T686" s="103"/>
      <c r="U686" s="103"/>
      <c r="V686" s="103"/>
      <c r="W686" s="103"/>
      <c r="X686" s="103"/>
      <c r="Y686" s="103"/>
      <c r="AD686" s="103"/>
      <c r="AE686" s="103"/>
    </row>
    <row r="687" spans="4:31" ht="13.5">
      <c r="D687" s="106"/>
      <c r="E687" s="105"/>
      <c r="F687" s="105"/>
      <c r="G687" s="105"/>
      <c r="H687" s="106"/>
      <c r="I687" s="106"/>
      <c r="J687" s="106"/>
      <c r="K687" s="106"/>
      <c r="L687" s="106"/>
      <c r="M687" s="106"/>
      <c r="N687" s="106"/>
      <c r="O687" s="106"/>
      <c r="P687" s="106"/>
      <c r="Q687" s="106"/>
      <c r="R687" s="106"/>
      <c r="S687" s="103"/>
      <c r="T687" s="103"/>
      <c r="U687" s="103"/>
      <c r="V687" s="103"/>
      <c r="W687" s="103"/>
      <c r="X687" s="103"/>
      <c r="Y687" s="103"/>
      <c r="AD687" s="103"/>
      <c r="AE687" s="103"/>
    </row>
    <row r="688" spans="4:31" ht="13.5">
      <c r="D688" s="106"/>
      <c r="E688" s="105"/>
      <c r="F688" s="105"/>
      <c r="G688" s="105"/>
      <c r="H688" s="106"/>
      <c r="I688" s="106"/>
      <c r="J688" s="106"/>
      <c r="K688" s="106"/>
      <c r="L688" s="106"/>
      <c r="M688" s="106"/>
      <c r="N688" s="106"/>
      <c r="O688" s="106"/>
      <c r="P688" s="106"/>
      <c r="Q688" s="106"/>
      <c r="R688" s="106"/>
      <c r="S688" s="103"/>
      <c r="T688" s="103"/>
      <c r="U688" s="103"/>
      <c r="V688" s="103"/>
      <c r="W688" s="103"/>
      <c r="X688" s="103"/>
      <c r="Y688" s="103"/>
      <c r="AD688" s="103"/>
      <c r="AE688" s="103"/>
    </row>
    <row r="689" spans="4:31" ht="13.5">
      <c r="D689" s="106"/>
      <c r="E689" s="105"/>
      <c r="F689" s="105"/>
      <c r="G689" s="105"/>
      <c r="H689" s="106"/>
      <c r="I689" s="106"/>
      <c r="J689" s="106"/>
      <c r="K689" s="106"/>
      <c r="L689" s="106"/>
      <c r="M689" s="106"/>
      <c r="N689" s="106"/>
      <c r="O689" s="106"/>
      <c r="P689" s="106"/>
      <c r="Q689" s="106"/>
      <c r="R689" s="106"/>
      <c r="S689" s="103"/>
      <c r="T689" s="103"/>
      <c r="U689" s="103"/>
      <c r="V689" s="103"/>
      <c r="W689" s="103"/>
      <c r="X689" s="103"/>
      <c r="Y689" s="103"/>
      <c r="AD689" s="103"/>
      <c r="AE689" s="103"/>
    </row>
    <row r="690" spans="4:31" ht="13.5">
      <c r="D690" s="106"/>
      <c r="E690" s="105"/>
      <c r="F690" s="105"/>
      <c r="G690" s="105"/>
      <c r="H690" s="106"/>
      <c r="I690" s="106"/>
      <c r="J690" s="106"/>
      <c r="K690" s="106"/>
      <c r="L690" s="106"/>
      <c r="M690" s="106"/>
      <c r="N690" s="106"/>
      <c r="O690" s="106"/>
      <c r="P690" s="106"/>
      <c r="Q690" s="106"/>
      <c r="R690" s="106"/>
      <c r="S690" s="103"/>
      <c r="T690" s="103"/>
      <c r="U690" s="103"/>
      <c r="V690" s="103"/>
      <c r="W690" s="103"/>
      <c r="X690" s="103"/>
      <c r="Y690" s="103"/>
      <c r="AD690" s="103"/>
      <c r="AE690" s="103"/>
    </row>
    <row r="691" spans="4:31" ht="13.5">
      <c r="D691" s="106"/>
      <c r="E691" s="105"/>
      <c r="F691" s="105"/>
      <c r="G691" s="105"/>
      <c r="H691" s="106"/>
      <c r="I691" s="106"/>
      <c r="J691" s="106"/>
      <c r="K691" s="106"/>
      <c r="L691" s="106"/>
      <c r="M691" s="106"/>
      <c r="N691" s="106"/>
      <c r="O691" s="106"/>
      <c r="P691" s="106"/>
      <c r="Q691" s="106"/>
      <c r="R691" s="106"/>
      <c r="S691" s="103"/>
      <c r="T691" s="103"/>
      <c r="U691" s="103"/>
      <c r="V691" s="103"/>
      <c r="W691" s="103"/>
      <c r="X691" s="103"/>
      <c r="Y691" s="103"/>
      <c r="AD691" s="103"/>
      <c r="AE691" s="103"/>
    </row>
    <row r="692" spans="4:31" ht="13.5">
      <c r="D692" s="106"/>
      <c r="E692" s="105"/>
      <c r="F692" s="105"/>
      <c r="G692" s="105"/>
      <c r="H692" s="106"/>
      <c r="I692" s="106"/>
      <c r="J692" s="106"/>
      <c r="K692" s="106"/>
      <c r="L692" s="106"/>
      <c r="M692" s="106"/>
      <c r="N692" s="106"/>
      <c r="O692" s="106"/>
      <c r="P692" s="106"/>
      <c r="Q692" s="106"/>
      <c r="R692" s="106"/>
      <c r="S692" s="103"/>
      <c r="T692" s="103"/>
      <c r="U692" s="103"/>
      <c r="V692" s="103"/>
      <c r="W692" s="103"/>
      <c r="X692" s="103"/>
      <c r="Y692" s="103"/>
      <c r="AD692" s="103"/>
      <c r="AE692" s="103"/>
    </row>
    <row r="693" spans="4:31" ht="13.5">
      <c r="D693" s="106"/>
      <c r="E693" s="105"/>
      <c r="F693" s="105"/>
      <c r="G693" s="105"/>
      <c r="H693" s="106"/>
      <c r="I693" s="106"/>
      <c r="J693" s="106"/>
      <c r="K693" s="106"/>
      <c r="L693" s="106"/>
      <c r="M693" s="106"/>
      <c r="N693" s="106"/>
      <c r="O693" s="106"/>
      <c r="P693" s="106"/>
      <c r="Q693" s="106"/>
      <c r="R693" s="106"/>
      <c r="S693" s="103"/>
      <c r="T693" s="103"/>
      <c r="U693" s="103"/>
      <c r="V693" s="103"/>
      <c r="W693" s="103"/>
      <c r="X693" s="103"/>
      <c r="Y693" s="103"/>
      <c r="AD693" s="103"/>
      <c r="AE693" s="103"/>
    </row>
    <row r="694" spans="4:31" ht="13.5">
      <c r="D694" s="106"/>
      <c r="E694" s="105"/>
      <c r="F694" s="105"/>
      <c r="G694" s="105"/>
      <c r="H694" s="106"/>
      <c r="I694" s="106"/>
      <c r="J694" s="106"/>
      <c r="K694" s="106"/>
      <c r="L694" s="106"/>
      <c r="M694" s="106"/>
      <c r="N694" s="106"/>
      <c r="O694" s="106"/>
      <c r="P694" s="106"/>
      <c r="Q694" s="106"/>
      <c r="R694" s="106"/>
      <c r="S694" s="103"/>
      <c r="T694" s="103"/>
      <c r="U694" s="103"/>
      <c r="V694" s="103"/>
      <c r="W694" s="103"/>
      <c r="X694" s="103"/>
      <c r="Y694" s="103"/>
      <c r="AD694" s="103"/>
      <c r="AE694" s="103"/>
    </row>
    <row r="695" spans="4:31" ht="13.5">
      <c r="D695" s="106"/>
      <c r="E695" s="105"/>
      <c r="F695" s="105"/>
      <c r="G695" s="105"/>
      <c r="H695" s="106"/>
      <c r="I695" s="106"/>
      <c r="J695" s="106"/>
      <c r="K695" s="106"/>
      <c r="L695" s="106"/>
      <c r="M695" s="106"/>
      <c r="N695" s="106"/>
      <c r="O695" s="106"/>
      <c r="P695" s="106"/>
      <c r="Q695" s="106"/>
      <c r="R695" s="106"/>
      <c r="S695" s="103"/>
      <c r="T695" s="103"/>
      <c r="U695" s="103"/>
      <c r="V695" s="103"/>
      <c r="W695" s="103"/>
      <c r="X695" s="103"/>
      <c r="Y695" s="103"/>
      <c r="AD695" s="103"/>
      <c r="AE695" s="103"/>
    </row>
    <row r="696" spans="4:31" ht="13.5">
      <c r="D696" s="106"/>
      <c r="E696" s="105"/>
      <c r="F696" s="105"/>
      <c r="G696" s="105"/>
      <c r="H696" s="106"/>
      <c r="I696" s="106"/>
      <c r="J696" s="106"/>
      <c r="K696" s="106"/>
      <c r="L696" s="106"/>
      <c r="M696" s="106"/>
      <c r="N696" s="106"/>
      <c r="O696" s="106"/>
      <c r="P696" s="106"/>
      <c r="Q696" s="106"/>
      <c r="R696" s="106"/>
      <c r="S696" s="103"/>
      <c r="T696" s="103"/>
      <c r="U696" s="103"/>
      <c r="V696" s="103"/>
      <c r="W696" s="103"/>
      <c r="X696" s="103"/>
      <c r="Y696" s="103"/>
      <c r="AD696" s="103"/>
      <c r="AE696" s="103"/>
    </row>
    <row r="697" spans="4:31" ht="13.5">
      <c r="D697" s="106"/>
      <c r="E697" s="105"/>
      <c r="F697" s="105"/>
      <c r="G697" s="105"/>
      <c r="H697" s="106"/>
      <c r="I697" s="106"/>
      <c r="J697" s="106"/>
      <c r="K697" s="106"/>
      <c r="L697" s="106"/>
      <c r="M697" s="106"/>
      <c r="N697" s="106"/>
      <c r="O697" s="106"/>
      <c r="P697" s="106"/>
      <c r="Q697" s="106"/>
      <c r="R697" s="106"/>
      <c r="S697" s="103"/>
      <c r="T697" s="103"/>
      <c r="U697" s="103"/>
      <c r="V697" s="103"/>
      <c r="W697" s="103"/>
      <c r="X697" s="103"/>
      <c r="Y697" s="103"/>
      <c r="AD697" s="103"/>
      <c r="AE697" s="103"/>
    </row>
    <row r="698" spans="4:31" ht="13.5">
      <c r="D698" s="106"/>
      <c r="E698" s="105"/>
      <c r="F698" s="105"/>
      <c r="G698" s="105"/>
      <c r="H698" s="106"/>
      <c r="I698" s="106"/>
      <c r="J698" s="106"/>
      <c r="K698" s="106"/>
      <c r="L698" s="106"/>
      <c r="M698" s="106"/>
      <c r="N698" s="106"/>
      <c r="O698" s="106"/>
      <c r="P698" s="106"/>
      <c r="Q698" s="106"/>
      <c r="R698" s="106"/>
      <c r="S698" s="103"/>
      <c r="T698" s="103"/>
      <c r="U698" s="103"/>
      <c r="V698" s="103"/>
      <c r="W698" s="103"/>
      <c r="X698" s="103"/>
      <c r="Y698" s="103"/>
      <c r="AD698" s="103"/>
      <c r="AE698" s="103"/>
    </row>
    <row r="699" spans="4:31" ht="13.5">
      <c r="D699" s="106"/>
      <c r="E699" s="105"/>
      <c r="F699" s="105"/>
      <c r="G699" s="105"/>
      <c r="H699" s="106"/>
      <c r="I699" s="106"/>
      <c r="J699" s="106"/>
      <c r="K699" s="106"/>
      <c r="L699" s="106"/>
      <c r="M699" s="106"/>
      <c r="N699" s="106"/>
      <c r="O699" s="106"/>
      <c r="P699" s="106"/>
      <c r="Q699" s="106"/>
      <c r="R699" s="106"/>
      <c r="S699" s="103"/>
      <c r="T699" s="103"/>
      <c r="U699" s="103"/>
      <c r="V699" s="103"/>
      <c r="W699" s="103"/>
      <c r="X699" s="103"/>
      <c r="Y699" s="103"/>
      <c r="AD699" s="103"/>
      <c r="AE699" s="103"/>
    </row>
    <row r="700" spans="4:31" ht="13.5">
      <c r="D700" s="106"/>
      <c r="E700" s="105"/>
      <c r="F700" s="105"/>
      <c r="G700" s="105"/>
      <c r="H700" s="106"/>
      <c r="I700" s="106"/>
      <c r="J700" s="106"/>
      <c r="K700" s="106"/>
      <c r="L700" s="106"/>
      <c r="M700" s="106"/>
      <c r="N700" s="106"/>
      <c r="O700" s="106"/>
      <c r="P700" s="106"/>
      <c r="Q700" s="106"/>
      <c r="R700" s="106"/>
      <c r="S700" s="103"/>
      <c r="T700" s="103"/>
      <c r="U700" s="103"/>
      <c r="V700" s="103"/>
      <c r="W700" s="103"/>
      <c r="X700" s="103"/>
      <c r="Y700" s="103"/>
      <c r="AD700" s="103"/>
      <c r="AE700" s="103"/>
    </row>
    <row r="701" spans="4:31" ht="13.5">
      <c r="D701" s="106"/>
      <c r="E701" s="105"/>
      <c r="F701" s="105"/>
      <c r="G701" s="105"/>
      <c r="H701" s="106"/>
      <c r="I701" s="106"/>
      <c r="J701" s="106"/>
      <c r="K701" s="106"/>
      <c r="L701" s="106"/>
      <c r="M701" s="106"/>
      <c r="N701" s="106"/>
      <c r="O701" s="106"/>
      <c r="P701" s="106"/>
      <c r="Q701" s="106"/>
      <c r="R701" s="106"/>
      <c r="S701" s="103"/>
      <c r="T701" s="103"/>
      <c r="U701" s="103"/>
      <c r="V701" s="103"/>
      <c r="W701" s="103"/>
      <c r="X701" s="103"/>
      <c r="Y701" s="103"/>
      <c r="AD701" s="103"/>
      <c r="AE701" s="103"/>
    </row>
    <row r="702" spans="4:31" ht="13.5">
      <c r="D702" s="106"/>
      <c r="E702" s="105"/>
      <c r="F702" s="105"/>
      <c r="G702" s="105"/>
      <c r="H702" s="106"/>
      <c r="I702" s="106"/>
      <c r="J702" s="106"/>
      <c r="K702" s="106"/>
      <c r="L702" s="106"/>
      <c r="M702" s="106"/>
      <c r="N702" s="106"/>
      <c r="O702" s="106"/>
      <c r="P702" s="106"/>
      <c r="Q702" s="106"/>
      <c r="R702" s="106"/>
      <c r="S702" s="103"/>
      <c r="T702" s="103"/>
      <c r="U702" s="103"/>
      <c r="V702" s="103"/>
      <c r="W702" s="103"/>
      <c r="X702" s="103"/>
      <c r="Y702" s="103"/>
      <c r="AD702" s="103"/>
      <c r="AE702" s="103"/>
    </row>
    <row r="703" spans="4:31" ht="13.5">
      <c r="D703" s="106"/>
      <c r="E703" s="105"/>
      <c r="F703" s="105"/>
      <c r="G703" s="105"/>
      <c r="H703" s="106"/>
      <c r="I703" s="106"/>
      <c r="J703" s="106"/>
      <c r="K703" s="106"/>
      <c r="L703" s="106"/>
      <c r="M703" s="106"/>
      <c r="N703" s="106"/>
      <c r="O703" s="106"/>
      <c r="P703" s="106"/>
      <c r="Q703" s="106"/>
      <c r="R703" s="106"/>
      <c r="S703" s="103"/>
      <c r="T703" s="103"/>
      <c r="U703" s="103"/>
      <c r="V703" s="103"/>
      <c r="W703" s="103"/>
      <c r="X703" s="103"/>
      <c r="Y703" s="103"/>
      <c r="AD703" s="103"/>
      <c r="AE703" s="103"/>
    </row>
    <row r="704" spans="4:31" ht="13.5">
      <c r="D704" s="106"/>
      <c r="E704" s="105"/>
      <c r="F704" s="105"/>
      <c r="G704" s="105"/>
      <c r="H704" s="106"/>
      <c r="I704" s="106"/>
      <c r="J704" s="106"/>
      <c r="K704" s="106"/>
      <c r="L704" s="106"/>
      <c r="M704" s="106"/>
      <c r="N704" s="106"/>
      <c r="O704" s="106"/>
      <c r="P704" s="106"/>
      <c r="Q704" s="106"/>
      <c r="R704" s="106"/>
      <c r="S704" s="103"/>
      <c r="T704" s="103"/>
      <c r="U704" s="103"/>
      <c r="V704" s="103"/>
      <c r="W704" s="103"/>
      <c r="X704" s="103"/>
      <c r="Y704" s="103"/>
      <c r="AD704" s="103"/>
      <c r="AE704" s="103"/>
    </row>
    <row r="705" spans="4:31" ht="13.5">
      <c r="D705" s="106"/>
      <c r="E705" s="105"/>
      <c r="F705" s="105"/>
      <c r="G705" s="105"/>
      <c r="H705" s="106"/>
      <c r="I705" s="106"/>
      <c r="J705" s="106"/>
      <c r="K705" s="106"/>
      <c r="L705" s="106"/>
      <c r="M705" s="106"/>
      <c r="N705" s="106"/>
      <c r="O705" s="106"/>
      <c r="P705" s="106"/>
      <c r="Q705" s="106"/>
      <c r="R705" s="106"/>
      <c r="S705" s="103"/>
      <c r="T705" s="103"/>
      <c r="U705" s="103"/>
      <c r="V705" s="103"/>
      <c r="W705" s="103"/>
      <c r="X705" s="103"/>
      <c r="Y705" s="103"/>
      <c r="AD705" s="103"/>
      <c r="AE705" s="103"/>
    </row>
    <row r="706" spans="4:31" ht="13.5">
      <c r="D706" s="106"/>
      <c r="E706" s="105"/>
      <c r="F706" s="105"/>
      <c r="G706" s="105"/>
      <c r="H706" s="106"/>
      <c r="I706" s="106"/>
      <c r="J706" s="106"/>
      <c r="K706" s="106"/>
      <c r="L706" s="106"/>
      <c r="M706" s="106"/>
      <c r="N706" s="106"/>
      <c r="O706" s="106"/>
      <c r="P706" s="106"/>
      <c r="Q706" s="106"/>
      <c r="R706" s="106"/>
      <c r="S706" s="103"/>
      <c r="T706" s="103"/>
      <c r="U706" s="103"/>
      <c r="V706" s="103"/>
      <c r="W706" s="103"/>
      <c r="X706" s="103"/>
      <c r="Y706" s="103"/>
      <c r="AD706" s="103"/>
      <c r="AE706" s="103"/>
    </row>
    <row r="707" spans="4:31" ht="13.5">
      <c r="D707" s="106"/>
      <c r="E707" s="105"/>
      <c r="F707" s="105"/>
      <c r="G707" s="105"/>
      <c r="H707" s="106"/>
      <c r="I707" s="106"/>
      <c r="J707" s="106"/>
      <c r="K707" s="106"/>
      <c r="L707" s="106"/>
      <c r="M707" s="106"/>
      <c r="N707" s="106"/>
      <c r="O707" s="106"/>
      <c r="P707" s="106"/>
      <c r="Q707" s="106"/>
      <c r="R707" s="106"/>
      <c r="S707" s="103"/>
      <c r="T707" s="103"/>
      <c r="U707" s="103"/>
      <c r="V707" s="103"/>
      <c r="W707" s="103"/>
      <c r="X707" s="103"/>
      <c r="Y707" s="103"/>
      <c r="AD707" s="103"/>
      <c r="AE707" s="103"/>
    </row>
    <row r="708" spans="4:31" ht="13.5">
      <c r="D708" s="106"/>
      <c r="E708" s="105"/>
      <c r="F708" s="105"/>
      <c r="G708" s="105"/>
      <c r="H708" s="106"/>
      <c r="I708" s="106"/>
      <c r="J708" s="106"/>
      <c r="K708" s="106"/>
      <c r="L708" s="106"/>
      <c r="M708" s="106"/>
      <c r="N708" s="106"/>
      <c r="O708" s="106"/>
      <c r="P708" s="106"/>
      <c r="Q708" s="106"/>
      <c r="R708" s="106"/>
      <c r="S708" s="103"/>
      <c r="T708" s="103"/>
      <c r="U708" s="103"/>
      <c r="V708" s="103"/>
      <c r="W708" s="103"/>
      <c r="X708" s="103"/>
      <c r="Y708" s="103"/>
      <c r="AD708" s="103"/>
      <c r="AE708" s="103"/>
    </row>
    <row r="709" spans="4:31" ht="13.5">
      <c r="D709" s="106"/>
      <c r="E709" s="105"/>
      <c r="F709" s="105"/>
      <c r="G709" s="105"/>
      <c r="H709" s="106"/>
      <c r="I709" s="106"/>
      <c r="J709" s="106"/>
      <c r="K709" s="106"/>
      <c r="L709" s="106"/>
      <c r="M709" s="106"/>
      <c r="N709" s="106"/>
      <c r="O709" s="106"/>
      <c r="P709" s="106"/>
      <c r="Q709" s="106"/>
      <c r="R709" s="106"/>
      <c r="S709" s="103"/>
      <c r="T709" s="103"/>
      <c r="U709" s="103"/>
      <c r="V709" s="103"/>
      <c r="W709" s="103"/>
      <c r="X709" s="103"/>
      <c r="Y709" s="103"/>
      <c r="AD709" s="103"/>
      <c r="AE709" s="103"/>
    </row>
    <row r="710" spans="4:31" ht="13.5">
      <c r="D710" s="106"/>
      <c r="E710" s="105"/>
      <c r="F710" s="105"/>
      <c r="G710" s="105"/>
      <c r="H710" s="106"/>
      <c r="I710" s="106"/>
      <c r="J710" s="106"/>
      <c r="K710" s="106"/>
      <c r="L710" s="106"/>
      <c r="M710" s="106"/>
      <c r="N710" s="106"/>
      <c r="O710" s="106"/>
      <c r="P710" s="106"/>
      <c r="Q710" s="106"/>
      <c r="R710" s="106"/>
      <c r="S710" s="103"/>
      <c r="T710" s="103"/>
      <c r="U710" s="103"/>
      <c r="V710" s="103"/>
      <c r="W710" s="103"/>
      <c r="X710" s="103"/>
      <c r="Y710" s="103"/>
      <c r="AD710" s="103"/>
      <c r="AE710" s="103"/>
    </row>
    <row r="711" spans="4:31" ht="13.5">
      <c r="D711" s="106"/>
      <c r="E711" s="105"/>
      <c r="F711" s="105"/>
      <c r="G711" s="105"/>
      <c r="H711" s="106"/>
      <c r="I711" s="106"/>
      <c r="J711" s="106"/>
      <c r="K711" s="106"/>
      <c r="L711" s="106"/>
      <c r="M711" s="106"/>
      <c r="N711" s="106"/>
      <c r="O711" s="106"/>
      <c r="P711" s="106"/>
      <c r="Q711" s="106"/>
      <c r="R711" s="106"/>
      <c r="S711" s="103"/>
      <c r="T711" s="103"/>
      <c r="U711" s="103"/>
      <c r="V711" s="103"/>
      <c r="W711" s="103"/>
      <c r="X711" s="103"/>
      <c r="Y711" s="103"/>
      <c r="AD711" s="103"/>
      <c r="AE711" s="103"/>
    </row>
    <row r="712" spans="4:31" ht="13.5">
      <c r="D712" s="106"/>
      <c r="E712" s="105"/>
      <c r="F712" s="105"/>
      <c r="G712" s="105"/>
      <c r="H712" s="106"/>
      <c r="I712" s="106"/>
      <c r="J712" s="106"/>
      <c r="K712" s="106"/>
      <c r="L712" s="106"/>
      <c r="M712" s="106"/>
      <c r="N712" s="106"/>
      <c r="O712" s="106"/>
      <c r="P712" s="106"/>
      <c r="Q712" s="106"/>
      <c r="R712" s="106"/>
      <c r="S712" s="103"/>
      <c r="T712" s="103"/>
      <c r="U712" s="103"/>
      <c r="V712" s="103"/>
      <c r="W712" s="103"/>
      <c r="X712" s="103"/>
      <c r="Y712" s="103"/>
      <c r="AD712" s="103"/>
      <c r="AE712" s="103"/>
    </row>
    <row r="713" spans="4:31" ht="13.5">
      <c r="D713" s="106"/>
      <c r="E713" s="105"/>
      <c r="F713" s="105"/>
      <c r="G713" s="105"/>
      <c r="H713" s="106"/>
      <c r="I713" s="106"/>
      <c r="J713" s="106"/>
      <c r="K713" s="106"/>
      <c r="L713" s="106"/>
      <c r="M713" s="106"/>
      <c r="N713" s="106"/>
      <c r="O713" s="106"/>
      <c r="P713" s="106"/>
      <c r="Q713" s="106"/>
      <c r="R713" s="106"/>
      <c r="S713" s="103"/>
      <c r="T713" s="103"/>
      <c r="U713" s="103"/>
      <c r="V713" s="103"/>
      <c r="W713" s="103"/>
      <c r="X713" s="103"/>
      <c r="Y713" s="103"/>
      <c r="AD713" s="103"/>
      <c r="AE713" s="103"/>
    </row>
    <row r="714" spans="4:31" ht="13.5">
      <c r="D714" s="106"/>
      <c r="E714" s="105"/>
      <c r="F714" s="105"/>
      <c r="G714" s="105"/>
      <c r="H714" s="106"/>
      <c r="I714" s="106"/>
      <c r="J714" s="106"/>
      <c r="K714" s="106"/>
      <c r="L714" s="106"/>
      <c r="M714" s="106"/>
      <c r="N714" s="106"/>
      <c r="O714" s="106"/>
      <c r="P714" s="106"/>
      <c r="Q714" s="106"/>
      <c r="R714" s="106"/>
      <c r="S714" s="103"/>
      <c r="T714" s="103"/>
      <c r="U714" s="103"/>
      <c r="V714" s="103"/>
      <c r="W714" s="103"/>
      <c r="X714" s="103"/>
      <c r="Y714" s="103"/>
      <c r="AD714" s="103"/>
      <c r="AE714" s="103"/>
    </row>
    <row r="715" spans="4:31" ht="13.5">
      <c r="D715" s="106"/>
      <c r="E715" s="105"/>
      <c r="F715" s="105"/>
      <c r="G715" s="105"/>
      <c r="H715" s="106"/>
      <c r="I715" s="106"/>
      <c r="J715" s="106"/>
      <c r="K715" s="106"/>
      <c r="L715" s="106"/>
      <c r="M715" s="106"/>
      <c r="N715" s="106"/>
      <c r="O715" s="106"/>
      <c r="P715" s="106"/>
      <c r="Q715" s="106"/>
      <c r="R715" s="106"/>
      <c r="S715" s="103"/>
      <c r="T715" s="103"/>
      <c r="U715" s="103"/>
      <c r="V715" s="103"/>
      <c r="W715" s="103"/>
      <c r="X715" s="103"/>
      <c r="Y715" s="103"/>
      <c r="AD715" s="103"/>
      <c r="AE715" s="103"/>
    </row>
    <row r="716" spans="4:31" ht="13.5">
      <c r="D716" s="106"/>
      <c r="E716" s="105"/>
      <c r="F716" s="105"/>
      <c r="G716" s="105"/>
      <c r="H716" s="106"/>
      <c r="I716" s="106"/>
      <c r="J716" s="106"/>
      <c r="K716" s="106"/>
      <c r="L716" s="106"/>
      <c r="M716" s="106"/>
      <c r="N716" s="106"/>
      <c r="O716" s="106"/>
      <c r="P716" s="106"/>
      <c r="Q716" s="106"/>
      <c r="R716" s="106"/>
      <c r="S716" s="103"/>
      <c r="T716" s="103"/>
      <c r="U716" s="103"/>
      <c r="V716" s="103"/>
      <c r="W716" s="103"/>
      <c r="X716" s="103"/>
      <c r="Y716" s="103"/>
      <c r="AD716" s="103"/>
      <c r="AE716" s="103"/>
    </row>
    <row r="717" spans="4:31" ht="13.5">
      <c r="D717" s="106"/>
      <c r="E717" s="105"/>
      <c r="F717" s="105"/>
      <c r="G717" s="105"/>
      <c r="H717" s="106"/>
      <c r="I717" s="106"/>
      <c r="J717" s="106"/>
      <c r="K717" s="106"/>
      <c r="L717" s="106"/>
      <c r="M717" s="106"/>
      <c r="N717" s="106"/>
      <c r="O717" s="106"/>
      <c r="P717" s="106"/>
      <c r="Q717" s="106"/>
      <c r="R717" s="106"/>
      <c r="S717" s="103"/>
      <c r="T717" s="103"/>
      <c r="U717" s="103"/>
      <c r="V717" s="103"/>
      <c r="W717" s="103"/>
      <c r="X717" s="103"/>
      <c r="Y717" s="103"/>
      <c r="AD717" s="103"/>
      <c r="AE717" s="103"/>
    </row>
    <row r="718" spans="4:31" ht="13.5">
      <c r="D718" s="106"/>
      <c r="E718" s="105"/>
      <c r="F718" s="105"/>
      <c r="G718" s="105"/>
      <c r="H718" s="106"/>
      <c r="I718" s="106"/>
      <c r="J718" s="106"/>
      <c r="K718" s="106"/>
      <c r="L718" s="106"/>
      <c r="M718" s="106"/>
      <c r="N718" s="106"/>
      <c r="O718" s="106"/>
      <c r="P718" s="106"/>
      <c r="Q718" s="106"/>
      <c r="R718" s="106"/>
      <c r="S718" s="103"/>
      <c r="T718" s="103"/>
      <c r="U718" s="103"/>
      <c r="V718" s="103"/>
      <c r="W718" s="103"/>
      <c r="X718" s="103"/>
      <c r="Y718" s="103"/>
      <c r="AD718" s="103"/>
      <c r="AE718" s="103"/>
    </row>
    <row r="719" spans="4:31" ht="13.5">
      <c r="D719" s="106"/>
      <c r="E719" s="105"/>
      <c r="F719" s="105"/>
      <c r="G719" s="105"/>
      <c r="H719" s="106"/>
      <c r="I719" s="106"/>
      <c r="J719" s="106"/>
      <c r="K719" s="106"/>
      <c r="L719" s="106"/>
      <c r="M719" s="106"/>
      <c r="N719" s="106"/>
      <c r="O719" s="106"/>
      <c r="P719" s="106"/>
      <c r="Q719" s="106"/>
      <c r="R719" s="106"/>
      <c r="S719" s="103"/>
      <c r="T719" s="103"/>
      <c r="U719" s="103"/>
      <c r="V719" s="103"/>
      <c r="W719" s="103"/>
      <c r="X719" s="103"/>
      <c r="Y719" s="103"/>
      <c r="AD719" s="103"/>
      <c r="AE719" s="103"/>
    </row>
    <row r="720" spans="4:31" ht="13.5">
      <c r="D720" s="106"/>
      <c r="E720" s="105"/>
      <c r="F720" s="105"/>
      <c r="G720" s="105"/>
      <c r="H720" s="106"/>
      <c r="I720" s="106"/>
      <c r="J720" s="106"/>
      <c r="K720" s="106"/>
      <c r="L720" s="106"/>
      <c r="M720" s="106"/>
      <c r="N720" s="106"/>
      <c r="O720" s="106"/>
      <c r="P720" s="106"/>
      <c r="Q720" s="106"/>
      <c r="R720" s="106"/>
      <c r="S720" s="103"/>
      <c r="T720" s="103"/>
      <c r="U720" s="103"/>
      <c r="V720" s="103"/>
      <c r="W720" s="103"/>
      <c r="X720" s="103"/>
      <c r="Y720" s="103"/>
      <c r="AD720" s="103"/>
      <c r="AE720" s="103"/>
    </row>
    <row r="721" spans="4:31" ht="13.5">
      <c r="D721" s="106"/>
      <c r="E721" s="105"/>
      <c r="F721" s="105"/>
      <c r="G721" s="105"/>
      <c r="H721" s="106"/>
      <c r="I721" s="106"/>
      <c r="J721" s="106"/>
      <c r="K721" s="106"/>
      <c r="L721" s="106"/>
      <c r="M721" s="106"/>
      <c r="N721" s="106"/>
      <c r="O721" s="106"/>
      <c r="P721" s="106"/>
      <c r="Q721" s="106"/>
      <c r="R721" s="106"/>
      <c r="S721" s="103"/>
      <c r="T721" s="103"/>
      <c r="U721" s="103"/>
      <c r="V721" s="103"/>
      <c r="W721" s="103"/>
      <c r="X721" s="103"/>
      <c r="Y721" s="103"/>
      <c r="AD721" s="103"/>
      <c r="AE721" s="103"/>
    </row>
    <row r="722" spans="4:31" ht="13.5">
      <c r="D722" s="106"/>
      <c r="E722" s="105"/>
      <c r="F722" s="105"/>
      <c r="G722" s="105"/>
      <c r="H722" s="106"/>
      <c r="I722" s="106"/>
      <c r="J722" s="106"/>
      <c r="K722" s="106"/>
      <c r="L722" s="106"/>
      <c r="M722" s="106"/>
      <c r="N722" s="106"/>
      <c r="O722" s="106"/>
      <c r="P722" s="106"/>
      <c r="Q722" s="106"/>
      <c r="R722" s="106"/>
      <c r="S722" s="103"/>
      <c r="T722" s="103"/>
      <c r="U722" s="103"/>
      <c r="V722" s="103"/>
      <c r="W722" s="103"/>
      <c r="X722" s="103"/>
      <c r="Y722" s="103"/>
      <c r="AD722" s="103"/>
      <c r="AE722" s="103"/>
    </row>
    <row r="723" spans="4:31" ht="13.5">
      <c r="D723" s="106"/>
      <c r="E723" s="105"/>
      <c r="F723" s="105"/>
      <c r="G723" s="105"/>
      <c r="H723" s="106"/>
      <c r="I723" s="106"/>
      <c r="J723" s="106"/>
      <c r="K723" s="106"/>
      <c r="L723" s="106"/>
      <c r="M723" s="106"/>
      <c r="N723" s="106"/>
      <c r="O723" s="106"/>
      <c r="P723" s="106"/>
      <c r="Q723" s="106"/>
      <c r="R723" s="106"/>
      <c r="S723" s="103"/>
      <c r="T723" s="103"/>
      <c r="U723" s="103"/>
      <c r="V723" s="103"/>
      <c r="W723" s="103"/>
      <c r="X723" s="103"/>
      <c r="Y723" s="103"/>
      <c r="AD723" s="103"/>
      <c r="AE723" s="103"/>
    </row>
    <row r="724" spans="4:31" ht="13.5">
      <c r="D724" s="106"/>
      <c r="E724" s="105"/>
      <c r="F724" s="105"/>
      <c r="G724" s="105"/>
      <c r="H724" s="106"/>
      <c r="I724" s="106"/>
      <c r="J724" s="106"/>
      <c r="K724" s="106"/>
      <c r="L724" s="106"/>
      <c r="M724" s="106"/>
      <c r="N724" s="106"/>
      <c r="O724" s="106"/>
      <c r="P724" s="106"/>
      <c r="Q724" s="106"/>
      <c r="R724" s="106"/>
      <c r="S724" s="103"/>
      <c r="T724" s="103"/>
      <c r="U724" s="103"/>
      <c r="V724" s="103"/>
      <c r="W724" s="103"/>
      <c r="X724" s="103"/>
      <c r="Y724" s="103"/>
      <c r="AD724" s="103"/>
      <c r="AE724" s="103"/>
    </row>
    <row r="725" spans="4:31" ht="13.5">
      <c r="D725" s="106"/>
      <c r="E725" s="105"/>
      <c r="F725" s="105"/>
      <c r="G725" s="105"/>
      <c r="H725" s="106"/>
      <c r="I725" s="106"/>
      <c r="J725" s="106"/>
      <c r="K725" s="106"/>
      <c r="L725" s="106"/>
      <c r="M725" s="106"/>
      <c r="N725" s="106"/>
      <c r="O725" s="106"/>
      <c r="P725" s="106"/>
      <c r="Q725" s="106"/>
      <c r="R725" s="106"/>
      <c r="S725" s="103"/>
      <c r="T725" s="103"/>
      <c r="U725" s="103"/>
      <c r="V725" s="103"/>
      <c r="W725" s="103"/>
      <c r="X725" s="103"/>
      <c r="Y725" s="103"/>
      <c r="AD725" s="103"/>
      <c r="AE725" s="103"/>
    </row>
    <row r="726" spans="4:31" ht="13.5">
      <c r="D726" s="106"/>
      <c r="E726" s="105"/>
      <c r="F726" s="105"/>
      <c r="G726" s="105"/>
      <c r="H726" s="106"/>
      <c r="I726" s="106"/>
      <c r="J726" s="106"/>
      <c r="K726" s="106"/>
      <c r="L726" s="106"/>
      <c r="M726" s="106"/>
      <c r="N726" s="106"/>
      <c r="O726" s="106"/>
      <c r="P726" s="106"/>
      <c r="Q726" s="106"/>
      <c r="R726" s="106"/>
      <c r="S726" s="103"/>
      <c r="T726" s="103"/>
      <c r="U726" s="103"/>
      <c r="V726" s="103"/>
      <c r="W726" s="103"/>
      <c r="X726" s="103"/>
      <c r="Y726" s="103"/>
      <c r="AD726" s="103"/>
      <c r="AE726" s="103"/>
    </row>
    <row r="727" spans="4:31" ht="13.5">
      <c r="D727" s="106"/>
      <c r="E727" s="105"/>
      <c r="F727" s="105"/>
      <c r="G727" s="105"/>
      <c r="H727" s="106"/>
      <c r="I727" s="106"/>
      <c r="J727" s="106"/>
      <c r="K727" s="106"/>
      <c r="L727" s="106"/>
      <c r="M727" s="106"/>
      <c r="N727" s="106"/>
      <c r="O727" s="106"/>
      <c r="P727" s="106"/>
      <c r="Q727" s="106"/>
      <c r="R727" s="106"/>
      <c r="S727" s="103"/>
      <c r="T727" s="103"/>
      <c r="U727" s="103"/>
      <c r="V727" s="103"/>
      <c r="W727" s="103"/>
      <c r="X727" s="103"/>
      <c r="Y727" s="103"/>
      <c r="AD727" s="103"/>
      <c r="AE727" s="103"/>
    </row>
    <row r="728" spans="4:31" ht="13.5">
      <c r="D728" s="106"/>
      <c r="E728" s="105"/>
      <c r="F728" s="105"/>
      <c r="G728" s="105"/>
      <c r="H728" s="106"/>
      <c r="I728" s="106"/>
      <c r="J728" s="106"/>
      <c r="K728" s="106"/>
      <c r="L728" s="106"/>
      <c r="M728" s="106"/>
      <c r="N728" s="106"/>
      <c r="O728" s="106"/>
      <c r="P728" s="106"/>
      <c r="Q728" s="106"/>
      <c r="R728" s="106"/>
      <c r="S728" s="103"/>
      <c r="T728" s="103"/>
      <c r="U728" s="103"/>
      <c r="V728" s="103"/>
      <c r="W728" s="103"/>
      <c r="X728" s="103"/>
      <c r="Y728" s="103"/>
      <c r="AD728" s="103"/>
      <c r="AE728" s="103"/>
    </row>
    <row r="729" spans="4:31" ht="13.5">
      <c r="D729" s="106"/>
      <c r="E729" s="105"/>
      <c r="F729" s="105"/>
      <c r="G729" s="105"/>
      <c r="H729" s="106"/>
      <c r="I729" s="106"/>
      <c r="J729" s="106"/>
      <c r="K729" s="106"/>
      <c r="L729" s="106"/>
      <c r="M729" s="106"/>
      <c r="N729" s="106"/>
      <c r="O729" s="106"/>
      <c r="P729" s="106"/>
      <c r="Q729" s="106"/>
      <c r="R729" s="106"/>
      <c r="S729" s="103"/>
      <c r="T729" s="103"/>
      <c r="U729" s="103"/>
      <c r="V729" s="103"/>
      <c r="W729" s="103"/>
      <c r="X729" s="103"/>
      <c r="Y729" s="103"/>
      <c r="AD729" s="103"/>
      <c r="AE729" s="103"/>
    </row>
    <row r="730" spans="4:31" ht="13.5">
      <c r="D730" s="106"/>
      <c r="E730" s="105"/>
      <c r="F730" s="105"/>
      <c r="G730" s="105"/>
      <c r="H730" s="106"/>
      <c r="I730" s="106"/>
      <c r="J730" s="106"/>
      <c r="K730" s="106"/>
      <c r="L730" s="106"/>
      <c r="M730" s="106"/>
      <c r="N730" s="106"/>
      <c r="O730" s="106"/>
      <c r="P730" s="106"/>
      <c r="Q730" s="106"/>
      <c r="R730" s="106"/>
      <c r="S730" s="103"/>
      <c r="T730" s="103"/>
      <c r="U730" s="103"/>
      <c r="V730" s="103"/>
      <c r="W730" s="103"/>
      <c r="X730" s="103"/>
      <c r="Y730" s="103"/>
      <c r="AD730" s="103"/>
      <c r="AE730" s="103"/>
    </row>
    <row r="731" spans="4:31" ht="13.5">
      <c r="D731" s="106"/>
      <c r="E731" s="105"/>
      <c r="F731" s="105"/>
      <c r="G731" s="105"/>
      <c r="H731" s="106"/>
      <c r="I731" s="106"/>
      <c r="J731" s="106"/>
      <c r="K731" s="106"/>
      <c r="L731" s="106"/>
      <c r="M731" s="106"/>
      <c r="N731" s="106"/>
      <c r="O731" s="106"/>
      <c r="P731" s="106"/>
      <c r="Q731" s="106"/>
      <c r="R731" s="106"/>
      <c r="S731" s="103"/>
      <c r="T731" s="103"/>
      <c r="U731" s="103"/>
      <c r="V731" s="103"/>
      <c r="W731" s="103"/>
      <c r="X731" s="103"/>
      <c r="Y731" s="103"/>
      <c r="AD731" s="103"/>
      <c r="AE731" s="103"/>
    </row>
    <row r="732" spans="4:31" ht="13.5">
      <c r="D732" s="106"/>
      <c r="E732" s="105"/>
      <c r="F732" s="105"/>
      <c r="G732" s="105"/>
      <c r="H732" s="106"/>
      <c r="I732" s="106"/>
      <c r="J732" s="106"/>
      <c r="K732" s="106"/>
      <c r="L732" s="106"/>
      <c r="M732" s="106"/>
      <c r="N732" s="106"/>
      <c r="O732" s="106"/>
      <c r="P732" s="106"/>
      <c r="Q732" s="106"/>
      <c r="R732" s="106"/>
      <c r="S732" s="103"/>
      <c r="T732" s="103"/>
      <c r="U732" s="103"/>
      <c r="V732" s="103"/>
      <c r="W732" s="103"/>
      <c r="X732" s="103"/>
      <c r="Y732" s="103"/>
      <c r="AD732" s="103"/>
      <c r="AE732" s="103"/>
    </row>
    <row r="733" spans="4:31" ht="13.5">
      <c r="D733" s="106"/>
      <c r="E733" s="105"/>
      <c r="F733" s="105"/>
      <c r="G733" s="105"/>
      <c r="H733" s="106"/>
      <c r="I733" s="106"/>
      <c r="J733" s="106"/>
      <c r="K733" s="106"/>
      <c r="L733" s="106"/>
      <c r="M733" s="106"/>
      <c r="N733" s="106"/>
      <c r="O733" s="106"/>
      <c r="P733" s="106"/>
      <c r="Q733" s="106"/>
      <c r="R733" s="106"/>
      <c r="S733" s="103"/>
      <c r="T733" s="103"/>
      <c r="U733" s="103"/>
      <c r="V733" s="103"/>
      <c r="W733" s="103"/>
      <c r="X733" s="103"/>
      <c r="Y733" s="103"/>
      <c r="AD733" s="103"/>
      <c r="AE733" s="103"/>
    </row>
    <row r="734" spans="4:31" ht="13.5">
      <c r="D734" s="106"/>
      <c r="E734" s="105"/>
      <c r="F734" s="105"/>
      <c r="G734" s="105"/>
      <c r="H734" s="106"/>
      <c r="I734" s="106"/>
      <c r="J734" s="106"/>
      <c r="K734" s="106"/>
      <c r="L734" s="106"/>
      <c r="M734" s="106"/>
      <c r="N734" s="106"/>
      <c r="O734" s="106"/>
      <c r="P734" s="106"/>
      <c r="Q734" s="106"/>
      <c r="R734" s="106"/>
      <c r="S734" s="103"/>
      <c r="T734" s="103"/>
      <c r="U734" s="103"/>
      <c r="V734" s="103"/>
      <c r="W734" s="103"/>
      <c r="X734" s="103"/>
      <c r="Y734" s="103"/>
      <c r="AD734" s="103"/>
      <c r="AE734" s="103"/>
    </row>
    <row r="735" spans="4:31" ht="13.5">
      <c r="D735" s="106"/>
      <c r="E735" s="105"/>
      <c r="F735" s="105"/>
      <c r="G735" s="105"/>
      <c r="H735" s="106"/>
      <c r="I735" s="106"/>
      <c r="J735" s="106"/>
      <c r="K735" s="106"/>
      <c r="L735" s="106"/>
      <c r="M735" s="106"/>
      <c r="N735" s="106"/>
      <c r="O735" s="106"/>
      <c r="P735" s="106"/>
      <c r="Q735" s="106"/>
      <c r="R735" s="106"/>
      <c r="S735" s="103"/>
      <c r="T735" s="103"/>
      <c r="U735" s="103"/>
      <c r="V735" s="103"/>
      <c r="W735" s="103"/>
      <c r="X735" s="103"/>
      <c r="Y735" s="103"/>
      <c r="AD735" s="103"/>
      <c r="AE735" s="103"/>
    </row>
    <row r="736" spans="4:31" ht="13.5">
      <c r="D736" s="106"/>
      <c r="E736" s="105"/>
      <c r="F736" s="105"/>
      <c r="G736" s="105"/>
      <c r="H736" s="106"/>
      <c r="I736" s="106"/>
      <c r="J736" s="106"/>
      <c r="K736" s="106"/>
      <c r="L736" s="106"/>
      <c r="M736" s="106"/>
      <c r="N736" s="106"/>
      <c r="O736" s="106"/>
      <c r="P736" s="106"/>
      <c r="Q736" s="106"/>
      <c r="R736" s="106"/>
      <c r="S736" s="103"/>
      <c r="T736" s="103"/>
      <c r="U736" s="103"/>
      <c r="V736" s="103"/>
      <c r="W736" s="103"/>
      <c r="X736" s="103"/>
      <c r="Y736" s="103"/>
      <c r="AD736" s="103"/>
      <c r="AE736" s="103"/>
    </row>
    <row r="737" spans="4:31" ht="13.5">
      <c r="D737" s="106"/>
      <c r="E737" s="105"/>
      <c r="F737" s="105"/>
      <c r="G737" s="105"/>
      <c r="H737" s="106"/>
      <c r="I737" s="106"/>
      <c r="J737" s="106"/>
      <c r="K737" s="106"/>
      <c r="L737" s="106"/>
      <c r="M737" s="106"/>
      <c r="N737" s="106"/>
      <c r="O737" s="106"/>
      <c r="P737" s="106"/>
      <c r="Q737" s="106"/>
      <c r="R737" s="106"/>
      <c r="S737" s="103"/>
      <c r="T737" s="103"/>
      <c r="U737" s="103"/>
      <c r="V737" s="103"/>
      <c r="W737" s="103"/>
      <c r="X737" s="103"/>
      <c r="Y737" s="103"/>
      <c r="AD737" s="103"/>
      <c r="AE737" s="103"/>
    </row>
    <row r="738" spans="4:31" ht="13.5">
      <c r="D738" s="106"/>
      <c r="E738" s="105"/>
      <c r="F738" s="105"/>
      <c r="G738" s="105"/>
      <c r="H738" s="106"/>
      <c r="I738" s="106"/>
      <c r="J738" s="106"/>
      <c r="K738" s="106"/>
      <c r="L738" s="106"/>
      <c r="M738" s="106"/>
      <c r="N738" s="106"/>
      <c r="O738" s="106"/>
      <c r="P738" s="106"/>
      <c r="Q738" s="106"/>
      <c r="R738" s="106"/>
      <c r="S738" s="103"/>
      <c r="T738" s="103"/>
      <c r="U738" s="103"/>
      <c r="V738" s="103"/>
      <c r="W738" s="103"/>
      <c r="X738" s="103"/>
      <c r="Y738" s="103"/>
      <c r="AD738" s="103"/>
      <c r="AE738" s="103"/>
    </row>
    <row r="739" spans="4:31" ht="13.5">
      <c r="D739" s="106"/>
      <c r="E739" s="105"/>
      <c r="F739" s="105"/>
      <c r="G739" s="105"/>
      <c r="H739" s="106"/>
      <c r="I739" s="106"/>
      <c r="J739" s="106"/>
      <c r="K739" s="106"/>
      <c r="L739" s="106"/>
      <c r="M739" s="106"/>
      <c r="N739" s="106"/>
      <c r="O739" s="106"/>
      <c r="P739" s="106"/>
      <c r="Q739" s="106"/>
      <c r="R739" s="106"/>
      <c r="S739" s="103"/>
      <c r="T739" s="103"/>
      <c r="U739" s="103"/>
      <c r="V739" s="103"/>
      <c r="W739" s="103"/>
      <c r="X739" s="103"/>
      <c r="Y739" s="103"/>
      <c r="AD739" s="103"/>
      <c r="AE739" s="103"/>
    </row>
    <row r="740" spans="4:31" ht="13.5">
      <c r="D740" s="106"/>
      <c r="E740" s="105"/>
      <c r="F740" s="105"/>
      <c r="G740" s="105"/>
      <c r="H740" s="106"/>
      <c r="I740" s="106"/>
      <c r="J740" s="106"/>
      <c r="K740" s="106"/>
      <c r="L740" s="106"/>
      <c r="M740" s="106"/>
      <c r="N740" s="106"/>
      <c r="O740" s="106"/>
      <c r="P740" s="106"/>
      <c r="Q740" s="106"/>
      <c r="R740" s="106"/>
      <c r="S740" s="103"/>
      <c r="T740" s="103"/>
      <c r="U740" s="103"/>
      <c r="V740" s="103"/>
      <c r="W740" s="103"/>
      <c r="X740" s="103"/>
      <c r="Y740" s="103"/>
      <c r="AD740" s="103"/>
      <c r="AE740" s="103"/>
    </row>
    <row r="741" spans="4:31" ht="13.5">
      <c r="D741" s="106"/>
      <c r="E741" s="105"/>
      <c r="F741" s="105"/>
      <c r="G741" s="105"/>
      <c r="H741" s="106"/>
      <c r="I741" s="106"/>
      <c r="J741" s="106"/>
      <c r="K741" s="106"/>
      <c r="L741" s="106"/>
      <c r="M741" s="106"/>
      <c r="N741" s="106"/>
      <c r="O741" s="106"/>
      <c r="P741" s="106"/>
      <c r="Q741" s="106"/>
      <c r="R741" s="106"/>
      <c r="S741" s="103"/>
      <c r="T741" s="103"/>
      <c r="U741" s="103"/>
      <c r="V741" s="103"/>
      <c r="W741" s="103"/>
      <c r="X741" s="103"/>
      <c r="Y741" s="103"/>
      <c r="AD741" s="103"/>
      <c r="AE741" s="103"/>
    </row>
    <row r="742" spans="4:31" ht="13.5">
      <c r="D742" s="106"/>
      <c r="E742" s="105"/>
      <c r="F742" s="105"/>
      <c r="G742" s="105"/>
      <c r="H742" s="106"/>
      <c r="I742" s="106"/>
      <c r="J742" s="106"/>
      <c r="K742" s="106"/>
      <c r="L742" s="106"/>
      <c r="M742" s="106"/>
      <c r="N742" s="106"/>
      <c r="O742" s="106"/>
      <c r="P742" s="106"/>
      <c r="Q742" s="106"/>
      <c r="R742" s="106"/>
      <c r="S742" s="103"/>
      <c r="T742" s="103"/>
      <c r="U742" s="103"/>
      <c r="V742" s="103"/>
      <c r="W742" s="103"/>
      <c r="X742" s="103"/>
      <c r="Y742" s="103"/>
      <c r="AD742" s="103"/>
      <c r="AE742" s="103"/>
    </row>
    <row r="743" spans="4:31" ht="13.5">
      <c r="D743" s="106"/>
      <c r="E743" s="105"/>
      <c r="F743" s="105"/>
      <c r="G743" s="105"/>
      <c r="H743" s="106"/>
      <c r="I743" s="106"/>
      <c r="J743" s="106"/>
      <c r="K743" s="106"/>
      <c r="L743" s="106"/>
      <c r="M743" s="106"/>
      <c r="N743" s="106"/>
      <c r="O743" s="106"/>
      <c r="P743" s="106"/>
      <c r="Q743" s="106"/>
      <c r="R743" s="106"/>
      <c r="S743" s="103"/>
      <c r="T743" s="103"/>
      <c r="U743" s="103"/>
      <c r="V743" s="103"/>
      <c r="W743" s="103"/>
      <c r="X743" s="103"/>
      <c r="Y743" s="103"/>
      <c r="AD743" s="103"/>
      <c r="AE743" s="103"/>
    </row>
    <row r="744" spans="4:31" ht="13.5">
      <c r="D744" s="106"/>
      <c r="E744" s="105"/>
      <c r="F744" s="105"/>
      <c r="G744" s="105"/>
      <c r="H744" s="106"/>
      <c r="I744" s="106"/>
      <c r="J744" s="106"/>
      <c r="K744" s="106"/>
      <c r="L744" s="106"/>
      <c r="M744" s="106"/>
      <c r="N744" s="106"/>
      <c r="O744" s="106"/>
      <c r="P744" s="106"/>
      <c r="Q744" s="106"/>
      <c r="R744" s="106"/>
      <c r="S744" s="103"/>
      <c r="T744" s="103"/>
      <c r="U744" s="103"/>
      <c r="V744" s="103"/>
      <c r="W744" s="103"/>
      <c r="X744" s="103"/>
      <c r="Y744" s="103"/>
      <c r="AD744" s="103"/>
      <c r="AE744" s="103"/>
    </row>
    <row r="745" spans="4:31" ht="13.5">
      <c r="D745" s="106"/>
      <c r="E745" s="105"/>
      <c r="F745" s="105"/>
      <c r="G745" s="105"/>
      <c r="H745" s="106"/>
      <c r="I745" s="106"/>
      <c r="J745" s="106"/>
      <c r="K745" s="106"/>
      <c r="L745" s="106"/>
      <c r="M745" s="106"/>
      <c r="N745" s="106"/>
      <c r="O745" s="106"/>
      <c r="P745" s="106"/>
      <c r="Q745" s="106"/>
      <c r="R745" s="106"/>
      <c r="S745" s="103"/>
      <c r="T745" s="103"/>
      <c r="U745" s="103"/>
      <c r="V745" s="103"/>
      <c r="W745" s="103"/>
      <c r="X745" s="103"/>
      <c r="Y745" s="103"/>
      <c r="AD745" s="103"/>
      <c r="AE745" s="103"/>
    </row>
    <row r="746" spans="4:31" ht="13.5">
      <c r="D746" s="106"/>
      <c r="E746" s="105"/>
      <c r="F746" s="105"/>
      <c r="G746" s="105"/>
      <c r="H746" s="106"/>
      <c r="I746" s="106"/>
      <c r="J746" s="106"/>
      <c r="K746" s="106"/>
      <c r="L746" s="106"/>
      <c r="M746" s="106"/>
      <c r="N746" s="106"/>
      <c r="O746" s="106"/>
      <c r="P746" s="106"/>
      <c r="Q746" s="106"/>
      <c r="R746" s="106"/>
      <c r="S746" s="103"/>
      <c r="T746" s="103"/>
      <c r="U746" s="103"/>
      <c r="V746" s="103"/>
      <c r="W746" s="103"/>
      <c r="X746" s="103"/>
      <c r="Y746" s="103"/>
      <c r="AD746" s="103"/>
      <c r="AE746" s="103"/>
    </row>
    <row r="747" spans="4:31" ht="13.5">
      <c r="D747" s="106"/>
      <c r="E747" s="105"/>
      <c r="F747" s="105"/>
      <c r="G747" s="105"/>
      <c r="H747" s="106"/>
      <c r="I747" s="106"/>
      <c r="J747" s="106"/>
      <c r="K747" s="106"/>
      <c r="L747" s="106"/>
      <c r="M747" s="106"/>
      <c r="N747" s="106"/>
      <c r="O747" s="106"/>
      <c r="P747" s="106"/>
      <c r="Q747" s="106"/>
      <c r="R747" s="106"/>
      <c r="S747" s="103"/>
      <c r="T747" s="103"/>
      <c r="U747" s="103"/>
      <c r="V747" s="103"/>
      <c r="W747" s="103"/>
      <c r="X747" s="103"/>
      <c r="Y747" s="103"/>
      <c r="AD747" s="103"/>
      <c r="AE747" s="103"/>
    </row>
    <row r="748" spans="4:31" ht="13.5">
      <c r="D748" s="106"/>
      <c r="E748" s="105"/>
      <c r="F748" s="105"/>
      <c r="G748" s="105"/>
      <c r="H748" s="106"/>
      <c r="I748" s="106"/>
      <c r="J748" s="106"/>
      <c r="K748" s="106"/>
      <c r="L748" s="106"/>
      <c r="M748" s="106"/>
      <c r="N748" s="106"/>
      <c r="O748" s="106"/>
      <c r="P748" s="106"/>
      <c r="Q748" s="106"/>
      <c r="R748" s="106"/>
      <c r="S748" s="103"/>
      <c r="T748" s="103"/>
      <c r="U748" s="103"/>
      <c r="V748" s="103"/>
      <c r="W748" s="103"/>
      <c r="X748" s="103"/>
      <c r="Y748" s="103"/>
      <c r="AD748" s="103"/>
      <c r="AE748" s="103"/>
    </row>
    <row r="749" spans="4:31" ht="13.5">
      <c r="D749" s="106"/>
      <c r="E749" s="105"/>
      <c r="F749" s="105"/>
      <c r="G749" s="105"/>
      <c r="H749" s="106"/>
      <c r="I749" s="106"/>
      <c r="J749" s="106"/>
      <c r="K749" s="106"/>
      <c r="L749" s="106"/>
      <c r="M749" s="106"/>
      <c r="N749" s="106"/>
      <c r="O749" s="106"/>
      <c r="P749" s="106"/>
      <c r="Q749" s="106"/>
      <c r="R749" s="106"/>
      <c r="S749" s="103"/>
      <c r="T749" s="103"/>
      <c r="U749" s="103"/>
      <c r="V749" s="103"/>
      <c r="W749" s="103"/>
      <c r="X749" s="103"/>
      <c r="Y749" s="103"/>
      <c r="AD749" s="103"/>
      <c r="AE749" s="103"/>
    </row>
    <row r="750" spans="4:31" ht="13.5">
      <c r="D750" s="106"/>
      <c r="E750" s="105"/>
      <c r="F750" s="105"/>
      <c r="G750" s="105"/>
      <c r="H750" s="106"/>
      <c r="I750" s="106"/>
      <c r="J750" s="106"/>
      <c r="K750" s="106"/>
      <c r="L750" s="106"/>
      <c r="M750" s="106"/>
      <c r="N750" s="106"/>
      <c r="O750" s="106"/>
      <c r="P750" s="106"/>
      <c r="Q750" s="106"/>
      <c r="R750" s="106"/>
      <c r="S750" s="103"/>
      <c r="T750" s="103"/>
      <c r="U750" s="103"/>
      <c r="V750" s="103"/>
      <c r="W750" s="103"/>
      <c r="X750" s="103"/>
      <c r="Y750" s="103"/>
      <c r="AD750" s="103"/>
      <c r="AE750" s="103"/>
    </row>
    <row r="751" spans="4:31" ht="13.5">
      <c r="D751" s="106"/>
      <c r="E751" s="105"/>
      <c r="F751" s="105"/>
      <c r="G751" s="105"/>
      <c r="H751" s="106"/>
      <c r="I751" s="106"/>
      <c r="J751" s="106"/>
      <c r="K751" s="106"/>
      <c r="L751" s="106"/>
      <c r="M751" s="106"/>
      <c r="N751" s="106"/>
      <c r="O751" s="106"/>
      <c r="P751" s="106"/>
      <c r="Q751" s="106"/>
      <c r="R751" s="106"/>
      <c r="S751" s="103"/>
      <c r="T751" s="103"/>
      <c r="U751" s="103"/>
      <c r="V751" s="103"/>
      <c r="W751" s="103"/>
      <c r="X751" s="103"/>
      <c r="Y751" s="103"/>
      <c r="AD751" s="103"/>
      <c r="AE751" s="103"/>
    </row>
    <row r="752" spans="4:31" ht="13.5">
      <c r="D752" s="106"/>
      <c r="E752" s="105"/>
      <c r="F752" s="105"/>
      <c r="G752" s="105"/>
      <c r="H752" s="106"/>
      <c r="I752" s="106"/>
      <c r="J752" s="106"/>
      <c r="K752" s="106"/>
      <c r="L752" s="106"/>
      <c r="M752" s="106"/>
      <c r="N752" s="106"/>
      <c r="O752" s="106"/>
      <c r="P752" s="106"/>
      <c r="Q752" s="106"/>
      <c r="R752" s="106"/>
      <c r="S752" s="103"/>
      <c r="T752" s="103"/>
      <c r="U752" s="103"/>
      <c r="V752" s="103"/>
      <c r="W752" s="103"/>
      <c r="X752" s="103"/>
      <c r="Y752" s="103"/>
      <c r="AD752" s="103"/>
      <c r="AE752" s="103"/>
    </row>
    <row r="753" spans="4:31" ht="13.5">
      <c r="D753" s="106"/>
      <c r="E753" s="105"/>
      <c r="F753" s="105"/>
      <c r="G753" s="105"/>
      <c r="H753" s="106"/>
      <c r="I753" s="106"/>
      <c r="J753" s="106"/>
      <c r="K753" s="106"/>
      <c r="L753" s="106"/>
      <c r="M753" s="106"/>
      <c r="N753" s="106"/>
      <c r="O753" s="106"/>
      <c r="P753" s="106"/>
      <c r="Q753" s="106"/>
      <c r="R753" s="106"/>
      <c r="S753" s="103"/>
      <c r="T753" s="103"/>
      <c r="U753" s="103"/>
      <c r="V753" s="103"/>
      <c r="W753" s="103"/>
      <c r="X753" s="103"/>
      <c r="Y753" s="103"/>
      <c r="AD753" s="103"/>
      <c r="AE753" s="103"/>
    </row>
    <row r="754" spans="4:31" ht="13.5">
      <c r="D754" s="106"/>
      <c r="E754" s="105"/>
      <c r="F754" s="105"/>
      <c r="G754" s="105"/>
      <c r="H754" s="106"/>
      <c r="I754" s="106"/>
      <c r="J754" s="106"/>
      <c r="K754" s="106"/>
      <c r="L754" s="106"/>
      <c r="M754" s="106"/>
      <c r="N754" s="106"/>
      <c r="O754" s="106"/>
      <c r="P754" s="106"/>
      <c r="Q754" s="106"/>
      <c r="R754" s="106"/>
      <c r="S754" s="103"/>
      <c r="T754" s="103"/>
      <c r="U754" s="103"/>
      <c r="V754" s="103"/>
      <c r="W754" s="103"/>
      <c r="X754" s="103"/>
      <c r="Y754" s="103"/>
      <c r="AD754" s="103"/>
      <c r="AE754" s="103"/>
    </row>
    <row r="755" spans="4:31" ht="13.5">
      <c r="D755" s="106"/>
      <c r="E755" s="105"/>
      <c r="F755" s="105"/>
      <c r="G755" s="105"/>
      <c r="H755" s="106"/>
      <c r="I755" s="106"/>
      <c r="J755" s="106"/>
      <c r="K755" s="106"/>
      <c r="L755" s="106"/>
      <c r="M755" s="106"/>
      <c r="N755" s="106"/>
      <c r="O755" s="106"/>
      <c r="P755" s="106"/>
      <c r="Q755" s="106"/>
      <c r="R755" s="106"/>
      <c r="S755" s="103"/>
      <c r="T755" s="103"/>
      <c r="U755" s="103"/>
      <c r="V755" s="103"/>
      <c r="W755" s="103"/>
      <c r="X755" s="103"/>
      <c r="Y755" s="103"/>
      <c r="AD755" s="103"/>
      <c r="AE755" s="103"/>
    </row>
    <row r="756" spans="4:31" ht="13.5">
      <c r="D756" s="106"/>
      <c r="E756" s="105"/>
      <c r="F756" s="105"/>
      <c r="G756" s="105"/>
      <c r="H756" s="106"/>
      <c r="I756" s="106"/>
      <c r="J756" s="106"/>
      <c r="K756" s="106"/>
      <c r="L756" s="106"/>
      <c r="M756" s="106"/>
      <c r="N756" s="106"/>
      <c r="O756" s="106"/>
      <c r="P756" s="106"/>
      <c r="Q756" s="106"/>
      <c r="R756" s="106"/>
      <c r="S756" s="103"/>
      <c r="T756" s="103"/>
      <c r="U756" s="103"/>
      <c r="V756" s="103"/>
      <c r="W756" s="103"/>
      <c r="X756" s="103"/>
      <c r="Y756" s="103"/>
      <c r="AD756" s="103"/>
      <c r="AE756" s="103"/>
    </row>
    <row r="757" spans="4:31" ht="13.5">
      <c r="D757" s="106"/>
      <c r="E757" s="105"/>
      <c r="F757" s="105"/>
      <c r="G757" s="105"/>
      <c r="H757" s="106"/>
      <c r="I757" s="106"/>
      <c r="J757" s="106"/>
      <c r="K757" s="106"/>
      <c r="L757" s="106"/>
      <c r="M757" s="106"/>
      <c r="N757" s="106"/>
      <c r="O757" s="106"/>
      <c r="P757" s="106"/>
      <c r="Q757" s="106"/>
      <c r="R757" s="106"/>
      <c r="S757" s="103"/>
      <c r="T757" s="103"/>
      <c r="U757" s="103"/>
      <c r="V757" s="103"/>
      <c r="W757" s="103"/>
      <c r="X757" s="103"/>
      <c r="Y757" s="103"/>
      <c r="AD757" s="103"/>
      <c r="AE757" s="103"/>
    </row>
    <row r="758" spans="4:31" ht="13.5">
      <c r="D758" s="106"/>
      <c r="E758" s="105"/>
      <c r="F758" s="105"/>
      <c r="G758" s="105"/>
      <c r="H758" s="106"/>
      <c r="I758" s="106"/>
      <c r="J758" s="106"/>
      <c r="K758" s="106"/>
      <c r="L758" s="106"/>
      <c r="M758" s="106"/>
      <c r="N758" s="106"/>
      <c r="O758" s="106"/>
      <c r="P758" s="106"/>
      <c r="Q758" s="106"/>
      <c r="R758" s="106"/>
      <c r="S758" s="103"/>
      <c r="T758" s="103"/>
      <c r="U758" s="103"/>
      <c r="V758" s="103"/>
      <c r="W758" s="103"/>
      <c r="X758" s="103"/>
      <c r="Y758" s="103"/>
      <c r="AD758" s="103"/>
      <c r="AE758" s="103"/>
    </row>
    <row r="759" spans="4:31" ht="13.5">
      <c r="D759" s="106"/>
      <c r="E759" s="105"/>
      <c r="F759" s="105"/>
      <c r="G759" s="105"/>
      <c r="H759" s="106"/>
      <c r="I759" s="106"/>
      <c r="J759" s="106"/>
      <c r="K759" s="106"/>
      <c r="L759" s="106"/>
      <c r="M759" s="106"/>
      <c r="N759" s="106"/>
      <c r="O759" s="106"/>
      <c r="P759" s="106"/>
      <c r="Q759" s="106"/>
      <c r="R759" s="106"/>
      <c r="S759" s="103"/>
      <c r="T759" s="103"/>
      <c r="U759" s="103"/>
      <c r="V759" s="103"/>
      <c r="W759" s="103"/>
      <c r="X759" s="103"/>
      <c r="Y759" s="103"/>
      <c r="AD759" s="103"/>
      <c r="AE759" s="103"/>
    </row>
    <row r="760" spans="4:31" ht="13.5">
      <c r="D760" s="106"/>
      <c r="E760" s="105"/>
      <c r="F760" s="105"/>
      <c r="G760" s="105"/>
      <c r="H760" s="106"/>
      <c r="I760" s="106"/>
      <c r="J760" s="106"/>
      <c r="K760" s="106"/>
      <c r="L760" s="106"/>
      <c r="M760" s="106"/>
      <c r="N760" s="106"/>
      <c r="O760" s="106"/>
      <c r="P760" s="106"/>
      <c r="Q760" s="106"/>
      <c r="R760" s="106"/>
      <c r="S760" s="103"/>
      <c r="T760" s="103"/>
      <c r="U760" s="103"/>
      <c r="V760" s="103"/>
      <c r="W760" s="103"/>
      <c r="X760" s="103"/>
      <c r="Y760" s="103"/>
      <c r="AD760" s="103"/>
      <c r="AE760" s="103"/>
    </row>
    <row r="761" spans="4:31" ht="13.5">
      <c r="D761" s="106"/>
      <c r="E761" s="105"/>
      <c r="F761" s="105"/>
      <c r="G761" s="105"/>
      <c r="H761" s="106"/>
      <c r="I761" s="106"/>
      <c r="J761" s="106"/>
      <c r="K761" s="106"/>
      <c r="L761" s="106"/>
      <c r="M761" s="106"/>
      <c r="N761" s="106"/>
      <c r="O761" s="106"/>
      <c r="P761" s="106"/>
      <c r="Q761" s="106"/>
      <c r="R761" s="106"/>
      <c r="S761" s="103"/>
      <c r="T761" s="103"/>
      <c r="U761" s="103"/>
      <c r="V761" s="103"/>
      <c r="W761" s="103"/>
      <c r="X761" s="103"/>
      <c r="Y761" s="103"/>
      <c r="AD761" s="103"/>
      <c r="AE761" s="103"/>
    </row>
    <row r="762" spans="4:31" ht="13.5">
      <c r="D762" s="106"/>
      <c r="E762" s="105"/>
      <c r="F762" s="105"/>
      <c r="G762" s="105"/>
      <c r="H762" s="106"/>
      <c r="I762" s="106"/>
      <c r="J762" s="106"/>
      <c r="K762" s="106"/>
      <c r="L762" s="106"/>
      <c r="M762" s="106"/>
      <c r="N762" s="106"/>
      <c r="O762" s="106"/>
      <c r="P762" s="106"/>
      <c r="Q762" s="106"/>
      <c r="R762" s="106"/>
      <c r="S762" s="103"/>
      <c r="T762" s="103"/>
      <c r="U762" s="103"/>
      <c r="V762" s="103"/>
      <c r="W762" s="103"/>
      <c r="X762" s="103"/>
      <c r="Y762" s="103"/>
      <c r="AD762" s="103"/>
      <c r="AE762" s="103"/>
    </row>
    <row r="763" spans="4:31" ht="13.5">
      <c r="D763" s="106"/>
      <c r="E763" s="105"/>
      <c r="F763" s="105"/>
      <c r="G763" s="105"/>
      <c r="H763" s="106"/>
      <c r="I763" s="106"/>
      <c r="J763" s="106"/>
      <c r="K763" s="106"/>
      <c r="L763" s="106"/>
      <c r="M763" s="106"/>
      <c r="N763" s="106"/>
      <c r="O763" s="106"/>
      <c r="P763" s="106"/>
      <c r="Q763" s="106"/>
      <c r="R763" s="106"/>
      <c r="S763" s="103"/>
      <c r="T763" s="103"/>
      <c r="U763" s="103"/>
      <c r="V763" s="103"/>
      <c r="W763" s="103"/>
      <c r="X763" s="103"/>
      <c r="Y763" s="103"/>
      <c r="AD763" s="103"/>
      <c r="AE763" s="103"/>
    </row>
    <row r="764" spans="4:31" ht="13.5">
      <c r="D764" s="106"/>
      <c r="E764" s="105"/>
      <c r="F764" s="105"/>
      <c r="G764" s="105"/>
      <c r="H764" s="106"/>
      <c r="I764" s="106"/>
      <c r="J764" s="106"/>
      <c r="K764" s="106"/>
      <c r="L764" s="106"/>
      <c r="M764" s="106"/>
      <c r="N764" s="106"/>
      <c r="O764" s="106"/>
      <c r="P764" s="106"/>
      <c r="Q764" s="106"/>
      <c r="R764" s="106"/>
      <c r="S764" s="103"/>
      <c r="T764" s="103"/>
      <c r="U764" s="103"/>
      <c r="V764" s="103"/>
      <c r="W764" s="103"/>
      <c r="X764" s="103"/>
      <c r="Y764" s="103"/>
      <c r="AD764" s="103"/>
      <c r="AE764" s="103"/>
    </row>
    <row r="765" spans="4:31" ht="13.5">
      <c r="D765" s="106"/>
      <c r="E765" s="105"/>
      <c r="F765" s="105"/>
      <c r="G765" s="105"/>
      <c r="H765" s="106"/>
      <c r="I765" s="106"/>
      <c r="J765" s="106"/>
      <c r="K765" s="106"/>
      <c r="L765" s="106"/>
      <c r="M765" s="106"/>
      <c r="N765" s="106"/>
      <c r="O765" s="106"/>
      <c r="P765" s="106"/>
      <c r="Q765" s="106"/>
      <c r="R765" s="106"/>
      <c r="S765" s="103"/>
      <c r="T765" s="103"/>
      <c r="U765" s="103"/>
      <c r="V765" s="103"/>
      <c r="W765" s="103"/>
      <c r="X765" s="103"/>
      <c r="Y765" s="103"/>
      <c r="AD765" s="103"/>
      <c r="AE765" s="103"/>
    </row>
    <row r="766" spans="4:31" ht="13.5">
      <c r="D766" s="106"/>
      <c r="E766" s="105"/>
      <c r="F766" s="105"/>
      <c r="G766" s="105"/>
      <c r="H766" s="106"/>
      <c r="I766" s="106"/>
      <c r="J766" s="106"/>
      <c r="K766" s="106"/>
      <c r="L766" s="106"/>
      <c r="M766" s="106"/>
      <c r="N766" s="106"/>
      <c r="O766" s="106"/>
      <c r="P766" s="106"/>
      <c r="Q766" s="106"/>
      <c r="R766" s="106"/>
      <c r="S766" s="103"/>
      <c r="T766" s="103"/>
      <c r="U766" s="103"/>
      <c r="V766" s="103"/>
      <c r="W766" s="103"/>
      <c r="X766" s="103"/>
      <c r="Y766" s="103"/>
      <c r="AD766" s="103"/>
      <c r="AE766" s="103"/>
    </row>
    <row r="767" spans="4:31" ht="13.5">
      <c r="D767" s="106"/>
      <c r="E767" s="105"/>
      <c r="F767" s="105"/>
      <c r="G767" s="105"/>
      <c r="H767" s="106"/>
      <c r="I767" s="106"/>
      <c r="J767" s="106"/>
      <c r="K767" s="106"/>
      <c r="L767" s="106"/>
      <c r="M767" s="106"/>
      <c r="N767" s="106"/>
      <c r="O767" s="106"/>
      <c r="P767" s="106"/>
      <c r="Q767" s="106"/>
      <c r="R767" s="106"/>
      <c r="S767" s="103"/>
      <c r="T767" s="103"/>
      <c r="U767" s="103"/>
      <c r="V767" s="103"/>
      <c r="W767" s="103"/>
      <c r="X767" s="103"/>
      <c r="Y767" s="103"/>
      <c r="AD767" s="103"/>
      <c r="AE767" s="103"/>
    </row>
    <row r="768" spans="4:31" ht="13.5">
      <c r="D768" s="106"/>
      <c r="E768" s="105"/>
      <c r="F768" s="105"/>
      <c r="G768" s="105"/>
      <c r="H768" s="106"/>
      <c r="I768" s="106"/>
      <c r="J768" s="106"/>
      <c r="K768" s="106"/>
      <c r="L768" s="106"/>
      <c r="M768" s="106"/>
      <c r="N768" s="106"/>
      <c r="O768" s="106"/>
      <c r="P768" s="106"/>
      <c r="Q768" s="106"/>
      <c r="R768" s="106"/>
      <c r="S768" s="103"/>
      <c r="T768" s="103"/>
      <c r="U768" s="103"/>
      <c r="V768" s="103"/>
      <c r="W768" s="103"/>
      <c r="X768" s="103"/>
      <c r="Y768" s="103"/>
      <c r="AD768" s="103"/>
      <c r="AE768" s="103"/>
    </row>
    <row r="769" spans="4:31" ht="13.5">
      <c r="D769" s="106"/>
      <c r="E769" s="105"/>
      <c r="F769" s="105"/>
      <c r="G769" s="105"/>
      <c r="H769" s="106"/>
      <c r="I769" s="106"/>
      <c r="J769" s="106"/>
      <c r="K769" s="106"/>
      <c r="L769" s="106"/>
      <c r="M769" s="106"/>
      <c r="N769" s="106"/>
      <c r="O769" s="106"/>
      <c r="P769" s="106"/>
      <c r="Q769" s="106"/>
      <c r="R769" s="106"/>
      <c r="S769" s="103"/>
      <c r="T769" s="103"/>
      <c r="U769" s="103"/>
      <c r="V769" s="103"/>
      <c r="W769" s="103"/>
      <c r="X769" s="103"/>
      <c r="Y769" s="103"/>
      <c r="AD769" s="103"/>
      <c r="AE769" s="103"/>
    </row>
    <row r="770" spans="4:31" ht="13.5">
      <c r="D770" s="106"/>
      <c r="E770" s="105"/>
      <c r="F770" s="105"/>
      <c r="G770" s="105"/>
      <c r="H770" s="106"/>
      <c r="I770" s="106"/>
      <c r="J770" s="106"/>
      <c r="K770" s="106"/>
      <c r="L770" s="106"/>
      <c r="M770" s="106"/>
      <c r="N770" s="106"/>
      <c r="O770" s="106"/>
      <c r="P770" s="106"/>
      <c r="Q770" s="106"/>
      <c r="R770" s="106"/>
      <c r="S770" s="103"/>
      <c r="T770" s="103"/>
      <c r="U770" s="103"/>
      <c r="V770" s="103"/>
      <c r="W770" s="103"/>
      <c r="X770" s="103"/>
      <c r="Y770" s="103"/>
      <c r="AD770" s="103"/>
      <c r="AE770" s="103"/>
    </row>
    <row r="771" spans="4:31" ht="13.5">
      <c r="D771" s="106"/>
      <c r="E771" s="105"/>
      <c r="F771" s="105"/>
      <c r="G771" s="105"/>
      <c r="H771" s="106"/>
      <c r="I771" s="106"/>
      <c r="J771" s="106"/>
      <c r="K771" s="106"/>
      <c r="L771" s="106"/>
      <c r="M771" s="106"/>
      <c r="N771" s="106"/>
      <c r="O771" s="106"/>
      <c r="P771" s="106"/>
      <c r="Q771" s="106"/>
      <c r="R771" s="106"/>
      <c r="S771" s="103"/>
      <c r="T771" s="103"/>
      <c r="U771" s="103"/>
      <c r="V771" s="103"/>
      <c r="W771" s="103"/>
      <c r="X771" s="103"/>
      <c r="Y771" s="103"/>
      <c r="AD771" s="103"/>
      <c r="AE771" s="103"/>
    </row>
    <row r="772" spans="4:31" ht="13.5">
      <c r="D772" s="106"/>
      <c r="E772" s="105"/>
      <c r="F772" s="105"/>
      <c r="G772" s="105"/>
      <c r="H772" s="106"/>
      <c r="I772" s="106"/>
      <c r="J772" s="106"/>
      <c r="K772" s="106"/>
      <c r="L772" s="106"/>
      <c r="M772" s="106"/>
      <c r="N772" s="106"/>
      <c r="O772" s="106"/>
      <c r="P772" s="106"/>
      <c r="Q772" s="106"/>
      <c r="R772" s="106"/>
      <c r="S772" s="103"/>
      <c r="T772" s="103"/>
      <c r="U772" s="103"/>
      <c r="V772" s="103"/>
      <c r="W772" s="103"/>
      <c r="X772" s="103"/>
      <c r="Y772" s="103"/>
      <c r="AD772" s="103"/>
      <c r="AE772" s="103"/>
    </row>
    <row r="773" spans="4:31" ht="13.5">
      <c r="D773" s="106"/>
      <c r="E773" s="105"/>
      <c r="F773" s="105"/>
      <c r="G773" s="105"/>
      <c r="H773" s="106"/>
      <c r="I773" s="106"/>
      <c r="J773" s="106"/>
      <c r="K773" s="106"/>
      <c r="L773" s="106"/>
      <c r="M773" s="106"/>
      <c r="N773" s="106"/>
      <c r="O773" s="106"/>
      <c r="P773" s="106"/>
      <c r="Q773" s="106"/>
      <c r="R773" s="106"/>
      <c r="S773" s="103"/>
      <c r="T773" s="103"/>
      <c r="U773" s="103"/>
      <c r="V773" s="103"/>
      <c r="W773" s="103"/>
      <c r="X773" s="103"/>
      <c r="Y773" s="103"/>
      <c r="AD773" s="103"/>
      <c r="AE773" s="103"/>
    </row>
    <row r="774" spans="4:31" ht="13.5">
      <c r="D774" s="106"/>
      <c r="E774" s="105"/>
      <c r="F774" s="105"/>
      <c r="G774" s="105"/>
      <c r="H774" s="106"/>
      <c r="I774" s="106"/>
      <c r="J774" s="106"/>
      <c r="K774" s="106"/>
      <c r="L774" s="106"/>
      <c r="M774" s="106"/>
      <c r="N774" s="106"/>
      <c r="O774" s="106"/>
      <c r="P774" s="106"/>
      <c r="Q774" s="106"/>
      <c r="R774" s="106"/>
      <c r="S774" s="103"/>
      <c r="T774" s="103"/>
      <c r="U774" s="103"/>
      <c r="V774" s="103"/>
      <c r="W774" s="103"/>
      <c r="X774" s="103"/>
      <c r="Y774" s="103"/>
      <c r="AD774" s="103"/>
      <c r="AE774" s="103"/>
    </row>
    <row r="775" spans="4:31" ht="13.5">
      <c r="D775" s="106"/>
      <c r="E775" s="105"/>
      <c r="F775" s="105"/>
      <c r="G775" s="105"/>
      <c r="H775" s="106"/>
      <c r="I775" s="106"/>
      <c r="J775" s="106"/>
      <c r="K775" s="106"/>
      <c r="L775" s="106"/>
      <c r="M775" s="106"/>
      <c r="N775" s="106"/>
      <c r="O775" s="106"/>
      <c r="P775" s="106"/>
      <c r="Q775" s="106"/>
      <c r="R775" s="106"/>
      <c r="S775" s="103"/>
      <c r="T775" s="103"/>
      <c r="U775" s="103"/>
      <c r="V775" s="103"/>
      <c r="W775" s="103"/>
      <c r="X775" s="103"/>
      <c r="Y775" s="103"/>
      <c r="AD775" s="103"/>
      <c r="AE775" s="103"/>
    </row>
    <row r="776" spans="4:31" ht="13.5">
      <c r="D776" s="106"/>
      <c r="E776" s="105"/>
      <c r="F776" s="105"/>
      <c r="G776" s="105"/>
      <c r="H776" s="106"/>
      <c r="I776" s="106"/>
      <c r="J776" s="106"/>
      <c r="K776" s="106"/>
      <c r="L776" s="106"/>
      <c r="M776" s="106"/>
      <c r="N776" s="106"/>
      <c r="O776" s="106"/>
      <c r="P776" s="106"/>
      <c r="Q776" s="106"/>
      <c r="R776" s="106"/>
      <c r="S776" s="103"/>
      <c r="T776" s="103"/>
      <c r="U776" s="103"/>
      <c r="V776" s="103"/>
      <c r="W776" s="103"/>
      <c r="X776" s="103"/>
      <c r="Y776" s="103"/>
      <c r="AD776" s="103"/>
      <c r="AE776" s="103"/>
    </row>
    <row r="777" spans="4:31" ht="13.5">
      <c r="D777" s="106"/>
      <c r="E777" s="105"/>
      <c r="F777" s="105"/>
      <c r="G777" s="105"/>
      <c r="H777" s="106"/>
      <c r="I777" s="106"/>
      <c r="J777" s="106"/>
      <c r="K777" s="106"/>
      <c r="L777" s="106"/>
      <c r="M777" s="106"/>
      <c r="N777" s="106"/>
      <c r="O777" s="106"/>
      <c r="P777" s="106"/>
      <c r="Q777" s="106"/>
      <c r="R777" s="106"/>
      <c r="S777" s="103"/>
      <c r="T777" s="103"/>
      <c r="U777" s="103"/>
      <c r="V777" s="103"/>
      <c r="W777" s="103"/>
      <c r="X777" s="103"/>
      <c r="Y777" s="103"/>
      <c r="AD777" s="103"/>
      <c r="AE777" s="103"/>
    </row>
    <row r="778" spans="4:31" ht="13.5">
      <c r="D778" s="106"/>
      <c r="E778" s="105"/>
      <c r="F778" s="105"/>
      <c r="G778" s="105"/>
      <c r="H778" s="106"/>
      <c r="I778" s="106"/>
      <c r="J778" s="106"/>
      <c r="K778" s="106"/>
      <c r="L778" s="106"/>
      <c r="M778" s="106"/>
      <c r="N778" s="106"/>
      <c r="O778" s="106"/>
      <c r="P778" s="106"/>
      <c r="Q778" s="106"/>
      <c r="R778" s="106"/>
      <c r="S778" s="103"/>
      <c r="T778" s="103"/>
      <c r="U778" s="103"/>
      <c r="V778" s="103"/>
      <c r="W778" s="103"/>
      <c r="X778" s="103"/>
      <c r="Y778" s="103"/>
      <c r="AD778" s="103"/>
      <c r="AE778" s="103"/>
    </row>
    <row r="779" spans="4:31" ht="13.5">
      <c r="D779" s="106"/>
      <c r="E779" s="105"/>
      <c r="F779" s="105"/>
      <c r="G779" s="105"/>
      <c r="H779" s="106"/>
      <c r="I779" s="106"/>
      <c r="J779" s="106"/>
      <c r="K779" s="106"/>
      <c r="L779" s="106"/>
      <c r="M779" s="106"/>
      <c r="N779" s="106"/>
      <c r="O779" s="106"/>
      <c r="P779" s="106"/>
      <c r="Q779" s="106"/>
      <c r="R779" s="106"/>
      <c r="S779" s="103"/>
      <c r="T779" s="103"/>
      <c r="U779" s="103"/>
      <c r="V779" s="103"/>
      <c r="W779" s="103"/>
      <c r="X779" s="103"/>
      <c r="Y779" s="103"/>
      <c r="AD779" s="103"/>
      <c r="AE779" s="103"/>
    </row>
    <row r="780" spans="4:31" ht="13.5">
      <c r="D780" s="106"/>
      <c r="E780" s="105"/>
      <c r="F780" s="105"/>
      <c r="G780" s="105"/>
      <c r="H780" s="106"/>
      <c r="I780" s="106"/>
      <c r="J780" s="106"/>
      <c r="K780" s="106"/>
      <c r="L780" s="106"/>
      <c r="M780" s="106"/>
      <c r="N780" s="106"/>
      <c r="O780" s="106"/>
      <c r="P780" s="106"/>
      <c r="Q780" s="106"/>
      <c r="R780" s="106"/>
      <c r="S780" s="103"/>
      <c r="T780" s="103"/>
      <c r="U780" s="103"/>
      <c r="V780" s="103"/>
      <c r="W780" s="103"/>
      <c r="X780" s="103"/>
      <c r="Y780" s="103"/>
      <c r="AD780" s="103"/>
      <c r="AE780" s="103"/>
    </row>
    <row r="781" spans="4:31" ht="13.5">
      <c r="D781" s="106"/>
      <c r="E781" s="105"/>
      <c r="F781" s="105"/>
      <c r="G781" s="105"/>
      <c r="H781" s="106"/>
      <c r="I781" s="106"/>
      <c r="J781" s="106"/>
      <c r="K781" s="106"/>
      <c r="L781" s="106"/>
      <c r="M781" s="106"/>
      <c r="N781" s="106"/>
      <c r="O781" s="106"/>
      <c r="P781" s="106"/>
      <c r="Q781" s="106"/>
      <c r="R781" s="106"/>
      <c r="S781" s="103"/>
      <c r="T781" s="103"/>
      <c r="U781" s="103"/>
      <c r="V781" s="103"/>
      <c r="W781" s="103"/>
      <c r="X781" s="103"/>
      <c r="Y781" s="103"/>
      <c r="AD781" s="103"/>
      <c r="AE781" s="103"/>
    </row>
    <row r="782" spans="4:31" ht="13.5">
      <c r="D782" s="106"/>
      <c r="E782" s="105"/>
      <c r="F782" s="105"/>
      <c r="G782" s="105"/>
      <c r="H782" s="106"/>
      <c r="I782" s="106"/>
      <c r="J782" s="106"/>
      <c r="K782" s="106"/>
      <c r="L782" s="106"/>
      <c r="M782" s="106"/>
      <c r="N782" s="106"/>
      <c r="O782" s="106"/>
      <c r="P782" s="106"/>
      <c r="Q782" s="106"/>
      <c r="R782" s="106"/>
      <c r="S782" s="103"/>
      <c r="T782" s="103"/>
      <c r="U782" s="103"/>
      <c r="V782" s="103"/>
      <c r="W782" s="103"/>
      <c r="X782" s="103"/>
      <c r="Y782" s="103"/>
      <c r="AD782" s="103"/>
      <c r="AE782" s="103"/>
    </row>
    <row r="783" spans="4:31" ht="13.5">
      <c r="D783" s="106"/>
      <c r="E783" s="105"/>
      <c r="F783" s="105"/>
      <c r="G783" s="105"/>
      <c r="H783" s="106"/>
      <c r="I783" s="106"/>
      <c r="J783" s="106"/>
      <c r="K783" s="106"/>
      <c r="L783" s="106"/>
      <c r="M783" s="106"/>
      <c r="N783" s="106"/>
      <c r="O783" s="106"/>
      <c r="P783" s="106"/>
      <c r="Q783" s="106"/>
      <c r="R783" s="106"/>
      <c r="S783" s="103"/>
      <c r="T783" s="103"/>
      <c r="U783" s="103"/>
      <c r="V783" s="103"/>
      <c r="W783" s="103"/>
      <c r="X783" s="103"/>
      <c r="Y783" s="103"/>
      <c r="AD783" s="103"/>
      <c r="AE783" s="103"/>
    </row>
    <row r="784" spans="4:31" ht="13.5">
      <c r="D784" s="106"/>
      <c r="E784" s="105"/>
      <c r="F784" s="105"/>
      <c r="G784" s="105"/>
      <c r="H784" s="106"/>
      <c r="I784" s="106"/>
      <c r="J784" s="106"/>
      <c r="K784" s="106"/>
      <c r="L784" s="106"/>
      <c r="M784" s="106"/>
      <c r="N784" s="106"/>
      <c r="O784" s="106"/>
      <c r="P784" s="106"/>
      <c r="Q784" s="106"/>
      <c r="R784" s="106"/>
      <c r="S784" s="103"/>
      <c r="T784" s="103"/>
      <c r="U784" s="103"/>
      <c r="V784" s="103"/>
      <c r="W784" s="103"/>
      <c r="X784" s="103"/>
      <c r="Y784" s="103"/>
      <c r="AD784" s="103"/>
      <c r="AE784" s="103"/>
    </row>
    <row r="785" spans="4:31" ht="13.5">
      <c r="D785" s="106"/>
      <c r="E785" s="105"/>
      <c r="F785" s="105"/>
      <c r="G785" s="105"/>
      <c r="H785" s="106"/>
      <c r="I785" s="106"/>
      <c r="J785" s="106"/>
      <c r="K785" s="106"/>
      <c r="L785" s="106"/>
      <c r="M785" s="106"/>
      <c r="N785" s="106"/>
      <c r="O785" s="106"/>
      <c r="P785" s="106"/>
      <c r="Q785" s="106"/>
      <c r="R785" s="106"/>
      <c r="S785" s="103"/>
      <c r="T785" s="103"/>
      <c r="U785" s="103"/>
      <c r="V785" s="103"/>
      <c r="W785" s="103"/>
      <c r="X785" s="103"/>
      <c r="Y785" s="103"/>
      <c r="AD785" s="103"/>
      <c r="AE785" s="103"/>
    </row>
    <row r="786" spans="4:31" ht="13.5">
      <c r="D786" s="106"/>
      <c r="E786" s="105"/>
      <c r="F786" s="105"/>
      <c r="G786" s="105"/>
      <c r="H786" s="106"/>
      <c r="I786" s="106"/>
      <c r="J786" s="106"/>
      <c r="K786" s="106"/>
      <c r="L786" s="106"/>
      <c r="M786" s="106"/>
      <c r="N786" s="106"/>
      <c r="O786" s="106"/>
      <c r="P786" s="106"/>
      <c r="Q786" s="106"/>
      <c r="R786" s="106"/>
      <c r="S786" s="103"/>
      <c r="T786" s="103"/>
      <c r="U786" s="103"/>
      <c r="V786" s="103"/>
      <c r="W786" s="103"/>
      <c r="X786" s="103"/>
      <c r="Y786" s="103"/>
      <c r="AD786" s="103"/>
      <c r="AE786" s="103"/>
    </row>
    <row r="787" spans="4:31" ht="13.5">
      <c r="D787" s="106"/>
      <c r="E787" s="105"/>
      <c r="F787" s="105"/>
      <c r="G787" s="105"/>
      <c r="H787" s="106"/>
      <c r="I787" s="106"/>
      <c r="J787" s="106"/>
      <c r="K787" s="106"/>
      <c r="L787" s="106"/>
      <c r="M787" s="106"/>
      <c r="N787" s="106"/>
      <c r="O787" s="106"/>
      <c r="P787" s="106"/>
      <c r="Q787" s="106"/>
      <c r="R787" s="106"/>
      <c r="S787" s="103"/>
      <c r="T787" s="103"/>
      <c r="U787" s="103"/>
      <c r="V787" s="103"/>
      <c r="W787" s="103"/>
      <c r="X787" s="103"/>
      <c r="Y787" s="103"/>
      <c r="AD787" s="103"/>
      <c r="AE787" s="103"/>
    </row>
    <row r="788" spans="4:31" ht="13.5">
      <c r="D788" s="106"/>
      <c r="E788" s="105"/>
      <c r="F788" s="105"/>
      <c r="G788" s="105"/>
      <c r="H788" s="106"/>
      <c r="I788" s="106"/>
      <c r="J788" s="106"/>
      <c r="K788" s="106"/>
      <c r="L788" s="106"/>
      <c r="M788" s="106"/>
      <c r="N788" s="106"/>
      <c r="O788" s="106"/>
      <c r="P788" s="106"/>
      <c r="Q788" s="106"/>
      <c r="R788" s="106"/>
      <c r="S788" s="103"/>
      <c r="T788" s="103"/>
      <c r="U788" s="103"/>
      <c r="V788" s="103"/>
      <c r="W788" s="103"/>
      <c r="X788" s="103"/>
      <c r="Y788" s="103"/>
      <c r="AD788" s="103"/>
      <c r="AE788" s="103"/>
    </row>
    <row r="789" spans="4:31" ht="13.5">
      <c r="D789" s="106"/>
      <c r="E789" s="105"/>
      <c r="F789" s="105"/>
      <c r="G789" s="105"/>
      <c r="H789" s="106"/>
      <c r="I789" s="106"/>
      <c r="J789" s="106"/>
      <c r="K789" s="106"/>
      <c r="L789" s="106"/>
      <c r="M789" s="106"/>
      <c r="N789" s="106"/>
      <c r="O789" s="106"/>
      <c r="P789" s="106"/>
      <c r="Q789" s="106"/>
      <c r="R789" s="106"/>
      <c r="S789" s="103"/>
      <c r="T789" s="103"/>
      <c r="U789" s="103"/>
      <c r="V789" s="103"/>
      <c r="W789" s="103"/>
      <c r="X789" s="103"/>
      <c r="Y789" s="103"/>
      <c r="AD789" s="103"/>
      <c r="AE789" s="103"/>
    </row>
    <row r="790" spans="4:31" ht="13.5">
      <c r="D790" s="106"/>
      <c r="E790" s="105"/>
      <c r="F790" s="105"/>
      <c r="G790" s="105"/>
      <c r="H790" s="106"/>
      <c r="I790" s="106"/>
      <c r="J790" s="106"/>
      <c r="K790" s="106"/>
      <c r="L790" s="106"/>
      <c r="M790" s="106"/>
      <c r="N790" s="106"/>
      <c r="O790" s="106"/>
      <c r="P790" s="106"/>
      <c r="Q790" s="106"/>
      <c r="R790" s="106"/>
      <c r="S790" s="103"/>
      <c r="T790" s="103"/>
      <c r="U790" s="103"/>
      <c r="V790" s="103"/>
      <c r="W790" s="103"/>
      <c r="X790" s="103"/>
      <c r="Y790" s="103"/>
      <c r="AD790" s="103"/>
      <c r="AE790" s="103"/>
    </row>
    <row r="791" spans="4:31" ht="13.5">
      <c r="D791" s="106"/>
      <c r="E791" s="105"/>
      <c r="F791" s="105"/>
      <c r="G791" s="105"/>
      <c r="H791" s="106"/>
      <c r="I791" s="106"/>
      <c r="J791" s="106"/>
      <c r="K791" s="106"/>
      <c r="L791" s="106"/>
      <c r="M791" s="106"/>
      <c r="N791" s="106"/>
      <c r="O791" s="106"/>
      <c r="P791" s="106"/>
      <c r="Q791" s="106"/>
      <c r="R791" s="106"/>
      <c r="S791" s="103"/>
      <c r="T791" s="103"/>
      <c r="U791" s="103"/>
      <c r="V791" s="103"/>
      <c r="W791" s="103"/>
      <c r="X791" s="103"/>
      <c r="Y791" s="103"/>
      <c r="AD791" s="103"/>
      <c r="AE791" s="103"/>
    </row>
    <row r="792" spans="4:31" ht="13.5">
      <c r="D792" s="106"/>
      <c r="E792" s="105"/>
      <c r="F792" s="105"/>
      <c r="G792" s="105"/>
      <c r="H792" s="106"/>
      <c r="I792" s="106"/>
      <c r="J792" s="106"/>
      <c r="K792" s="106"/>
      <c r="L792" s="106"/>
      <c r="M792" s="106"/>
      <c r="N792" s="106"/>
      <c r="O792" s="106"/>
      <c r="P792" s="106"/>
      <c r="Q792" s="106"/>
      <c r="R792" s="106"/>
      <c r="S792" s="103"/>
      <c r="T792" s="103"/>
      <c r="U792" s="103"/>
      <c r="V792" s="103"/>
      <c r="W792" s="103"/>
      <c r="X792" s="103"/>
      <c r="Y792" s="103"/>
      <c r="AD792" s="103"/>
      <c r="AE792" s="103"/>
    </row>
    <row r="793" spans="4:31" ht="13.5">
      <c r="D793" s="106"/>
      <c r="E793" s="105"/>
      <c r="F793" s="105"/>
      <c r="G793" s="105"/>
      <c r="H793" s="106"/>
      <c r="I793" s="106"/>
      <c r="J793" s="106"/>
      <c r="K793" s="106"/>
      <c r="L793" s="106"/>
      <c r="M793" s="106"/>
      <c r="N793" s="106"/>
      <c r="O793" s="106"/>
      <c r="P793" s="106"/>
      <c r="Q793" s="106"/>
      <c r="R793" s="106"/>
      <c r="S793" s="103"/>
      <c r="T793" s="103"/>
      <c r="U793" s="103"/>
      <c r="V793" s="103"/>
      <c r="W793" s="103"/>
      <c r="X793" s="103"/>
      <c r="Y793" s="103"/>
      <c r="AD793" s="103"/>
      <c r="AE793" s="103"/>
    </row>
    <row r="794" spans="4:31" ht="13.5">
      <c r="D794" s="106"/>
      <c r="E794" s="105"/>
      <c r="F794" s="105"/>
      <c r="G794" s="105"/>
      <c r="H794" s="106"/>
      <c r="I794" s="106"/>
      <c r="J794" s="106"/>
      <c r="K794" s="106"/>
      <c r="L794" s="106"/>
      <c r="M794" s="106"/>
      <c r="N794" s="106"/>
      <c r="O794" s="106"/>
      <c r="P794" s="106"/>
      <c r="Q794" s="106"/>
      <c r="R794" s="106"/>
      <c r="S794" s="103"/>
      <c r="T794" s="103"/>
      <c r="U794" s="103"/>
      <c r="V794" s="103"/>
      <c r="W794" s="103"/>
      <c r="X794" s="103"/>
      <c r="Y794" s="103"/>
      <c r="AD794" s="103"/>
      <c r="AE794" s="103"/>
    </row>
    <row r="795" spans="4:31" ht="13.5">
      <c r="D795" s="106"/>
      <c r="E795" s="105"/>
      <c r="F795" s="105"/>
      <c r="G795" s="105"/>
      <c r="H795" s="106"/>
      <c r="I795" s="106"/>
      <c r="J795" s="106"/>
      <c r="K795" s="106"/>
      <c r="L795" s="106"/>
      <c r="M795" s="106"/>
      <c r="N795" s="106"/>
      <c r="O795" s="106"/>
      <c r="P795" s="106"/>
      <c r="Q795" s="106"/>
      <c r="R795" s="106"/>
      <c r="S795" s="103"/>
      <c r="T795" s="103"/>
      <c r="U795" s="103"/>
      <c r="V795" s="103"/>
      <c r="W795" s="103"/>
      <c r="X795" s="103"/>
      <c r="Y795" s="103"/>
      <c r="AD795" s="103"/>
      <c r="AE795" s="103"/>
    </row>
    <row r="796" spans="4:31" ht="13.5">
      <c r="D796" s="106"/>
      <c r="E796" s="105"/>
      <c r="F796" s="105"/>
      <c r="G796" s="105"/>
      <c r="H796" s="106"/>
      <c r="I796" s="106"/>
      <c r="J796" s="106"/>
      <c r="K796" s="106"/>
      <c r="L796" s="106"/>
      <c r="M796" s="106"/>
      <c r="N796" s="106"/>
      <c r="O796" s="106"/>
      <c r="P796" s="106"/>
      <c r="Q796" s="106"/>
      <c r="R796" s="106"/>
      <c r="S796" s="103"/>
      <c r="T796" s="103"/>
      <c r="U796" s="103"/>
      <c r="V796" s="103"/>
      <c r="W796" s="103"/>
      <c r="X796" s="103"/>
      <c r="Y796" s="103"/>
      <c r="AD796" s="103"/>
      <c r="AE796" s="103"/>
    </row>
    <row r="797" spans="4:31" ht="13.5">
      <c r="D797" s="106"/>
      <c r="E797" s="105"/>
      <c r="F797" s="105"/>
      <c r="G797" s="105"/>
      <c r="H797" s="106"/>
      <c r="I797" s="106"/>
      <c r="J797" s="106"/>
      <c r="K797" s="106"/>
      <c r="L797" s="106"/>
      <c r="M797" s="106"/>
      <c r="N797" s="106"/>
      <c r="O797" s="106"/>
      <c r="P797" s="106"/>
      <c r="Q797" s="106"/>
      <c r="R797" s="106"/>
      <c r="S797" s="103"/>
      <c r="T797" s="103"/>
      <c r="U797" s="103"/>
      <c r="V797" s="103"/>
      <c r="W797" s="103"/>
      <c r="X797" s="103"/>
      <c r="Y797" s="103"/>
      <c r="AD797" s="103"/>
      <c r="AE797" s="103"/>
    </row>
    <row r="798" spans="4:31" ht="13.5">
      <c r="D798" s="106"/>
      <c r="E798" s="105"/>
      <c r="F798" s="105"/>
      <c r="G798" s="105"/>
      <c r="H798" s="106"/>
      <c r="I798" s="106"/>
      <c r="J798" s="106"/>
      <c r="K798" s="106"/>
      <c r="L798" s="106"/>
      <c r="M798" s="106"/>
      <c r="N798" s="106"/>
      <c r="O798" s="106"/>
      <c r="P798" s="106"/>
      <c r="Q798" s="106"/>
      <c r="R798" s="106"/>
      <c r="S798" s="103"/>
      <c r="T798" s="103"/>
      <c r="U798" s="103"/>
      <c r="V798" s="103"/>
      <c r="W798" s="103"/>
      <c r="X798" s="103"/>
      <c r="Y798" s="103"/>
      <c r="AD798" s="103"/>
      <c r="AE798" s="103"/>
    </row>
    <row r="799" spans="4:31" ht="13.5">
      <c r="D799" s="106"/>
      <c r="E799" s="105"/>
      <c r="F799" s="105"/>
      <c r="G799" s="105"/>
      <c r="H799" s="106"/>
      <c r="I799" s="106"/>
      <c r="J799" s="106"/>
      <c r="K799" s="106"/>
      <c r="L799" s="106"/>
      <c r="M799" s="106"/>
      <c r="N799" s="106"/>
      <c r="O799" s="106"/>
      <c r="P799" s="106"/>
      <c r="Q799" s="106"/>
      <c r="R799" s="106"/>
      <c r="S799" s="103"/>
      <c r="T799" s="103"/>
      <c r="U799" s="103"/>
      <c r="V799" s="103"/>
      <c r="W799" s="103"/>
      <c r="X799" s="103"/>
      <c r="Y799" s="103"/>
      <c r="AD799" s="103"/>
      <c r="AE799" s="103"/>
    </row>
    <row r="800" spans="4:31" ht="13.5">
      <c r="D800" s="106"/>
      <c r="E800" s="105"/>
      <c r="F800" s="105"/>
      <c r="G800" s="105"/>
      <c r="H800" s="106"/>
      <c r="I800" s="106"/>
      <c r="J800" s="106"/>
      <c r="K800" s="106"/>
      <c r="L800" s="106"/>
      <c r="M800" s="106"/>
      <c r="N800" s="106"/>
      <c r="O800" s="106"/>
      <c r="P800" s="106"/>
      <c r="Q800" s="106"/>
      <c r="R800" s="106"/>
      <c r="S800" s="103"/>
      <c r="T800" s="103"/>
      <c r="U800" s="103"/>
      <c r="V800" s="103"/>
      <c r="W800" s="103"/>
      <c r="X800" s="103"/>
      <c r="Y800" s="103"/>
      <c r="AD800" s="103"/>
      <c r="AE800" s="103"/>
    </row>
    <row r="801" spans="4:31" ht="13.5">
      <c r="D801" s="106"/>
      <c r="E801" s="105"/>
      <c r="F801" s="105"/>
      <c r="G801" s="105"/>
      <c r="H801" s="106"/>
      <c r="I801" s="106"/>
      <c r="J801" s="106"/>
      <c r="K801" s="106"/>
      <c r="L801" s="106"/>
      <c r="M801" s="106"/>
      <c r="N801" s="106"/>
      <c r="O801" s="106"/>
      <c r="P801" s="106"/>
      <c r="Q801" s="106"/>
      <c r="R801" s="106"/>
      <c r="S801" s="103"/>
      <c r="T801" s="103"/>
      <c r="U801" s="103"/>
      <c r="V801" s="103"/>
      <c r="W801" s="103"/>
      <c r="X801" s="103"/>
      <c r="Y801" s="103"/>
      <c r="AD801" s="103"/>
      <c r="AE801" s="103"/>
    </row>
    <row r="802" spans="4:31" ht="13.5">
      <c r="D802" s="106"/>
      <c r="E802" s="105"/>
      <c r="F802" s="105"/>
      <c r="G802" s="105"/>
      <c r="H802" s="106"/>
      <c r="I802" s="106"/>
      <c r="J802" s="106"/>
      <c r="K802" s="106"/>
      <c r="L802" s="106"/>
      <c r="M802" s="106"/>
      <c r="N802" s="106"/>
      <c r="O802" s="106"/>
      <c r="P802" s="106"/>
      <c r="Q802" s="106"/>
      <c r="R802" s="106"/>
      <c r="S802" s="103"/>
      <c r="T802" s="103"/>
      <c r="U802" s="103"/>
      <c r="V802" s="103"/>
      <c r="W802" s="103"/>
      <c r="X802" s="103"/>
      <c r="Y802" s="103"/>
      <c r="AD802" s="103"/>
      <c r="AE802" s="103"/>
    </row>
    <row r="803" spans="4:31" ht="13.5">
      <c r="D803" s="106"/>
      <c r="E803" s="105"/>
      <c r="F803" s="105"/>
      <c r="G803" s="105"/>
      <c r="H803" s="106"/>
      <c r="I803" s="106"/>
      <c r="J803" s="106"/>
      <c r="K803" s="106"/>
      <c r="L803" s="106"/>
      <c r="M803" s="106"/>
      <c r="N803" s="106"/>
      <c r="O803" s="106"/>
      <c r="P803" s="106"/>
      <c r="Q803" s="106"/>
      <c r="R803" s="106"/>
      <c r="S803" s="103"/>
      <c r="T803" s="103"/>
      <c r="U803" s="103"/>
      <c r="V803" s="103"/>
      <c r="W803" s="103"/>
      <c r="X803" s="103"/>
      <c r="Y803" s="103"/>
      <c r="AD803" s="103"/>
      <c r="AE803" s="103"/>
    </row>
    <row r="804" spans="4:31" ht="13.5">
      <c r="D804" s="106"/>
      <c r="E804" s="105"/>
      <c r="F804" s="105"/>
      <c r="G804" s="105"/>
      <c r="H804" s="106"/>
      <c r="I804" s="106"/>
      <c r="J804" s="106"/>
      <c r="K804" s="106"/>
      <c r="L804" s="106"/>
      <c r="M804" s="106"/>
      <c r="N804" s="106"/>
      <c r="O804" s="106"/>
      <c r="P804" s="106"/>
      <c r="Q804" s="106"/>
      <c r="R804" s="106"/>
      <c r="S804" s="103"/>
      <c r="T804" s="103"/>
      <c r="U804" s="103"/>
      <c r="V804" s="103"/>
      <c r="W804" s="103"/>
      <c r="X804" s="103"/>
      <c r="Y804" s="103"/>
      <c r="AD804" s="103"/>
      <c r="AE804" s="103"/>
    </row>
    <row r="805" spans="4:31" ht="13.5">
      <c r="D805" s="106"/>
      <c r="E805" s="105"/>
      <c r="F805" s="105"/>
      <c r="G805" s="105"/>
      <c r="H805" s="106"/>
      <c r="I805" s="106"/>
      <c r="J805" s="106"/>
      <c r="K805" s="106"/>
      <c r="L805" s="106"/>
      <c r="M805" s="106"/>
      <c r="N805" s="106"/>
      <c r="O805" s="106"/>
      <c r="P805" s="106"/>
      <c r="Q805" s="106"/>
      <c r="R805" s="106"/>
      <c r="S805" s="103"/>
      <c r="T805" s="103"/>
      <c r="U805" s="103"/>
      <c r="V805" s="103"/>
      <c r="W805" s="103"/>
      <c r="X805" s="103"/>
      <c r="Y805" s="103"/>
      <c r="AD805" s="103"/>
      <c r="AE805" s="103"/>
    </row>
    <row r="806" spans="4:31" ht="13.5">
      <c r="D806" s="106"/>
      <c r="E806" s="105"/>
      <c r="F806" s="105"/>
      <c r="G806" s="105"/>
      <c r="H806" s="106"/>
      <c r="I806" s="106"/>
      <c r="J806" s="106"/>
      <c r="K806" s="106"/>
      <c r="L806" s="106"/>
      <c r="M806" s="106"/>
      <c r="N806" s="106"/>
      <c r="O806" s="106"/>
      <c r="P806" s="106"/>
      <c r="Q806" s="106"/>
      <c r="R806" s="106"/>
      <c r="S806" s="103"/>
      <c r="T806" s="103"/>
      <c r="U806" s="103"/>
      <c r="V806" s="103"/>
      <c r="W806" s="103"/>
      <c r="X806" s="103"/>
      <c r="Y806" s="103"/>
      <c r="AD806" s="103"/>
      <c r="AE806" s="103"/>
    </row>
    <row r="807" spans="4:31" ht="13.5">
      <c r="D807" s="106"/>
      <c r="E807" s="105"/>
      <c r="F807" s="105"/>
      <c r="G807" s="105"/>
      <c r="H807" s="106"/>
      <c r="I807" s="106"/>
      <c r="J807" s="106"/>
      <c r="K807" s="106"/>
      <c r="L807" s="106"/>
      <c r="M807" s="106"/>
      <c r="N807" s="106"/>
      <c r="O807" s="106"/>
      <c r="P807" s="106"/>
      <c r="Q807" s="106"/>
      <c r="R807" s="106"/>
      <c r="S807" s="103"/>
      <c r="T807" s="103"/>
      <c r="U807" s="103"/>
      <c r="V807" s="103"/>
      <c r="W807" s="103"/>
      <c r="X807" s="103"/>
      <c r="Y807" s="103"/>
      <c r="AD807" s="103"/>
      <c r="AE807" s="103"/>
    </row>
    <row r="808" spans="4:31" ht="13.5">
      <c r="D808" s="106"/>
      <c r="E808" s="105"/>
      <c r="F808" s="105"/>
      <c r="G808" s="105"/>
      <c r="H808" s="106"/>
      <c r="I808" s="106"/>
      <c r="J808" s="106"/>
      <c r="K808" s="106"/>
      <c r="L808" s="106"/>
      <c r="M808" s="106"/>
      <c r="N808" s="106"/>
      <c r="O808" s="106"/>
      <c r="P808" s="106"/>
      <c r="Q808" s="106"/>
      <c r="R808" s="106"/>
      <c r="S808" s="103"/>
      <c r="T808" s="103"/>
      <c r="U808" s="103"/>
      <c r="V808" s="103"/>
      <c r="W808" s="103"/>
      <c r="X808" s="103"/>
      <c r="Y808" s="103"/>
      <c r="AD808" s="103"/>
      <c r="AE808" s="103"/>
    </row>
    <row r="809" spans="4:31" ht="13.5">
      <c r="D809" s="106"/>
      <c r="E809" s="105"/>
      <c r="F809" s="105"/>
      <c r="G809" s="105"/>
      <c r="H809" s="106"/>
      <c r="I809" s="106"/>
      <c r="J809" s="106"/>
      <c r="K809" s="106"/>
      <c r="L809" s="106"/>
      <c r="M809" s="106"/>
      <c r="N809" s="106"/>
      <c r="O809" s="106"/>
      <c r="P809" s="106"/>
      <c r="Q809" s="106"/>
      <c r="R809" s="106"/>
      <c r="S809" s="103"/>
      <c r="T809" s="103"/>
      <c r="U809" s="103"/>
      <c r="V809" s="103"/>
      <c r="W809" s="103"/>
      <c r="X809" s="103"/>
      <c r="Y809" s="103"/>
      <c r="AD809" s="103"/>
      <c r="AE809" s="103"/>
    </row>
    <row r="810" spans="4:31" ht="13.5">
      <c r="D810" s="106"/>
      <c r="E810" s="105"/>
      <c r="F810" s="105"/>
      <c r="G810" s="105"/>
      <c r="H810" s="106"/>
      <c r="I810" s="106"/>
      <c r="J810" s="106"/>
      <c r="K810" s="106"/>
      <c r="L810" s="106"/>
      <c r="M810" s="106"/>
      <c r="N810" s="106"/>
      <c r="O810" s="106"/>
      <c r="P810" s="106"/>
      <c r="Q810" s="106"/>
      <c r="R810" s="106"/>
      <c r="S810" s="103"/>
      <c r="T810" s="103"/>
      <c r="U810" s="103"/>
      <c r="V810" s="103"/>
      <c r="W810" s="103"/>
      <c r="X810" s="103"/>
      <c r="Y810" s="103"/>
      <c r="AD810" s="103"/>
      <c r="AE810" s="103"/>
    </row>
    <row r="811" spans="4:31" ht="13.5">
      <c r="D811" s="106"/>
      <c r="E811" s="105"/>
      <c r="F811" s="105"/>
      <c r="G811" s="105"/>
      <c r="H811" s="106"/>
      <c r="I811" s="106"/>
      <c r="J811" s="106"/>
      <c r="K811" s="106"/>
      <c r="L811" s="106"/>
      <c r="M811" s="106"/>
      <c r="N811" s="106"/>
      <c r="O811" s="106"/>
      <c r="P811" s="106"/>
      <c r="Q811" s="106"/>
      <c r="R811" s="106"/>
      <c r="S811" s="103"/>
      <c r="T811" s="103"/>
      <c r="U811" s="103"/>
      <c r="V811" s="103"/>
      <c r="W811" s="103"/>
      <c r="X811" s="103"/>
      <c r="Y811" s="103"/>
      <c r="AD811" s="103"/>
      <c r="AE811" s="103"/>
    </row>
    <row r="812" spans="4:31" ht="13.5">
      <c r="D812" s="106"/>
      <c r="E812" s="105"/>
      <c r="F812" s="105"/>
      <c r="G812" s="105"/>
      <c r="H812" s="106"/>
      <c r="I812" s="106"/>
      <c r="J812" s="106"/>
      <c r="K812" s="106"/>
      <c r="L812" s="106"/>
      <c r="M812" s="106"/>
      <c r="N812" s="106"/>
      <c r="O812" s="106"/>
      <c r="P812" s="106"/>
      <c r="Q812" s="106"/>
      <c r="R812" s="106"/>
      <c r="S812" s="103"/>
      <c r="T812" s="103"/>
      <c r="U812" s="103"/>
      <c r="V812" s="103"/>
      <c r="W812" s="103"/>
      <c r="X812" s="103"/>
      <c r="Y812" s="103"/>
      <c r="AD812" s="103"/>
      <c r="AE812" s="103"/>
    </row>
    <row r="813" spans="4:31" ht="13.5">
      <c r="D813" s="106"/>
      <c r="E813" s="105"/>
      <c r="F813" s="105"/>
      <c r="G813" s="105"/>
      <c r="H813" s="106"/>
      <c r="I813" s="106"/>
      <c r="J813" s="106"/>
      <c r="K813" s="106"/>
      <c r="L813" s="106"/>
      <c r="M813" s="106"/>
      <c r="N813" s="106"/>
      <c r="O813" s="106"/>
      <c r="P813" s="106"/>
      <c r="Q813" s="106"/>
      <c r="R813" s="106"/>
      <c r="S813" s="103"/>
      <c r="T813" s="103"/>
      <c r="U813" s="103"/>
      <c r="V813" s="103"/>
      <c r="W813" s="103"/>
      <c r="X813" s="103"/>
      <c r="Y813" s="103"/>
      <c r="AD813" s="103"/>
      <c r="AE813" s="103"/>
    </row>
    <row r="814" spans="4:31" ht="13.5">
      <c r="D814" s="106"/>
      <c r="E814" s="105"/>
      <c r="F814" s="105"/>
      <c r="G814" s="105"/>
      <c r="H814" s="106"/>
      <c r="I814" s="106"/>
      <c r="J814" s="106"/>
      <c r="K814" s="106"/>
      <c r="L814" s="106"/>
      <c r="M814" s="106"/>
      <c r="N814" s="106"/>
      <c r="O814" s="106"/>
      <c r="P814" s="106"/>
      <c r="Q814" s="106"/>
      <c r="R814" s="106"/>
      <c r="S814" s="103"/>
      <c r="T814" s="103"/>
      <c r="U814" s="103"/>
      <c r="V814" s="103"/>
      <c r="W814" s="103"/>
      <c r="X814" s="103"/>
      <c r="Y814" s="103"/>
      <c r="AD814" s="103"/>
      <c r="AE814" s="103"/>
    </row>
    <row r="815" spans="4:31" ht="13.5">
      <c r="D815" s="106"/>
      <c r="E815" s="105"/>
      <c r="F815" s="105"/>
      <c r="G815" s="105"/>
      <c r="H815" s="106"/>
      <c r="I815" s="106"/>
      <c r="J815" s="106"/>
      <c r="K815" s="106"/>
      <c r="L815" s="106"/>
      <c r="M815" s="106"/>
      <c r="N815" s="106"/>
      <c r="O815" s="106"/>
      <c r="P815" s="106"/>
      <c r="Q815" s="106"/>
      <c r="R815" s="106"/>
      <c r="S815" s="103"/>
      <c r="T815" s="103"/>
      <c r="U815" s="103"/>
      <c r="V815" s="103"/>
      <c r="W815" s="103"/>
      <c r="X815" s="103"/>
      <c r="Y815" s="103"/>
      <c r="AD815" s="103"/>
      <c r="AE815" s="103"/>
    </row>
    <row r="816" spans="4:31" ht="13.5">
      <c r="D816" s="106"/>
      <c r="E816" s="105"/>
      <c r="F816" s="105"/>
      <c r="G816" s="105"/>
      <c r="H816" s="106"/>
      <c r="I816" s="106"/>
      <c r="J816" s="106"/>
      <c r="K816" s="106"/>
      <c r="L816" s="106"/>
      <c r="M816" s="106"/>
      <c r="N816" s="106"/>
      <c r="O816" s="106"/>
      <c r="P816" s="106"/>
      <c r="Q816" s="106"/>
      <c r="R816" s="106"/>
      <c r="S816" s="103"/>
      <c r="T816" s="103"/>
      <c r="U816" s="103"/>
      <c r="V816" s="103"/>
      <c r="W816" s="103"/>
      <c r="X816" s="103"/>
      <c r="Y816" s="103"/>
      <c r="AD816" s="103"/>
      <c r="AE816" s="103"/>
    </row>
    <row r="817" spans="4:31" ht="13.5">
      <c r="D817" s="106"/>
      <c r="E817" s="105"/>
      <c r="F817" s="105"/>
      <c r="G817" s="105"/>
      <c r="H817" s="106"/>
      <c r="I817" s="106"/>
      <c r="J817" s="106"/>
      <c r="K817" s="106"/>
      <c r="L817" s="106"/>
      <c r="M817" s="106"/>
      <c r="N817" s="106"/>
      <c r="O817" s="106"/>
      <c r="P817" s="106"/>
      <c r="Q817" s="106"/>
      <c r="R817" s="106"/>
      <c r="S817" s="103"/>
      <c r="T817" s="103"/>
      <c r="U817" s="103"/>
      <c r="V817" s="103"/>
      <c r="W817" s="103"/>
      <c r="X817" s="103"/>
      <c r="Y817" s="103"/>
      <c r="AD817" s="103"/>
      <c r="AE817" s="103"/>
    </row>
    <row r="818" spans="4:31" ht="13.5">
      <c r="D818" s="106"/>
      <c r="E818" s="105"/>
      <c r="F818" s="105"/>
      <c r="G818" s="105"/>
      <c r="H818" s="106"/>
      <c r="I818" s="106"/>
      <c r="J818" s="106"/>
      <c r="K818" s="106"/>
      <c r="L818" s="106"/>
      <c r="M818" s="106"/>
      <c r="N818" s="106"/>
      <c r="O818" s="106"/>
      <c r="P818" s="106"/>
      <c r="Q818" s="106"/>
      <c r="R818" s="106"/>
      <c r="S818" s="103"/>
      <c r="T818" s="103"/>
      <c r="U818" s="103"/>
      <c r="V818" s="103"/>
      <c r="W818" s="103"/>
      <c r="X818" s="103"/>
      <c r="Y818" s="103"/>
      <c r="AD818" s="103"/>
      <c r="AE818" s="103"/>
    </row>
    <row r="819" spans="4:31" ht="13.5">
      <c r="D819" s="106"/>
      <c r="E819" s="105"/>
      <c r="F819" s="105"/>
      <c r="G819" s="105"/>
      <c r="H819" s="106"/>
      <c r="I819" s="106"/>
      <c r="J819" s="106"/>
      <c r="K819" s="106"/>
      <c r="L819" s="106"/>
      <c r="M819" s="106"/>
      <c r="N819" s="106"/>
      <c r="O819" s="106"/>
      <c r="P819" s="106"/>
      <c r="Q819" s="106"/>
      <c r="R819" s="106"/>
      <c r="S819" s="103"/>
      <c r="T819" s="103"/>
      <c r="U819" s="103"/>
      <c r="V819" s="103"/>
      <c r="W819" s="103"/>
      <c r="X819" s="103"/>
      <c r="Y819" s="103"/>
      <c r="AD819" s="103"/>
      <c r="AE819" s="103"/>
    </row>
    <row r="820" spans="4:31" ht="13.5">
      <c r="D820" s="106"/>
      <c r="E820" s="105"/>
      <c r="F820" s="105"/>
      <c r="G820" s="105"/>
      <c r="H820" s="106"/>
      <c r="I820" s="106"/>
      <c r="J820" s="106"/>
      <c r="K820" s="106"/>
      <c r="L820" s="106"/>
      <c r="M820" s="106"/>
      <c r="N820" s="106"/>
      <c r="O820" s="106"/>
      <c r="P820" s="106"/>
      <c r="Q820" s="106"/>
      <c r="R820" s="106"/>
      <c r="S820" s="103"/>
      <c r="T820" s="103"/>
      <c r="U820" s="103"/>
      <c r="V820" s="103"/>
      <c r="W820" s="103"/>
      <c r="X820" s="103"/>
      <c r="Y820" s="103"/>
      <c r="AD820" s="103"/>
      <c r="AE820" s="103"/>
    </row>
    <row r="821" spans="4:31" ht="13.5">
      <c r="D821" s="106"/>
      <c r="E821" s="105"/>
      <c r="F821" s="105"/>
      <c r="G821" s="105"/>
      <c r="H821" s="106"/>
      <c r="I821" s="106"/>
      <c r="J821" s="106"/>
      <c r="K821" s="106"/>
      <c r="L821" s="106"/>
      <c r="M821" s="106"/>
      <c r="N821" s="106"/>
      <c r="O821" s="106"/>
      <c r="P821" s="106"/>
      <c r="Q821" s="106"/>
      <c r="R821" s="106"/>
      <c r="S821" s="103"/>
      <c r="T821" s="103"/>
      <c r="U821" s="103"/>
      <c r="V821" s="103"/>
      <c r="W821" s="103"/>
      <c r="X821" s="103"/>
      <c r="Y821" s="103"/>
      <c r="AD821" s="103"/>
      <c r="AE821" s="103"/>
    </row>
    <row r="822" spans="4:31" ht="13.5">
      <c r="D822" s="106"/>
      <c r="E822" s="105"/>
      <c r="F822" s="105"/>
      <c r="G822" s="105"/>
      <c r="H822" s="106"/>
      <c r="I822" s="106"/>
      <c r="J822" s="106"/>
      <c r="K822" s="106"/>
      <c r="L822" s="106"/>
      <c r="M822" s="106"/>
      <c r="N822" s="106"/>
      <c r="O822" s="106"/>
      <c r="P822" s="106"/>
      <c r="Q822" s="106"/>
      <c r="R822" s="106"/>
      <c r="S822" s="103"/>
      <c r="T822" s="103"/>
      <c r="U822" s="103"/>
      <c r="V822" s="103"/>
      <c r="W822" s="103"/>
      <c r="X822" s="103"/>
      <c r="Y822" s="103"/>
      <c r="AD822" s="103"/>
      <c r="AE822" s="103"/>
    </row>
    <row r="823" spans="4:31" ht="13.5">
      <c r="D823" s="106"/>
      <c r="E823" s="105"/>
      <c r="F823" s="105"/>
      <c r="G823" s="105"/>
      <c r="H823" s="106"/>
      <c r="I823" s="106"/>
      <c r="J823" s="106"/>
      <c r="K823" s="106"/>
      <c r="L823" s="106"/>
      <c r="M823" s="106"/>
      <c r="N823" s="106"/>
      <c r="O823" s="106"/>
      <c r="P823" s="106"/>
      <c r="Q823" s="106"/>
      <c r="R823" s="106"/>
      <c r="S823" s="103"/>
      <c r="T823" s="103"/>
      <c r="U823" s="103"/>
      <c r="V823" s="103"/>
      <c r="W823" s="103"/>
      <c r="X823" s="103"/>
      <c r="Y823" s="103"/>
      <c r="AD823" s="103"/>
      <c r="AE823" s="103"/>
    </row>
    <row r="824" spans="4:31" ht="13.5">
      <c r="D824" s="106"/>
      <c r="E824" s="105"/>
      <c r="F824" s="105"/>
      <c r="G824" s="105"/>
      <c r="H824" s="106"/>
      <c r="I824" s="106"/>
      <c r="J824" s="106"/>
      <c r="K824" s="106"/>
      <c r="L824" s="106"/>
      <c r="M824" s="106"/>
      <c r="N824" s="106"/>
      <c r="O824" s="106"/>
      <c r="P824" s="106"/>
      <c r="Q824" s="106"/>
      <c r="R824" s="106"/>
      <c r="S824" s="103"/>
      <c r="T824" s="103"/>
      <c r="U824" s="103"/>
      <c r="V824" s="103"/>
      <c r="W824" s="103"/>
      <c r="X824" s="103"/>
      <c r="Y824" s="103"/>
      <c r="AD824" s="103"/>
      <c r="AE824" s="103"/>
    </row>
    <row r="825" spans="4:31" ht="13.5">
      <c r="D825" s="106"/>
      <c r="E825" s="105"/>
      <c r="F825" s="105"/>
      <c r="G825" s="105"/>
      <c r="H825" s="106"/>
      <c r="I825" s="106"/>
      <c r="J825" s="106"/>
      <c r="K825" s="106"/>
      <c r="L825" s="106"/>
      <c r="M825" s="106"/>
      <c r="N825" s="106"/>
      <c r="O825" s="106"/>
      <c r="P825" s="106"/>
      <c r="Q825" s="106"/>
      <c r="R825" s="106"/>
      <c r="S825" s="103"/>
      <c r="T825" s="103"/>
      <c r="U825" s="103"/>
      <c r="V825" s="103"/>
      <c r="W825" s="103"/>
      <c r="X825" s="103"/>
      <c r="Y825" s="103"/>
      <c r="AD825" s="103"/>
      <c r="AE825" s="103"/>
    </row>
    <row r="826" spans="4:31" ht="13.5">
      <c r="D826" s="106"/>
      <c r="E826" s="105"/>
      <c r="F826" s="105"/>
      <c r="G826" s="105"/>
      <c r="H826" s="106"/>
      <c r="I826" s="106"/>
      <c r="J826" s="106"/>
      <c r="K826" s="106"/>
      <c r="L826" s="106"/>
      <c r="M826" s="106"/>
      <c r="N826" s="106"/>
      <c r="O826" s="106"/>
      <c r="P826" s="106"/>
      <c r="Q826" s="106"/>
      <c r="R826" s="106"/>
      <c r="S826" s="103"/>
      <c r="T826" s="103"/>
      <c r="U826" s="103"/>
      <c r="V826" s="103"/>
      <c r="W826" s="103"/>
      <c r="X826" s="103"/>
      <c r="Y826" s="103"/>
      <c r="AD826" s="103"/>
      <c r="AE826" s="103"/>
    </row>
    <row r="827" spans="4:31" ht="13.5">
      <c r="D827" s="106"/>
      <c r="E827" s="105"/>
      <c r="F827" s="105"/>
      <c r="G827" s="105"/>
      <c r="H827" s="106"/>
      <c r="I827" s="106"/>
      <c r="J827" s="106"/>
      <c r="K827" s="106"/>
      <c r="L827" s="106"/>
      <c r="M827" s="106"/>
      <c r="N827" s="106"/>
      <c r="O827" s="106"/>
      <c r="P827" s="106"/>
      <c r="Q827" s="106"/>
      <c r="R827" s="106"/>
      <c r="S827" s="103"/>
      <c r="T827" s="103"/>
      <c r="U827" s="103"/>
      <c r="V827" s="103"/>
      <c r="W827" s="103"/>
      <c r="X827" s="103"/>
      <c r="Y827" s="103"/>
      <c r="AD827" s="103"/>
      <c r="AE827" s="103"/>
    </row>
    <row r="828" spans="4:31" ht="13.5">
      <c r="D828" s="106"/>
      <c r="E828" s="105"/>
      <c r="F828" s="105"/>
      <c r="G828" s="105"/>
      <c r="H828" s="106"/>
      <c r="I828" s="106"/>
      <c r="J828" s="106"/>
      <c r="K828" s="106"/>
      <c r="L828" s="106"/>
      <c r="M828" s="106"/>
      <c r="N828" s="106"/>
      <c r="O828" s="106"/>
      <c r="P828" s="106"/>
      <c r="Q828" s="106"/>
      <c r="R828" s="106"/>
      <c r="S828" s="103"/>
      <c r="T828" s="103"/>
      <c r="U828" s="103"/>
      <c r="V828" s="103"/>
      <c r="W828" s="103"/>
      <c r="X828" s="103"/>
      <c r="Y828" s="103"/>
      <c r="AD828" s="103"/>
      <c r="AE828" s="103"/>
    </row>
    <row r="829" spans="4:31" ht="13.5">
      <c r="D829" s="106"/>
      <c r="E829" s="105"/>
      <c r="F829" s="105"/>
      <c r="G829" s="105"/>
      <c r="H829" s="106"/>
      <c r="I829" s="106"/>
      <c r="J829" s="106"/>
      <c r="K829" s="106"/>
      <c r="L829" s="106"/>
      <c r="M829" s="106"/>
      <c r="N829" s="106"/>
      <c r="O829" s="106"/>
      <c r="P829" s="106"/>
      <c r="Q829" s="106"/>
      <c r="R829" s="106"/>
      <c r="S829" s="103"/>
      <c r="T829" s="103"/>
      <c r="U829" s="103"/>
      <c r="V829" s="103"/>
      <c r="W829" s="103"/>
      <c r="X829" s="103"/>
      <c r="Y829" s="103"/>
      <c r="AD829" s="103"/>
      <c r="AE829" s="103"/>
    </row>
    <row r="830" spans="4:31" ht="13.5">
      <c r="D830" s="106"/>
      <c r="E830" s="105"/>
      <c r="F830" s="105"/>
      <c r="G830" s="105"/>
      <c r="H830" s="106"/>
      <c r="I830" s="106"/>
      <c r="J830" s="106"/>
      <c r="K830" s="106"/>
      <c r="L830" s="106"/>
      <c r="M830" s="106"/>
      <c r="N830" s="106"/>
      <c r="O830" s="106"/>
      <c r="P830" s="106"/>
      <c r="Q830" s="106"/>
      <c r="R830" s="106"/>
      <c r="S830" s="103"/>
      <c r="T830" s="103"/>
      <c r="U830" s="103"/>
      <c r="V830" s="103"/>
      <c r="W830" s="103"/>
      <c r="X830" s="103"/>
      <c r="Y830" s="103"/>
      <c r="AD830" s="103"/>
      <c r="AE830" s="103"/>
    </row>
    <row r="831" spans="4:31" ht="13.5">
      <c r="D831" s="106"/>
      <c r="E831" s="105"/>
      <c r="F831" s="105"/>
      <c r="G831" s="105"/>
      <c r="H831" s="106"/>
      <c r="I831" s="106"/>
      <c r="J831" s="106"/>
      <c r="K831" s="106"/>
      <c r="L831" s="106"/>
      <c r="M831" s="106"/>
      <c r="N831" s="106"/>
      <c r="O831" s="106"/>
      <c r="P831" s="106"/>
      <c r="Q831" s="106"/>
      <c r="R831" s="106"/>
      <c r="S831" s="103"/>
      <c r="T831" s="103"/>
      <c r="U831" s="103"/>
      <c r="V831" s="103"/>
      <c r="W831" s="103"/>
      <c r="X831" s="103"/>
      <c r="Y831" s="103"/>
      <c r="AD831" s="103"/>
      <c r="AE831" s="103"/>
    </row>
    <row r="832" spans="4:31" ht="13.5">
      <c r="D832" s="106"/>
      <c r="E832" s="105"/>
      <c r="F832" s="105"/>
      <c r="G832" s="105"/>
      <c r="H832" s="106"/>
      <c r="I832" s="106"/>
      <c r="J832" s="106"/>
      <c r="K832" s="106"/>
      <c r="L832" s="106"/>
      <c r="M832" s="106"/>
      <c r="N832" s="106"/>
      <c r="O832" s="106"/>
      <c r="P832" s="106"/>
      <c r="Q832" s="106"/>
      <c r="R832" s="106"/>
      <c r="S832" s="103"/>
      <c r="T832" s="103"/>
      <c r="U832" s="103"/>
      <c r="V832" s="103"/>
      <c r="W832" s="103"/>
      <c r="X832" s="103"/>
      <c r="Y832" s="103"/>
      <c r="AD832" s="103"/>
      <c r="AE832" s="103"/>
    </row>
    <row r="833" spans="4:31" ht="13.5">
      <c r="D833" s="106"/>
      <c r="E833" s="105"/>
      <c r="F833" s="105"/>
      <c r="G833" s="105"/>
      <c r="H833" s="106"/>
      <c r="I833" s="106"/>
      <c r="J833" s="106"/>
      <c r="K833" s="106"/>
      <c r="L833" s="106"/>
      <c r="M833" s="106"/>
      <c r="N833" s="106"/>
      <c r="O833" s="106"/>
      <c r="P833" s="106"/>
      <c r="Q833" s="106"/>
      <c r="R833" s="106"/>
      <c r="S833" s="103"/>
      <c r="T833" s="103"/>
      <c r="U833" s="103"/>
      <c r="V833" s="103"/>
      <c r="W833" s="103"/>
      <c r="X833" s="103"/>
      <c r="Y833" s="103"/>
      <c r="AD833" s="103"/>
      <c r="AE833" s="103"/>
    </row>
    <row r="834" spans="4:31" ht="13.5">
      <c r="D834" s="106"/>
      <c r="E834" s="105"/>
      <c r="F834" s="105"/>
      <c r="G834" s="105"/>
      <c r="H834" s="106"/>
      <c r="I834" s="106"/>
      <c r="J834" s="106"/>
      <c r="K834" s="106"/>
      <c r="L834" s="106"/>
      <c r="M834" s="106"/>
      <c r="N834" s="106"/>
      <c r="O834" s="106"/>
      <c r="P834" s="106"/>
      <c r="Q834" s="106"/>
      <c r="R834" s="106"/>
      <c r="S834" s="103"/>
      <c r="T834" s="103"/>
      <c r="U834" s="103"/>
      <c r="V834" s="103"/>
      <c r="W834" s="103"/>
      <c r="X834" s="103"/>
      <c r="Y834" s="103"/>
      <c r="AD834" s="103"/>
      <c r="AE834" s="103"/>
    </row>
    <row r="835" spans="4:31" ht="13.5">
      <c r="D835" s="106"/>
      <c r="E835" s="105"/>
      <c r="F835" s="105"/>
      <c r="G835" s="105"/>
      <c r="H835" s="106"/>
      <c r="I835" s="106"/>
      <c r="J835" s="106"/>
      <c r="K835" s="106"/>
      <c r="L835" s="106"/>
      <c r="M835" s="106"/>
      <c r="N835" s="106"/>
      <c r="O835" s="106"/>
      <c r="P835" s="106"/>
      <c r="Q835" s="106"/>
      <c r="R835" s="106"/>
      <c r="S835" s="103"/>
      <c r="T835" s="103"/>
      <c r="U835" s="103"/>
      <c r="V835" s="103"/>
      <c r="W835" s="103"/>
      <c r="X835" s="103"/>
      <c r="Y835" s="103"/>
      <c r="AD835" s="103"/>
      <c r="AE835" s="103"/>
    </row>
    <row r="836" spans="4:31" ht="13.5">
      <c r="D836" s="106"/>
      <c r="E836" s="105"/>
      <c r="F836" s="105"/>
      <c r="G836" s="105"/>
      <c r="H836" s="106"/>
      <c r="I836" s="106"/>
      <c r="J836" s="106"/>
      <c r="K836" s="106"/>
      <c r="L836" s="106"/>
      <c r="M836" s="106"/>
      <c r="N836" s="106"/>
      <c r="O836" s="106"/>
      <c r="P836" s="106"/>
      <c r="Q836" s="106"/>
      <c r="R836" s="106"/>
      <c r="S836" s="103"/>
      <c r="T836" s="103"/>
      <c r="U836" s="103"/>
      <c r="V836" s="103"/>
      <c r="W836" s="103"/>
      <c r="X836" s="103"/>
      <c r="Y836" s="103"/>
      <c r="AD836" s="103"/>
      <c r="AE836" s="103"/>
    </row>
    <row r="837" spans="4:31" ht="13.5">
      <c r="D837" s="106"/>
      <c r="E837" s="105"/>
      <c r="F837" s="105"/>
      <c r="G837" s="105"/>
      <c r="H837" s="106"/>
      <c r="I837" s="106"/>
      <c r="J837" s="106"/>
      <c r="K837" s="106"/>
      <c r="L837" s="106"/>
      <c r="M837" s="106"/>
      <c r="N837" s="106"/>
      <c r="O837" s="106"/>
      <c r="P837" s="106"/>
      <c r="Q837" s="106"/>
      <c r="R837" s="106"/>
      <c r="S837" s="103"/>
      <c r="T837" s="103"/>
      <c r="U837" s="103"/>
      <c r="V837" s="103"/>
      <c r="W837" s="103"/>
      <c r="X837" s="103"/>
      <c r="Y837" s="103"/>
      <c r="AD837" s="103"/>
      <c r="AE837" s="103"/>
    </row>
    <row r="838" spans="4:31" ht="13.5">
      <c r="D838" s="106"/>
      <c r="E838" s="105"/>
      <c r="F838" s="105"/>
      <c r="G838" s="105"/>
      <c r="H838" s="106"/>
      <c r="I838" s="106"/>
      <c r="J838" s="106"/>
      <c r="K838" s="106"/>
      <c r="L838" s="106"/>
      <c r="M838" s="106"/>
      <c r="N838" s="106"/>
      <c r="O838" s="106"/>
      <c r="P838" s="106"/>
      <c r="Q838" s="106"/>
      <c r="R838" s="106"/>
      <c r="S838" s="103"/>
      <c r="T838" s="103"/>
      <c r="U838" s="103"/>
      <c r="V838" s="103"/>
      <c r="W838" s="103"/>
      <c r="X838" s="103"/>
      <c r="Y838" s="103"/>
      <c r="AD838" s="103"/>
      <c r="AE838" s="103"/>
    </row>
    <row r="839" spans="4:31" ht="13.5">
      <c r="D839" s="106"/>
      <c r="E839" s="105"/>
      <c r="F839" s="105"/>
      <c r="G839" s="105"/>
      <c r="H839" s="106"/>
      <c r="I839" s="106"/>
      <c r="J839" s="106"/>
      <c r="K839" s="106"/>
      <c r="L839" s="106"/>
      <c r="M839" s="106"/>
      <c r="N839" s="106"/>
      <c r="O839" s="106"/>
      <c r="P839" s="106"/>
      <c r="Q839" s="106"/>
      <c r="R839" s="106"/>
      <c r="S839" s="103"/>
      <c r="T839" s="103"/>
      <c r="U839" s="103"/>
      <c r="V839" s="103"/>
      <c r="W839" s="103"/>
      <c r="X839" s="103"/>
      <c r="Y839" s="103"/>
      <c r="AD839" s="103"/>
      <c r="AE839" s="103"/>
    </row>
    <row r="840" spans="4:31" ht="13.5">
      <c r="D840" s="106"/>
      <c r="E840" s="105"/>
      <c r="F840" s="105"/>
      <c r="G840" s="105"/>
      <c r="H840" s="106"/>
      <c r="I840" s="106"/>
      <c r="J840" s="106"/>
      <c r="K840" s="106"/>
      <c r="L840" s="106"/>
      <c r="M840" s="106"/>
      <c r="N840" s="106"/>
      <c r="O840" s="106"/>
      <c r="P840" s="106"/>
      <c r="Q840" s="106"/>
      <c r="R840" s="106"/>
      <c r="S840" s="103"/>
      <c r="T840" s="103"/>
      <c r="U840" s="103"/>
      <c r="V840" s="103"/>
      <c r="W840" s="103"/>
      <c r="X840" s="103"/>
      <c r="Y840" s="103"/>
      <c r="AD840" s="103"/>
      <c r="AE840" s="103"/>
    </row>
    <row r="841" spans="4:31" ht="13.5">
      <c r="D841" s="106"/>
      <c r="E841" s="105"/>
      <c r="F841" s="105"/>
      <c r="G841" s="105"/>
      <c r="H841" s="106"/>
      <c r="I841" s="106"/>
      <c r="J841" s="106"/>
      <c r="K841" s="106"/>
      <c r="L841" s="106"/>
      <c r="M841" s="106"/>
      <c r="N841" s="106"/>
      <c r="O841" s="106"/>
      <c r="P841" s="106"/>
      <c r="Q841" s="106"/>
      <c r="R841" s="106"/>
      <c r="S841" s="103"/>
      <c r="T841" s="103"/>
      <c r="U841" s="103"/>
      <c r="V841" s="103"/>
      <c r="W841" s="103"/>
      <c r="X841" s="103"/>
      <c r="Y841" s="103"/>
      <c r="AD841" s="103"/>
      <c r="AE841" s="103"/>
    </row>
    <row r="842" spans="4:31" ht="13.5">
      <c r="D842" s="106"/>
      <c r="E842" s="105"/>
      <c r="F842" s="105"/>
      <c r="G842" s="105"/>
      <c r="H842" s="106"/>
      <c r="I842" s="106"/>
      <c r="J842" s="106"/>
      <c r="K842" s="106"/>
      <c r="L842" s="106"/>
      <c r="M842" s="106"/>
      <c r="N842" s="106"/>
      <c r="O842" s="106"/>
      <c r="P842" s="106"/>
      <c r="Q842" s="106"/>
      <c r="R842" s="106"/>
      <c r="S842" s="103"/>
      <c r="T842" s="103"/>
      <c r="U842" s="103"/>
      <c r="V842" s="103"/>
      <c r="W842" s="103"/>
      <c r="X842" s="103"/>
      <c r="Y842" s="103"/>
      <c r="AD842" s="103"/>
      <c r="AE842" s="103"/>
    </row>
    <row r="843" spans="4:31" ht="13.5">
      <c r="D843" s="106"/>
      <c r="E843" s="105"/>
      <c r="F843" s="105"/>
      <c r="G843" s="105"/>
      <c r="H843" s="106"/>
      <c r="I843" s="106"/>
      <c r="J843" s="106"/>
      <c r="K843" s="106"/>
      <c r="L843" s="106"/>
      <c r="M843" s="106"/>
      <c r="N843" s="106"/>
      <c r="O843" s="106"/>
      <c r="P843" s="106"/>
      <c r="Q843" s="106"/>
      <c r="R843" s="106"/>
      <c r="S843" s="103"/>
      <c r="T843" s="103"/>
      <c r="U843" s="103"/>
      <c r="V843" s="103"/>
      <c r="W843" s="103"/>
      <c r="X843" s="103"/>
      <c r="Y843" s="103"/>
      <c r="AD843" s="103"/>
      <c r="AE843" s="103"/>
    </row>
    <row r="844" spans="4:31" ht="13.5">
      <c r="D844" s="106"/>
      <c r="E844" s="105"/>
      <c r="F844" s="105"/>
      <c r="G844" s="105"/>
      <c r="H844" s="106"/>
      <c r="I844" s="106"/>
      <c r="J844" s="106"/>
      <c r="K844" s="106"/>
      <c r="L844" s="106"/>
      <c r="M844" s="106"/>
      <c r="N844" s="106"/>
      <c r="O844" s="106"/>
      <c r="P844" s="106"/>
      <c r="Q844" s="106"/>
      <c r="R844" s="106"/>
      <c r="S844" s="103"/>
      <c r="T844" s="103"/>
      <c r="U844" s="103"/>
      <c r="V844" s="103"/>
      <c r="W844" s="103"/>
      <c r="X844" s="103"/>
      <c r="Y844" s="103"/>
      <c r="AD844" s="103"/>
      <c r="AE844" s="103"/>
    </row>
    <row r="845" spans="4:31" ht="13.5">
      <c r="D845" s="106"/>
      <c r="E845" s="105"/>
      <c r="F845" s="105"/>
      <c r="G845" s="105"/>
      <c r="H845" s="106"/>
      <c r="I845" s="106"/>
      <c r="J845" s="106"/>
      <c r="K845" s="106"/>
      <c r="L845" s="106"/>
      <c r="M845" s="106"/>
      <c r="N845" s="106"/>
      <c r="O845" s="106"/>
      <c r="P845" s="106"/>
      <c r="Q845" s="106"/>
      <c r="R845" s="106"/>
      <c r="S845" s="103"/>
      <c r="T845" s="103"/>
      <c r="U845" s="103"/>
      <c r="V845" s="103"/>
      <c r="W845" s="103"/>
      <c r="X845" s="103"/>
      <c r="Y845" s="103"/>
      <c r="AD845" s="103"/>
      <c r="AE845" s="103"/>
    </row>
    <row r="846" spans="4:31" ht="13.5">
      <c r="D846" s="106"/>
      <c r="E846" s="105"/>
      <c r="F846" s="105"/>
      <c r="G846" s="105"/>
      <c r="H846" s="106"/>
      <c r="I846" s="106"/>
      <c r="J846" s="106"/>
      <c r="K846" s="106"/>
      <c r="L846" s="106"/>
      <c r="M846" s="106"/>
      <c r="N846" s="106"/>
      <c r="O846" s="106"/>
      <c r="P846" s="106"/>
      <c r="Q846" s="106"/>
      <c r="R846" s="106"/>
      <c r="S846" s="103"/>
      <c r="T846" s="103"/>
      <c r="U846" s="103"/>
      <c r="V846" s="103"/>
      <c r="W846" s="103"/>
      <c r="X846" s="103"/>
      <c r="Y846" s="103"/>
      <c r="AD846" s="103"/>
      <c r="AE846" s="103"/>
    </row>
    <row r="847" spans="4:31" ht="13.5">
      <c r="D847" s="106"/>
      <c r="E847" s="105"/>
      <c r="F847" s="105"/>
      <c r="G847" s="105"/>
      <c r="H847" s="106"/>
      <c r="I847" s="106"/>
      <c r="J847" s="106"/>
      <c r="K847" s="106"/>
      <c r="L847" s="106"/>
      <c r="M847" s="106"/>
      <c r="N847" s="106"/>
      <c r="O847" s="106"/>
      <c r="P847" s="106"/>
      <c r="Q847" s="106"/>
      <c r="R847" s="106"/>
      <c r="S847" s="103"/>
      <c r="T847" s="103"/>
      <c r="U847" s="103"/>
      <c r="V847" s="103"/>
      <c r="W847" s="103"/>
      <c r="X847" s="103"/>
      <c r="Y847" s="103"/>
      <c r="AD847" s="103"/>
      <c r="AE847" s="103"/>
    </row>
    <row r="848" spans="4:31" ht="13.5">
      <c r="D848" s="106"/>
      <c r="E848" s="105"/>
      <c r="F848" s="105"/>
      <c r="G848" s="105"/>
      <c r="H848" s="106"/>
      <c r="I848" s="106"/>
      <c r="J848" s="106"/>
      <c r="K848" s="106"/>
      <c r="L848" s="106"/>
      <c r="M848" s="106"/>
      <c r="N848" s="106"/>
      <c r="O848" s="106"/>
      <c r="P848" s="106"/>
      <c r="Q848" s="106"/>
      <c r="R848" s="106"/>
      <c r="S848" s="103"/>
      <c r="T848" s="103"/>
      <c r="U848" s="103"/>
      <c r="V848" s="103"/>
      <c r="W848" s="103"/>
      <c r="X848" s="103"/>
      <c r="Y848" s="103"/>
      <c r="AD848" s="103"/>
      <c r="AE848" s="103"/>
    </row>
    <row r="849" spans="4:31" ht="13.5">
      <c r="D849" s="106"/>
      <c r="E849" s="105"/>
      <c r="F849" s="105"/>
      <c r="G849" s="105"/>
      <c r="H849" s="106"/>
      <c r="I849" s="106"/>
      <c r="J849" s="106"/>
      <c r="K849" s="106"/>
      <c r="L849" s="106"/>
      <c r="M849" s="106"/>
      <c r="N849" s="106"/>
      <c r="O849" s="106"/>
      <c r="P849" s="106"/>
      <c r="Q849" s="106"/>
      <c r="R849" s="106"/>
      <c r="S849" s="103"/>
      <c r="T849" s="103"/>
      <c r="U849" s="103"/>
      <c r="V849" s="103"/>
      <c r="W849" s="103"/>
      <c r="X849" s="103"/>
      <c r="Y849" s="103"/>
      <c r="AD849" s="103"/>
      <c r="AE849" s="103"/>
    </row>
    <row r="850" spans="4:31" ht="13.5">
      <c r="D850" s="106"/>
      <c r="E850" s="105"/>
      <c r="F850" s="105"/>
      <c r="G850" s="105"/>
      <c r="H850" s="106"/>
      <c r="I850" s="106"/>
      <c r="J850" s="106"/>
      <c r="K850" s="106"/>
      <c r="L850" s="106"/>
      <c r="M850" s="106"/>
      <c r="N850" s="106"/>
      <c r="O850" s="106"/>
      <c r="P850" s="106"/>
      <c r="Q850" s="106"/>
      <c r="R850" s="106"/>
      <c r="S850" s="103"/>
      <c r="T850" s="103"/>
      <c r="U850" s="103"/>
      <c r="V850" s="103"/>
      <c r="W850" s="103"/>
      <c r="X850" s="103"/>
      <c r="Y850" s="103"/>
      <c r="AD850" s="103"/>
      <c r="AE850" s="103"/>
    </row>
    <row r="851" spans="4:31" ht="13.5">
      <c r="D851" s="106"/>
      <c r="E851" s="105"/>
      <c r="F851" s="105"/>
      <c r="G851" s="105"/>
      <c r="H851" s="106"/>
      <c r="I851" s="106"/>
      <c r="J851" s="106"/>
      <c r="K851" s="106"/>
      <c r="L851" s="106"/>
      <c r="M851" s="106"/>
      <c r="N851" s="106"/>
      <c r="O851" s="106"/>
      <c r="P851" s="106"/>
      <c r="Q851" s="106"/>
      <c r="R851" s="106"/>
      <c r="S851" s="103"/>
      <c r="T851" s="103"/>
      <c r="U851" s="103"/>
      <c r="V851" s="103"/>
      <c r="W851" s="103"/>
      <c r="X851" s="103"/>
      <c r="Y851" s="103"/>
      <c r="AD851" s="103"/>
      <c r="AE851" s="103"/>
    </row>
    <row r="852" spans="4:31" ht="13.5">
      <c r="D852" s="106"/>
      <c r="E852" s="105"/>
      <c r="F852" s="105"/>
      <c r="G852" s="105"/>
      <c r="H852" s="106"/>
      <c r="I852" s="106"/>
      <c r="J852" s="106"/>
      <c r="K852" s="106"/>
      <c r="L852" s="106"/>
      <c r="M852" s="106"/>
      <c r="N852" s="106"/>
      <c r="O852" s="106"/>
      <c r="P852" s="106"/>
      <c r="Q852" s="106"/>
      <c r="R852" s="106"/>
      <c r="S852" s="103"/>
      <c r="T852" s="103"/>
      <c r="U852" s="103"/>
      <c r="V852" s="103"/>
      <c r="W852" s="103"/>
      <c r="X852" s="103"/>
      <c r="Y852" s="103"/>
      <c r="AD852" s="103"/>
      <c r="AE852" s="103"/>
    </row>
    <row r="853" spans="4:31" ht="13.5">
      <c r="D853" s="106"/>
      <c r="E853" s="105"/>
      <c r="F853" s="105"/>
      <c r="G853" s="105"/>
      <c r="H853" s="106"/>
      <c r="I853" s="106"/>
      <c r="J853" s="106"/>
      <c r="K853" s="106"/>
      <c r="L853" s="106"/>
      <c r="M853" s="106"/>
      <c r="N853" s="106"/>
      <c r="O853" s="106"/>
      <c r="P853" s="106"/>
      <c r="Q853" s="106"/>
      <c r="R853" s="106"/>
      <c r="S853" s="103"/>
      <c r="T853" s="103"/>
      <c r="U853" s="103"/>
      <c r="V853" s="103"/>
      <c r="W853" s="103"/>
      <c r="X853" s="103"/>
      <c r="Y853" s="103"/>
      <c r="AD853" s="103"/>
      <c r="AE853" s="103"/>
    </row>
    <row r="854" spans="4:31" ht="13.5">
      <c r="D854" s="106"/>
      <c r="E854" s="105"/>
      <c r="F854" s="105"/>
      <c r="G854" s="105"/>
      <c r="H854" s="106"/>
      <c r="I854" s="106"/>
      <c r="J854" s="106"/>
      <c r="K854" s="106"/>
      <c r="L854" s="106"/>
      <c r="M854" s="106"/>
      <c r="N854" s="106"/>
      <c r="O854" s="106"/>
      <c r="P854" s="106"/>
      <c r="Q854" s="106"/>
      <c r="R854" s="106"/>
      <c r="S854" s="103"/>
      <c r="T854" s="103"/>
      <c r="U854" s="103"/>
      <c r="V854" s="103"/>
      <c r="W854" s="103"/>
      <c r="X854" s="103"/>
      <c r="Y854" s="103"/>
      <c r="AD854" s="103"/>
      <c r="AE854" s="103"/>
    </row>
    <row r="855" spans="4:31" ht="13.5">
      <c r="D855" s="106"/>
      <c r="E855" s="105"/>
      <c r="F855" s="105"/>
      <c r="G855" s="105"/>
      <c r="H855" s="106"/>
      <c r="I855" s="106"/>
      <c r="J855" s="106"/>
      <c r="K855" s="106"/>
      <c r="L855" s="106"/>
      <c r="M855" s="106"/>
      <c r="N855" s="106"/>
      <c r="O855" s="106"/>
      <c r="P855" s="106"/>
      <c r="Q855" s="106"/>
      <c r="R855" s="106"/>
      <c r="S855" s="103"/>
      <c r="T855" s="103"/>
      <c r="U855" s="103"/>
      <c r="V855" s="103"/>
      <c r="W855" s="103"/>
      <c r="X855" s="103"/>
      <c r="Y855" s="103"/>
      <c r="AD855" s="103"/>
      <c r="AE855" s="103"/>
    </row>
    <row r="856" spans="4:31" ht="13.5">
      <c r="D856" s="106"/>
      <c r="E856" s="105"/>
      <c r="F856" s="105"/>
      <c r="G856" s="105"/>
      <c r="H856" s="106"/>
      <c r="I856" s="106"/>
      <c r="J856" s="106"/>
      <c r="K856" s="106"/>
      <c r="L856" s="106"/>
      <c r="M856" s="106"/>
      <c r="N856" s="106"/>
      <c r="O856" s="106"/>
      <c r="P856" s="106"/>
      <c r="Q856" s="106"/>
      <c r="R856" s="106"/>
      <c r="S856" s="103"/>
      <c r="T856" s="103"/>
      <c r="U856" s="103"/>
      <c r="V856" s="103"/>
      <c r="W856" s="103"/>
      <c r="X856" s="103"/>
      <c r="Y856" s="103"/>
      <c r="AD856" s="103"/>
      <c r="AE856" s="103"/>
    </row>
    <row r="857" spans="4:31" ht="13.5">
      <c r="D857" s="106"/>
      <c r="E857" s="105"/>
      <c r="F857" s="105"/>
      <c r="G857" s="105"/>
      <c r="H857" s="106"/>
      <c r="I857" s="106"/>
      <c r="J857" s="106"/>
      <c r="K857" s="106"/>
      <c r="L857" s="106"/>
      <c r="M857" s="106"/>
      <c r="N857" s="106"/>
      <c r="O857" s="106"/>
      <c r="P857" s="106"/>
      <c r="Q857" s="106"/>
      <c r="R857" s="106"/>
      <c r="S857" s="103"/>
      <c r="T857" s="103"/>
      <c r="U857" s="103"/>
      <c r="V857" s="103"/>
      <c r="W857" s="103"/>
      <c r="X857" s="103"/>
      <c r="Y857" s="103"/>
      <c r="AD857" s="103"/>
      <c r="AE857" s="103"/>
    </row>
    <row r="858" spans="4:31" ht="13.5">
      <c r="D858" s="106"/>
      <c r="E858" s="105"/>
      <c r="F858" s="105"/>
      <c r="G858" s="105"/>
      <c r="H858" s="106"/>
      <c r="I858" s="106"/>
      <c r="J858" s="106"/>
      <c r="K858" s="106"/>
      <c r="L858" s="106"/>
      <c r="M858" s="106"/>
      <c r="N858" s="106"/>
      <c r="O858" s="106"/>
      <c r="P858" s="106"/>
      <c r="Q858" s="106"/>
      <c r="R858" s="106"/>
      <c r="S858" s="103"/>
      <c r="T858" s="103"/>
      <c r="U858" s="103"/>
      <c r="V858" s="103"/>
      <c r="W858" s="103"/>
      <c r="X858" s="103"/>
      <c r="Y858" s="103"/>
      <c r="AD858" s="103"/>
      <c r="AE858" s="103"/>
    </row>
    <row r="859" spans="4:31" ht="13.5">
      <c r="D859" s="106"/>
      <c r="E859" s="105"/>
      <c r="F859" s="105"/>
      <c r="G859" s="105"/>
      <c r="H859" s="106"/>
      <c r="I859" s="106"/>
      <c r="J859" s="106"/>
      <c r="K859" s="106"/>
      <c r="L859" s="106"/>
      <c r="M859" s="106"/>
      <c r="N859" s="106"/>
      <c r="O859" s="106"/>
      <c r="P859" s="106"/>
      <c r="Q859" s="106"/>
      <c r="R859" s="106"/>
      <c r="S859" s="103"/>
      <c r="T859" s="103"/>
      <c r="U859" s="103"/>
      <c r="V859" s="103"/>
      <c r="W859" s="103"/>
      <c r="X859" s="103"/>
      <c r="Y859" s="103"/>
      <c r="AD859" s="103"/>
      <c r="AE859" s="103"/>
    </row>
    <row r="860" spans="4:31" ht="13.5">
      <c r="D860" s="106"/>
      <c r="E860" s="105"/>
      <c r="F860" s="105"/>
      <c r="G860" s="105"/>
      <c r="H860" s="106"/>
      <c r="I860" s="106"/>
      <c r="J860" s="106"/>
      <c r="K860" s="106"/>
      <c r="L860" s="106"/>
      <c r="M860" s="106"/>
      <c r="N860" s="106"/>
      <c r="O860" s="106"/>
      <c r="P860" s="106"/>
      <c r="Q860" s="106"/>
      <c r="R860" s="106"/>
      <c r="S860" s="103"/>
      <c r="T860" s="103"/>
      <c r="U860" s="103"/>
      <c r="V860" s="103"/>
      <c r="W860" s="103"/>
      <c r="X860" s="103"/>
      <c r="Y860" s="103"/>
      <c r="AD860" s="103"/>
      <c r="AE860" s="103"/>
    </row>
    <row r="861" spans="4:31" ht="13.5">
      <c r="D861" s="106"/>
      <c r="E861" s="105"/>
      <c r="F861" s="105"/>
      <c r="G861" s="105"/>
      <c r="H861" s="106"/>
      <c r="I861" s="106"/>
      <c r="J861" s="106"/>
      <c r="K861" s="106"/>
      <c r="L861" s="106"/>
      <c r="M861" s="106"/>
      <c r="N861" s="106"/>
      <c r="O861" s="106"/>
      <c r="P861" s="106"/>
      <c r="Q861" s="106"/>
      <c r="R861" s="106"/>
      <c r="S861" s="103"/>
      <c r="T861" s="103"/>
      <c r="U861" s="103"/>
      <c r="V861" s="103"/>
      <c r="W861" s="103"/>
      <c r="X861" s="103"/>
      <c r="Y861" s="103"/>
      <c r="AD861" s="103"/>
      <c r="AE861" s="103"/>
    </row>
    <row r="862" spans="4:31" ht="13.5">
      <c r="D862" s="106"/>
      <c r="E862" s="105"/>
      <c r="F862" s="105"/>
      <c r="G862" s="105"/>
      <c r="H862" s="106"/>
      <c r="I862" s="106"/>
      <c r="J862" s="106"/>
      <c r="K862" s="106"/>
      <c r="L862" s="106"/>
      <c r="M862" s="106"/>
      <c r="N862" s="106"/>
      <c r="O862" s="106"/>
      <c r="P862" s="106"/>
      <c r="Q862" s="106"/>
      <c r="R862" s="106"/>
      <c r="S862" s="103"/>
      <c r="T862" s="103"/>
      <c r="U862" s="103"/>
      <c r="V862" s="103"/>
      <c r="W862" s="103"/>
      <c r="X862" s="103"/>
      <c r="Y862" s="103"/>
      <c r="AD862" s="103"/>
      <c r="AE862" s="103"/>
    </row>
    <row r="863" spans="4:31" ht="13.5">
      <c r="D863" s="106"/>
      <c r="E863" s="105"/>
      <c r="F863" s="105"/>
      <c r="G863" s="105"/>
      <c r="H863" s="106"/>
      <c r="I863" s="106"/>
      <c r="J863" s="106"/>
      <c r="K863" s="106"/>
      <c r="L863" s="106"/>
      <c r="M863" s="106"/>
      <c r="N863" s="106"/>
      <c r="O863" s="106"/>
      <c r="P863" s="106"/>
      <c r="Q863" s="106"/>
      <c r="R863" s="106"/>
      <c r="S863" s="103"/>
      <c r="T863" s="103"/>
      <c r="U863" s="103"/>
      <c r="V863" s="103"/>
      <c r="W863" s="103"/>
      <c r="X863" s="103"/>
      <c r="Y863" s="103"/>
      <c r="AD863" s="103"/>
      <c r="AE863" s="103"/>
    </row>
    <row r="864" spans="4:31" ht="13.5">
      <c r="D864" s="106"/>
      <c r="E864" s="105"/>
      <c r="F864" s="105"/>
      <c r="G864" s="105"/>
      <c r="H864" s="106"/>
      <c r="I864" s="106"/>
      <c r="J864" s="106"/>
      <c r="K864" s="106"/>
      <c r="L864" s="106"/>
      <c r="M864" s="106"/>
      <c r="N864" s="106"/>
      <c r="O864" s="106"/>
      <c r="P864" s="106"/>
      <c r="Q864" s="106"/>
      <c r="R864" s="106"/>
      <c r="S864" s="103"/>
      <c r="T864" s="103"/>
      <c r="U864" s="103"/>
      <c r="V864" s="103"/>
      <c r="W864" s="103"/>
      <c r="X864" s="103"/>
      <c r="Y864" s="103"/>
      <c r="AD864" s="103"/>
      <c r="AE864" s="103"/>
    </row>
    <row r="865" spans="4:31" ht="13.5">
      <c r="D865" s="106"/>
      <c r="E865" s="105"/>
      <c r="F865" s="105"/>
      <c r="G865" s="105"/>
      <c r="H865" s="106"/>
      <c r="I865" s="106"/>
      <c r="J865" s="106"/>
      <c r="K865" s="106"/>
      <c r="L865" s="106"/>
      <c r="M865" s="106"/>
      <c r="N865" s="106"/>
      <c r="O865" s="106"/>
      <c r="P865" s="106"/>
      <c r="Q865" s="106"/>
      <c r="R865" s="106"/>
      <c r="S865" s="103"/>
      <c r="T865" s="103"/>
      <c r="U865" s="103"/>
      <c r="V865" s="103"/>
      <c r="W865" s="103"/>
      <c r="X865" s="103"/>
      <c r="Y865" s="103"/>
      <c r="AD865" s="103"/>
      <c r="AE865" s="103"/>
    </row>
    <row r="866" spans="4:31" ht="13.5">
      <c r="D866" s="106"/>
      <c r="E866" s="105"/>
      <c r="F866" s="105"/>
      <c r="G866" s="105"/>
      <c r="H866" s="106"/>
      <c r="I866" s="106"/>
      <c r="J866" s="106"/>
      <c r="K866" s="106"/>
      <c r="L866" s="106"/>
      <c r="M866" s="106"/>
      <c r="N866" s="106"/>
      <c r="O866" s="106"/>
      <c r="P866" s="106"/>
      <c r="Q866" s="106"/>
      <c r="R866" s="106"/>
      <c r="S866" s="103"/>
      <c r="T866" s="103"/>
      <c r="U866" s="103"/>
      <c r="V866" s="103"/>
      <c r="W866" s="103"/>
      <c r="X866" s="103"/>
      <c r="Y866" s="103"/>
      <c r="AD866" s="103"/>
      <c r="AE866" s="103"/>
    </row>
    <row r="867" spans="4:31" ht="13.5">
      <c r="D867" s="106"/>
      <c r="E867" s="105"/>
      <c r="F867" s="105"/>
      <c r="G867" s="105"/>
      <c r="H867" s="106"/>
      <c r="I867" s="106"/>
      <c r="J867" s="106"/>
      <c r="K867" s="106"/>
      <c r="L867" s="106"/>
      <c r="M867" s="106"/>
      <c r="N867" s="106"/>
      <c r="O867" s="106"/>
      <c r="P867" s="106"/>
      <c r="Q867" s="106"/>
      <c r="R867" s="106"/>
      <c r="S867" s="103"/>
      <c r="T867" s="103"/>
      <c r="U867" s="103"/>
      <c r="V867" s="103"/>
      <c r="W867" s="103"/>
      <c r="X867" s="103"/>
      <c r="Y867" s="103"/>
      <c r="AD867" s="103"/>
      <c r="AE867" s="103"/>
    </row>
    <row r="868" spans="4:31" ht="13.5">
      <c r="D868" s="106"/>
      <c r="E868" s="105"/>
      <c r="F868" s="105"/>
      <c r="G868" s="105"/>
      <c r="H868" s="106"/>
      <c r="I868" s="106"/>
      <c r="J868" s="106"/>
      <c r="K868" s="106"/>
      <c r="L868" s="106"/>
      <c r="M868" s="106"/>
      <c r="N868" s="106"/>
      <c r="O868" s="106"/>
      <c r="P868" s="106"/>
      <c r="Q868" s="106"/>
      <c r="R868" s="106"/>
      <c r="S868" s="103"/>
      <c r="T868" s="103"/>
      <c r="U868" s="103"/>
      <c r="V868" s="103"/>
      <c r="W868" s="103"/>
      <c r="X868" s="103"/>
      <c r="Y868" s="103"/>
      <c r="AD868" s="103"/>
      <c r="AE868" s="103"/>
    </row>
    <row r="869" spans="4:31" ht="13.5">
      <c r="D869" s="106"/>
      <c r="E869" s="105"/>
      <c r="F869" s="105"/>
      <c r="G869" s="105"/>
      <c r="H869" s="106"/>
      <c r="I869" s="106"/>
      <c r="J869" s="106"/>
      <c r="K869" s="106"/>
      <c r="L869" s="106"/>
      <c r="M869" s="106"/>
      <c r="N869" s="106"/>
      <c r="O869" s="106"/>
      <c r="P869" s="106"/>
      <c r="Q869" s="106"/>
      <c r="R869" s="106"/>
      <c r="S869" s="103"/>
      <c r="T869" s="103"/>
      <c r="U869" s="103"/>
      <c r="V869" s="103"/>
      <c r="W869" s="103"/>
      <c r="X869" s="103"/>
      <c r="Y869" s="103"/>
      <c r="AD869" s="103"/>
      <c r="AE869" s="103"/>
    </row>
    <row r="870" spans="4:31" ht="13.5">
      <c r="D870" s="106"/>
      <c r="E870" s="105"/>
      <c r="F870" s="105"/>
      <c r="G870" s="105"/>
      <c r="H870" s="106"/>
      <c r="I870" s="106"/>
      <c r="J870" s="106"/>
      <c r="K870" s="106"/>
      <c r="L870" s="106"/>
      <c r="M870" s="106"/>
      <c r="N870" s="106"/>
      <c r="O870" s="106"/>
      <c r="P870" s="106"/>
      <c r="Q870" s="106"/>
      <c r="R870" s="106"/>
      <c r="S870" s="103"/>
      <c r="T870" s="103"/>
      <c r="U870" s="103"/>
      <c r="V870" s="103"/>
      <c r="W870" s="103"/>
      <c r="X870" s="103"/>
      <c r="Y870" s="103"/>
      <c r="AD870" s="103"/>
      <c r="AE870" s="103"/>
    </row>
    <row r="871" spans="4:31" ht="13.5">
      <c r="D871" s="106"/>
      <c r="E871" s="105"/>
      <c r="F871" s="105"/>
      <c r="G871" s="105"/>
      <c r="H871" s="106"/>
      <c r="I871" s="106"/>
      <c r="J871" s="106"/>
      <c r="K871" s="106"/>
      <c r="L871" s="106"/>
      <c r="M871" s="106"/>
      <c r="N871" s="106"/>
      <c r="O871" s="106"/>
      <c r="P871" s="106"/>
      <c r="Q871" s="106"/>
      <c r="R871" s="106"/>
      <c r="S871" s="103"/>
      <c r="T871" s="103"/>
      <c r="U871" s="103"/>
      <c r="V871" s="103"/>
      <c r="W871" s="103"/>
      <c r="X871" s="103"/>
      <c r="Y871" s="103"/>
      <c r="AD871" s="103"/>
      <c r="AE871" s="103"/>
    </row>
    <row r="872" spans="4:31" ht="13.5">
      <c r="D872" s="106"/>
      <c r="E872" s="105"/>
      <c r="F872" s="105"/>
      <c r="G872" s="105"/>
      <c r="H872" s="106"/>
      <c r="I872" s="106"/>
      <c r="J872" s="106"/>
      <c r="K872" s="106"/>
      <c r="L872" s="106"/>
      <c r="M872" s="106"/>
      <c r="N872" s="106"/>
      <c r="O872" s="106"/>
      <c r="P872" s="106"/>
      <c r="Q872" s="106"/>
      <c r="R872" s="106"/>
      <c r="S872" s="103"/>
      <c r="T872" s="103"/>
      <c r="U872" s="103"/>
      <c r="V872" s="103"/>
      <c r="W872" s="103"/>
      <c r="X872" s="103"/>
      <c r="Y872" s="103"/>
      <c r="AD872" s="103"/>
      <c r="AE872" s="103"/>
    </row>
    <row r="873" spans="4:31" ht="13.5">
      <c r="D873" s="106"/>
      <c r="E873" s="105"/>
      <c r="F873" s="105"/>
      <c r="G873" s="105"/>
      <c r="H873" s="106"/>
      <c r="I873" s="106"/>
      <c r="J873" s="106"/>
      <c r="K873" s="106"/>
      <c r="L873" s="106"/>
      <c r="M873" s="106"/>
      <c r="N873" s="106"/>
      <c r="O873" s="106"/>
      <c r="P873" s="106"/>
      <c r="Q873" s="106"/>
      <c r="R873" s="106"/>
      <c r="S873" s="103"/>
      <c r="T873" s="103"/>
      <c r="U873" s="103"/>
      <c r="V873" s="103"/>
      <c r="W873" s="103"/>
      <c r="X873" s="103"/>
      <c r="Y873" s="103"/>
      <c r="AD873" s="103"/>
      <c r="AE873" s="103"/>
    </row>
    <row r="874" spans="4:31" ht="13.5">
      <c r="D874" s="106"/>
      <c r="E874" s="105"/>
      <c r="F874" s="105"/>
      <c r="G874" s="105"/>
      <c r="H874" s="106"/>
      <c r="I874" s="106"/>
      <c r="J874" s="106"/>
      <c r="K874" s="106"/>
      <c r="L874" s="106"/>
      <c r="M874" s="106"/>
      <c r="N874" s="106"/>
      <c r="O874" s="106"/>
      <c r="P874" s="106"/>
      <c r="Q874" s="106"/>
      <c r="R874" s="106"/>
      <c r="S874" s="103"/>
      <c r="T874" s="103"/>
      <c r="U874" s="103"/>
      <c r="V874" s="103"/>
      <c r="W874" s="103"/>
      <c r="X874" s="103"/>
      <c r="Y874" s="103"/>
      <c r="AD874" s="103"/>
      <c r="AE874" s="103"/>
    </row>
    <row r="875" spans="4:31" ht="13.5">
      <c r="D875" s="106"/>
      <c r="E875" s="105"/>
      <c r="F875" s="105"/>
      <c r="G875" s="105"/>
      <c r="H875" s="106"/>
      <c r="I875" s="106"/>
      <c r="J875" s="106"/>
      <c r="K875" s="106"/>
      <c r="L875" s="106"/>
      <c r="M875" s="106"/>
      <c r="N875" s="106"/>
      <c r="O875" s="106"/>
      <c r="P875" s="106"/>
      <c r="Q875" s="106"/>
      <c r="R875" s="106"/>
      <c r="S875" s="103"/>
      <c r="T875" s="103"/>
      <c r="U875" s="103"/>
      <c r="V875" s="103"/>
      <c r="W875" s="103"/>
      <c r="X875" s="103"/>
      <c r="Y875" s="103"/>
      <c r="AD875" s="103"/>
      <c r="AE875" s="103"/>
    </row>
    <row r="876" spans="4:31" ht="13.5">
      <c r="D876" s="106"/>
      <c r="E876" s="105"/>
      <c r="F876" s="105"/>
      <c r="G876" s="105"/>
      <c r="H876" s="106"/>
      <c r="I876" s="106"/>
      <c r="J876" s="106"/>
      <c r="K876" s="106"/>
      <c r="L876" s="106"/>
      <c r="M876" s="106"/>
      <c r="N876" s="106"/>
      <c r="O876" s="106"/>
      <c r="P876" s="106"/>
      <c r="Q876" s="106"/>
      <c r="R876" s="106"/>
      <c r="S876" s="103"/>
      <c r="T876" s="103"/>
      <c r="U876" s="103"/>
      <c r="V876" s="103"/>
      <c r="W876" s="103"/>
      <c r="X876" s="103"/>
      <c r="Y876" s="103"/>
      <c r="AD876" s="103"/>
      <c r="AE876" s="103"/>
    </row>
    <row r="877" spans="4:31" ht="13.5">
      <c r="D877" s="106"/>
      <c r="E877" s="105"/>
      <c r="F877" s="105"/>
      <c r="G877" s="105"/>
      <c r="H877" s="106"/>
      <c r="I877" s="106"/>
      <c r="J877" s="106"/>
      <c r="K877" s="106"/>
      <c r="L877" s="106"/>
      <c r="M877" s="106"/>
      <c r="N877" s="106"/>
      <c r="O877" s="106"/>
      <c r="P877" s="106"/>
      <c r="Q877" s="106"/>
      <c r="R877" s="106"/>
      <c r="S877" s="103"/>
      <c r="T877" s="103"/>
      <c r="U877" s="103"/>
      <c r="V877" s="103"/>
      <c r="W877" s="103"/>
      <c r="X877" s="103"/>
      <c r="Y877" s="103"/>
      <c r="AD877" s="103"/>
      <c r="AE877" s="103"/>
    </row>
    <row r="878" spans="4:31" ht="13.5">
      <c r="D878" s="106"/>
      <c r="E878" s="105"/>
      <c r="F878" s="105"/>
      <c r="G878" s="105"/>
      <c r="H878" s="106"/>
      <c r="I878" s="106"/>
      <c r="J878" s="106"/>
      <c r="K878" s="106"/>
      <c r="L878" s="106"/>
      <c r="M878" s="106"/>
      <c r="N878" s="106"/>
      <c r="O878" s="106"/>
      <c r="P878" s="106"/>
      <c r="Q878" s="106"/>
      <c r="R878" s="106"/>
      <c r="S878" s="103"/>
      <c r="T878" s="103"/>
      <c r="U878" s="103"/>
      <c r="V878" s="103"/>
      <c r="W878" s="103"/>
      <c r="X878" s="103"/>
      <c r="Y878" s="103"/>
      <c r="AD878" s="103"/>
      <c r="AE878" s="103"/>
    </row>
    <row r="879" spans="4:31" ht="13.5">
      <c r="D879" s="106"/>
      <c r="E879" s="105"/>
      <c r="F879" s="105"/>
      <c r="G879" s="105"/>
      <c r="H879" s="106"/>
      <c r="I879" s="106"/>
      <c r="J879" s="106"/>
      <c r="K879" s="106"/>
      <c r="L879" s="106"/>
      <c r="M879" s="106"/>
      <c r="N879" s="106"/>
      <c r="O879" s="106"/>
      <c r="P879" s="106"/>
      <c r="Q879" s="106"/>
      <c r="R879" s="106"/>
      <c r="S879" s="103"/>
      <c r="T879" s="103"/>
      <c r="U879" s="103"/>
      <c r="V879" s="103"/>
      <c r="W879" s="103"/>
      <c r="X879" s="103"/>
      <c r="Y879" s="103"/>
      <c r="AD879" s="103"/>
      <c r="AE879" s="103"/>
    </row>
    <row r="880" spans="4:31" ht="13.5">
      <c r="D880" s="106"/>
      <c r="E880" s="105"/>
      <c r="F880" s="105"/>
      <c r="G880" s="105"/>
      <c r="H880" s="106"/>
      <c r="I880" s="106"/>
      <c r="J880" s="106"/>
      <c r="K880" s="106"/>
      <c r="L880" s="106"/>
      <c r="M880" s="106"/>
      <c r="N880" s="106"/>
      <c r="O880" s="106"/>
      <c r="P880" s="106"/>
      <c r="Q880" s="106"/>
      <c r="R880" s="106"/>
      <c r="S880" s="103"/>
      <c r="T880" s="103"/>
      <c r="U880" s="103"/>
      <c r="V880" s="103"/>
      <c r="W880" s="103"/>
      <c r="X880" s="103"/>
      <c r="Y880" s="103"/>
      <c r="AD880" s="103"/>
      <c r="AE880" s="103"/>
    </row>
    <row r="881" spans="4:31" ht="13.5">
      <c r="D881" s="106"/>
      <c r="E881" s="105"/>
      <c r="F881" s="105"/>
      <c r="G881" s="105"/>
      <c r="H881" s="106"/>
      <c r="I881" s="106"/>
      <c r="J881" s="106"/>
      <c r="K881" s="106"/>
      <c r="L881" s="106"/>
      <c r="M881" s="106"/>
      <c r="N881" s="106"/>
      <c r="O881" s="106"/>
      <c r="P881" s="106"/>
      <c r="Q881" s="106"/>
      <c r="R881" s="106"/>
      <c r="S881" s="103"/>
      <c r="T881" s="103"/>
      <c r="U881" s="103"/>
      <c r="V881" s="103"/>
      <c r="W881" s="103"/>
      <c r="X881" s="103"/>
      <c r="Y881" s="103"/>
      <c r="AD881" s="103"/>
      <c r="AE881" s="103"/>
    </row>
    <row r="882" spans="4:31" ht="13.5">
      <c r="D882" s="106"/>
      <c r="E882" s="105"/>
      <c r="F882" s="105"/>
      <c r="G882" s="105"/>
      <c r="H882" s="106"/>
      <c r="I882" s="106"/>
      <c r="J882" s="106"/>
      <c r="K882" s="106"/>
      <c r="L882" s="106"/>
      <c r="M882" s="106"/>
      <c r="N882" s="106"/>
      <c r="O882" s="106"/>
      <c r="P882" s="106"/>
      <c r="Q882" s="106"/>
      <c r="R882" s="106"/>
      <c r="S882" s="103"/>
      <c r="T882" s="103"/>
      <c r="U882" s="103"/>
      <c r="V882" s="103"/>
      <c r="W882" s="103"/>
      <c r="X882" s="103"/>
      <c r="Y882" s="103"/>
      <c r="AD882" s="103"/>
      <c r="AE882" s="103"/>
    </row>
    <row r="883" spans="4:31" ht="13.5">
      <c r="D883" s="106"/>
      <c r="E883" s="105"/>
      <c r="F883" s="105"/>
      <c r="G883" s="105"/>
      <c r="H883" s="106"/>
      <c r="I883" s="106"/>
      <c r="J883" s="106"/>
      <c r="K883" s="106"/>
      <c r="L883" s="106"/>
      <c r="M883" s="106"/>
      <c r="N883" s="106"/>
      <c r="O883" s="106"/>
      <c r="P883" s="106"/>
      <c r="Q883" s="106"/>
      <c r="R883" s="106"/>
      <c r="S883" s="103"/>
      <c r="T883" s="103"/>
      <c r="U883" s="103"/>
      <c r="V883" s="103"/>
      <c r="W883" s="103"/>
      <c r="X883" s="103"/>
      <c r="Y883" s="103"/>
      <c r="AD883" s="103"/>
      <c r="AE883" s="103"/>
    </row>
    <row r="884" spans="4:31" ht="13.5">
      <c r="D884" s="106"/>
      <c r="E884" s="105"/>
      <c r="F884" s="105"/>
      <c r="G884" s="105"/>
      <c r="H884" s="106"/>
      <c r="I884" s="106"/>
      <c r="J884" s="106"/>
      <c r="K884" s="106"/>
      <c r="L884" s="106"/>
      <c r="M884" s="106"/>
      <c r="N884" s="106"/>
      <c r="O884" s="106"/>
      <c r="P884" s="106"/>
      <c r="Q884" s="106"/>
      <c r="R884" s="106"/>
      <c r="S884" s="103"/>
      <c r="T884" s="103"/>
      <c r="U884" s="103"/>
      <c r="V884" s="103"/>
      <c r="W884" s="103"/>
      <c r="X884" s="103"/>
      <c r="Y884" s="103"/>
      <c r="AD884" s="103"/>
      <c r="AE884" s="103"/>
    </row>
    <row r="885" spans="4:31" ht="13.5">
      <c r="D885" s="106"/>
      <c r="E885" s="105"/>
      <c r="F885" s="105"/>
      <c r="G885" s="105"/>
      <c r="H885" s="106"/>
      <c r="I885" s="106"/>
      <c r="J885" s="106"/>
      <c r="K885" s="106"/>
      <c r="L885" s="106"/>
      <c r="M885" s="106"/>
      <c r="N885" s="106"/>
      <c r="O885" s="106"/>
      <c r="P885" s="106"/>
      <c r="Q885" s="106"/>
      <c r="R885" s="106"/>
      <c r="S885" s="103"/>
      <c r="T885" s="103"/>
      <c r="U885" s="103"/>
      <c r="V885" s="103"/>
      <c r="W885" s="103"/>
      <c r="X885" s="103"/>
      <c r="Y885" s="103"/>
      <c r="AD885" s="103"/>
      <c r="AE885" s="103"/>
    </row>
    <row r="886" spans="4:31" ht="13.5">
      <c r="D886" s="106"/>
      <c r="E886" s="105"/>
      <c r="F886" s="105"/>
      <c r="G886" s="105"/>
      <c r="H886" s="106"/>
      <c r="I886" s="106"/>
      <c r="J886" s="106"/>
      <c r="K886" s="106"/>
      <c r="L886" s="106"/>
      <c r="M886" s="106"/>
      <c r="N886" s="106"/>
      <c r="O886" s="106"/>
      <c r="P886" s="106"/>
      <c r="Q886" s="106"/>
      <c r="R886" s="106"/>
      <c r="S886" s="103"/>
      <c r="T886" s="103"/>
      <c r="U886" s="103"/>
      <c r="V886" s="103"/>
      <c r="W886" s="103"/>
      <c r="X886" s="103"/>
      <c r="Y886" s="103"/>
      <c r="AD886" s="103"/>
      <c r="AE886" s="103"/>
    </row>
    <row r="887" spans="4:31" ht="13.5">
      <c r="D887" s="106"/>
      <c r="E887" s="105"/>
      <c r="F887" s="105"/>
      <c r="G887" s="105"/>
      <c r="H887" s="106"/>
      <c r="I887" s="106"/>
      <c r="J887" s="106"/>
      <c r="K887" s="106"/>
      <c r="L887" s="106"/>
      <c r="M887" s="106"/>
      <c r="N887" s="106"/>
      <c r="O887" s="106"/>
      <c r="P887" s="106"/>
      <c r="Q887" s="106"/>
      <c r="R887" s="106"/>
      <c r="S887" s="103"/>
      <c r="T887" s="103"/>
      <c r="U887" s="103"/>
      <c r="V887" s="103"/>
      <c r="W887" s="103"/>
      <c r="X887" s="103"/>
      <c r="Y887" s="103"/>
      <c r="AD887" s="103"/>
      <c r="AE887" s="103"/>
    </row>
    <row r="888" spans="4:31" ht="13.5">
      <c r="D888" s="106"/>
      <c r="E888" s="105"/>
      <c r="F888" s="105"/>
      <c r="G888" s="105"/>
      <c r="H888" s="106"/>
      <c r="I888" s="106"/>
      <c r="J888" s="106"/>
      <c r="K888" s="106"/>
      <c r="L888" s="106"/>
      <c r="M888" s="106"/>
      <c r="N888" s="106"/>
      <c r="O888" s="106"/>
      <c r="P888" s="106"/>
      <c r="Q888" s="106"/>
      <c r="R888" s="106"/>
      <c r="S888" s="103"/>
      <c r="T888" s="103"/>
      <c r="U888" s="103"/>
      <c r="V888" s="103"/>
      <c r="W888" s="103"/>
      <c r="X888" s="103"/>
      <c r="Y888" s="103"/>
      <c r="AD888" s="103"/>
      <c r="AE888" s="103"/>
    </row>
    <row r="889" spans="4:31" ht="13.5">
      <c r="D889" s="106"/>
      <c r="E889" s="105"/>
      <c r="F889" s="105"/>
      <c r="G889" s="105"/>
      <c r="H889" s="106"/>
      <c r="I889" s="106"/>
      <c r="J889" s="106"/>
      <c r="K889" s="106"/>
      <c r="L889" s="106"/>
      <c r="M889" s="106"/>
      <c r="N889" s="106"/>
      <c r="O889" s="106"/>
      <c r="P889" s="106"/>
      <c r="Q889" s="106"/>
      <c r="R889" s="106"/>
      <c r="S889" s="103"/>
      <c r="T889" s="103"/>
      <c r="U889" s="103"/>
      <c r="V889" s="103"/>
      <c r="W889" s="103"/>
      <c r="X889" s="103"/>
      <c r="Y889" s="103"/>
      <c r="AD889" s="103"/>
      <c r="AE889" s="103"/>
    </row>
    <row r="890" spans="4:31" ht="13.5">
      <c r="D890" s="106"/>
      <c r="E890" s="105"/>
      <c r="F890" s="105"/>
      <c r="G890" s="105"/>
      <c r="H890" s="106"/>
      <c r="I890" s="106"/>
      <c r="J890" s="106"/>
      <c r="K890" s="106"/>
      <c r="L890" s="106"/>
      <c r="M890" s="106"/>
      <c r="N890" s="106"/>
      <c r="O890" s="106"/>
      <c r="P890" s="106"/>
      <c r="Q890" s="106"/>
      <c r="R890" s="106"/>
      <c r="S890" s="103"/>
      <c r="T890" s="103"/>
      <c r="U890" s="103"/>
      <c r="V890" s="103"/>
      <c r="W890" s="103"/>
      <c r="X890" s="103"/>
      <c r="Y890" s="103"/>
      <c r="AD890" s="103"/>
      <c r="AE890" s="103"/>
    </row>
    <row r="891" spans="4:31" ht="13.5">
      <c r="D891" s="106"/>
      <c r="E891" s="105"/>
      <c r="F891" s="105"/>
      <c r="G891" s="105"/>
      <c r="H891" s="106"/>
      <c r="I891" s="106"/>
      <c r="J891" s="106"/>
      <c r="K891" s="106"/>
      <c r="L891" s="106"/>
      <c r="M891" s="106"/>
      <c r="N891" s="106"/>
      <c r="O891" s="106"/>
      <c r="P891" s="106"/>
      <c r="Q891" s="106"/>
      <c r="R891" s="106"/>
      <c r="S891" s="103"/>
      <c r="T891" s="103"/>
      <c r="U891" s="103"/>
      <c r="V891" s="103"/>
      <c r="W891" s="103"/>
      <c r="X891" s="103"/>
      <c r="Y891" s="103"/>
      <c r="AD891" s="103"/>
      <c r="AE891" s="103"/>
    </row>
    <row r="892" spans="4:31" ht="13.5">
      <c r="D892" s="106"/>
      <c r="E892" s="105"/>
      <c r="F892" s="105"/>
      <c r="G892" s="105"/>
      <c r="H892" s="106"/>
      <c r="I892" s="106"/>
      <c r="J892" s="106"/>
      <c r="K892" s="106"/>
      <c r="L892" s="106"/>
      <c r="M892" s="106"/>
      <c r="N892" s="106"/>
      <c r="O892" s="106"/>
      <c r="P892" s="106"/>
      <c r="Q892" s="106"/>
      <c r="R892" s="106"/>
      <c r="S892" s="103"/>
      <c r="T892" s="103"/>
      <c r="U892" s="103"/>
      <c r="V892" s="103"/>
      <c r="W892" s="103"/>
      <c r="X892" s="103"/>
      <c r="Y892" s="103"/>
      <c r="AD892" s="103"/>
      <c r="AE892" s="103"/>
    </row>
    <row r="893" spans="4:31" ht="13.5">
      <c r="D893" s="106"/>
      <c r="E893" s="105"/>
      <c r="F893" s="105"/>
      <c r="G893" s="105"/>
      <c r="H893" s="106"/>
      <c r="I893" s="106"/>
      <c r="J893" s="106"/>
      <c r="K893" s="106"/>
      <c r="L893" s="106"/>
      <c r="M893" s="106"/>
      <c r="N893" s="106"/>
      <c r="O893" s="106"/>
      <c r="P893" s="106"/>
      <c r="Q893" s="106"/>
      <c r="R893" s="106"/>
      <c r="S893" s="103"/>
      <c r="T893" s="103"/>
      <c r="U893" s="103"/>
      <c r="V893" s="103"/>
      <c r="W893" s="103"/>
      <c r="X893" s="103"/>
      <c r="Y893" s="103"/>
      <c r="AD893" s="103"/>
      <c r="AE893" s="103"/>
    </row>
    <row r="894" spans="4:31" ht="13.5">
      <c r="D894" s="106"/>
      <c r="E894" s="105"/>
      <c r="F894" s="105"/>
      <c r="G894" s="105"/>
      <c r="H894" s="106"/>
      <c r="I894" s="106"/>
      <c r="J894" s="106"/>
      <c r="K894" s="106"/>
      <c r="L894" s="106"/>
      <c r="M894" s="106"/>
      <c r="N894" s="106"/>
      <c r="O894" s="106"/>
      <c r="P894" s="106"/>
      <c r="Q894" s="106"/>
      <c r="R894" s="106"/>
      <c r="S894" s="103"/>
      <c r="T894" s="103"/>
      <c r="U894" s="103"/>
      <c r="V894" s="103"/>
      <c r="W894" s="103"/>
      <c r="X894" s="103"/>
      <c r="Y894" s="103"/>
      <c r="AD894" s="103"/>
      <c r="AE894" s="103"/>
    </row>
    <row r="895" spans="4:31" ht="13.5">
      <c r="D895" s="106"/>
      <c r="E895" s="105"/>
      <c r="F895" s="105"/>
      <c r="G895" s="105"/>
      <c r="H895" s="106"/>
      <c r="I895" s="106"/>
      <c r="J895" s="106"/>
      <c r="K895" s="106"/>
      <c r="L895" s="106"/>
      <c r="M895" s="106"/>
      <c r="N895" s="106"/>
      <c r="O895" s="106"/>
      <c r="P895" s="106"/>
      <c r="Q895" s="106"/>
      <c r="R895" s="106"/>
      <c r="S895" s="103"/>
      <c r="T895" s="103"/>
      <c r="U895" s="103"/>
      <c r="V895" s="103"/>
      <c r="W895" s="103"/>
      <c r="X895" s="103"/>
      <c r="Y895" s="103"/>
      <c r="AD895" s="103"/>
      <c r="AE895" s="103"/>
    </row>
    <row r="896" spans="4:31" ht="13.5">
      <c r="D896" s="106"/>
      <c r="E896" s="105"/>
      <c r="F896" s="105"/>
      <c r="G896" s="105"/>
      <c r="H896" s="106"/>
      <c r="I896" s="106"/>
      <c r="J896" s="106"/>
      <c r="K896" s="106"/>
      <c r="L896" s="106"/>
      <c r="M896" s="106"/>
      <c r="N896" s="106"/>
      <c r="O896" s="106"/>
      <c r="P896" s="106"/>
      <c r="Q896" s="106"/>
      <c r="R896" s="106"/>
      <c r="S896" s="103"/>
      <c r="T896" s="103"/>
      <c r="U896" s="103"/>
      <c r="V896" s="103"/>
      <c r="W896" s="103"/>
      <c r="X896" s="103"/>
      <c r="Y896" s="103"/>
      <c r="AD896" s="103"/>
      <c r="AE896" s="103"/>
    </row>
    <row r="897" spans="4:31" ht="13.5">
      <c r="D897" s="106"/>
      <c r="E897" s="105"/>
      <c r="F897" s="105"/>
      <c r="G897" s="105"/>
      <c r="H897" s="106"/>
      <c r="I897" s="106"/>
      <c r="J897" s="106"/>
      <c r="K897" s="106"/>
      <c r="L897" s="106"/>
      <c r="M897" s="106"/>
      <c r="N897" s="106"/>
      <c r="O897" s="106"/>
      <c r="P897" s="106"/>
      <c r="Q897" s="106"/>
      <c r="R897" s="106"/>
      <c r="S897" s="103"/>
      <c r="T897" s="103"/>
      <c r="U897" s="103"/>
      <c r="V897" s="103"/>
      <c r="W897" s="103"/>
      <c r="X897" s="103"/>
      <c r="Y897" s="103"/>
      <c r="AD897" s="103"/>
      <c r="AE897" s="103"/>
    </row>
    <row r="898" spans="4:31" ht="13.5">
      <c r="D898" s="106"/>
      <c r="E898" s="105"/>
      <c r="F898" s="105"/>
      <c r="G898" s="105"/>
      <c r="H898" s="106"/>
      <c r="I898" s="106"/>
      <c r="J898" s="106"/>
      <c r="K898" s="106"/>
      <c r="L898" s="106"/>
      <c r="M898" s="106"/>
      <c r="N898" s="106"/>
      <c r="O898" s="106"/>
      <c r="P898" s="106"/>
      <c r="Q898" s="106"/>
      <c r="R898" s="106"/>
      <c r="S898" s="103"/>
      <c r="T898" s="103"/>
      <c r="U898" s="103"/>
      <c r="V898" s="103"/>
      <c r="W898" s="103"/>
      <c r="X898" s="103"/>
      <c r="Y898" s="103"/>
      <c r="AD898" s="103"/>
      <c r="AE898" s="103"/>
    </row>
    <row r="899" spans="4:31" ht="13.5">
      <c r="D899" s="106"/>
      <c r="E899" s="105"/>
      <c r="F899" s="105"/>
      <c r="G899" s="105"/>
      <c r="H899" s="106"/>
      <c r="I899" s="106"/>
      <c r="J899" s="106"/>
      <c r="K899" s="106"/>
      <c r="L899" s="106"/>
      <c r="M899" s="106"/>
      <c r="N899" s="106"/>
      <c r="O899" s="106"/>
      <c r="P899" s="106"/>
      <c r="Q899" s="106"/>
      <c r="R899" s="106"/>
      <c r="S899" s="103"/>
      <c r="T899" s="103"/>
      <c r="U899" s="103"/>
      <c r="V899" s="103"/>
      <c r="W899" s="103"/>
      <c r="X899" s="103"/>
      <c r="Y899" s="103"/>
      <c r="AD899" s="103"/>
      <c r="AE899" s="103"/>
    </row>
    <row r="900" spans="4:31" ht="13.5">
      <c r="D900" s="106"/>
      <c r="E900" s="105"/>
      <c r="F900" s="105"/>
      <c r="G900" s="105"/>
      <c r="H900" s="106"/>
      <c r="I900" s="106"/>
      <c r="J900" s="106"/>
      <c r="K900" s="106"/>
      <c r="L900" s="106"/>
      <c r="M900" s="106"/>
      <c r="N900" s="106"/>
      <c r="O900" s="106"/>
      <c r="P900" s="106"/>
      <c r="Q900" s="106"/>
      <c r="R900" s="106"/>
      <c r="S900" s="103"/>
      <c r="T900" s="103"/>
      <c r="U900" s="103"/>
      <c r="V900" s="103"/>
      <c r="W900" s="103"/>
      <c r="X900" s="103"/>
      <c r="Y900" s="103"/>
      <c r="AD900" s="103"/>
      <c r="AE900" s="103"/>
    </row>
    <row r="901" spans="4:31" ht="13.5">
      <c r="D901" s="106"/>
      <c r="E901" s="105"/>
      <c r="F901" s="105"/>
      <c r="G901" s="105"/>
      <c r="H901" s="106"/>
      <c r="I901" s="106"/>
      <c r="J901" s="106"/>
      <c r="K901" s="106"/>
      <c r="L901" s="106"/>
      <c r="M901" s="106"/>
      <c r="N901" s="106"/>
      <c r="O901" s="106"/>
      <c r="P901" s="106"/>
      <c r="Q901" s="106"/>
      <c r="R901" s="106"/>
      <c r="S901" s="103"/>
      <c r="T901" s="103"/>
      <c r="U901" s="103"/>
      <c r="V901" s="103"/>
      <c r="W901" s="103"/>
      <c r="X901" s="103"/>
      <c r="Y901" s="103"/>
      <c r="AD901" s="103"/>
      <c r="AE901" s="103"/>
    </row>
    <row r="902" spans="4:31" ht="13.5">
      <c r="D902" s="106"/>
      <c r="E902" s="105"/>
      <c r="F902" s="105"/>
      <c r="G902" s="105"/>
      <c r="H902" s="106"/>
      <c r="I902" s="106"/>
      <c r="J902" s="106"/>
      <c r="K902" s="106"/>
      <c r="L902" s="106"/>
      <c r="M902" s="106"/>
      <c r="N902" s="106"/>
      <c r="O902" s="106"/>
      <c r="P902" s="106"/>
      <c r="Q902" s="106"/>
      <c r="R902" s="106"/>
      <c r="S902" s="103"/>
      <c r="T902" s="103"/>
      <c r="U902" s="103"/>
      <c r="V902" s="103"/>
      <c r="W902" s="103"/>
      <c r="X902" s="103"/>
      <c r="Y902" s="103"/>
      <c r="AD902" s="103"/>
      <c r="AE902" s="103"/>
    </row>
    <row r="903" spans="4:31" ht="13.5">
      <c r="D903" s="106"/>
      <c r="E903" s="105"/>
      <c r="F903" s="105"/>
      <c r="G903" s="105"/>
      <c r="H903" s="106"/>
      <c r="I903" s="106"/>
      <c r="J903" s="106"/>
      <c r="K903" s="106"/>
      <c r="L903" s="106"/>
      <c r="M903" s="106"/>
      <c r="N903" s="106"/>
      <c r="O903" s="106"/>
      <c r="P903" s="106"/>
      <c r="Q903" s="106"/>
      <c r="R903" s="106"/>
      <c r="S903" s="103"/>
      <c r="T903" s="103"/>
      <c r="U903" s="103"/>
      <c r="V903" s="103"/>
      <c r="W903" s="103"/>
      <c r="X903" s="103"/>
      <c r="Y903" s="103"/>
      <c r="AD903" s="103"/>
      <c r="AE903" s="103"/>
    </row>
    <row r="904" spans="4:31" ht="13.5">
      <c r="D904" s="106"/>
      <c r="E904" s="105"/>
      <c r="F904" s="105"/>
      <c r="G904" s="105"/>
      <c r="H904" s="106"/>
      <c r="I904" s="106"/>
      <c r="J904" s="106"/>
      <c r="K904" s="106"/>
      <c r="L904" s="106"/>
      <c r="M904" s="106"/>
      <c r="N904" s="106"/>
      <c r="O904" s="106"/>
      <c r="P904" s="106"/>
      <c r="Q904" s="106"/>
      <c r="R904" s="106"/>
      <c r="S904" s="103"/>
      <c r="T904" s="103"/>
      <c r="U904" s="103"/>
      <c r="V904" s="103"/>
      <c r="W904" s="103"/>
      <c r="X904" s="103"/>
      <c r="Y904" s="103"/>
      <c r="AD904" s="103"/>
      <c r="AE904" s="103"/>
    </row>
    <row r="905" spans="4:31" ht="13.5">
      <c r="D905" s="106"/>
      <c r="E905" s="105"/>
      <c r="F905" s="105"/>
      <c r="G905" s="105"/>
      <c r="H905" s="106"/>
      <c r="I905" s="106"/>
      <c r="J905" s="106"/>
      <c r="K905" s="106"/>
      <c r="L905" s="106"/>
      <c r="M905" s="106"/>
      <c r="N905" s="106"/>
      <c r="O905" s="106"/>
      <c r="P905" s="106"/>
      <c r="Q905" s="106"/>
      <c r="R905" s="106"/>
      <c r="S905" s="103"/>
      <c r="T905" s="103"/>
      <c r="U905" s="103"/>
      <c r="V905" s="103"/>
      <c r="W905" s="103"/>
      <c r="X905" s="103"/>
      <c r="Y905" s="103"/>
      <c r="AD905" s="103"/>
      <c r="AE905" s="103"/>
    </row>
    <row r="906" spans="4:31" ht="13.5">
      <c r="D906" s="106"/>
      <c r="E906" s="105"/>
      <c r="F906" s="105"/>
      <c r="G906" s="105"/>
      <c r="H906" s="106"/>
      <c r="I906" s="106"/>
      <c r="J906" s="106"/>
      <c r="K906" s="106"/>
      <c r="L906" s="106"/>
      <c r="M906" s="106"/>
      <c r="N906" s="106"/>
      <c r="O906" s="106"/>
      <c r="P906" s="106"/>
      <c r="Q906" s="106"/>
      <c r="R906" s="106"/>
      <c r="S906" s="103"/>
      <c r="T906" s="103"/>
      <c r="U906" s="103"/>
      <c r="V906" s="103"/>
      <c r="W906" s="103"/>
      <c r="X906" s="103"/>
      <c r="Y906" s="103"/>
      <c r="AD906" s="103"/>
      <c r="AE906" s="103"/>
    </row>
    <row r="907" spans="4:31" ht="13.5">
      <c r="D907" s="106"/>
      <c r="E907" s="105"/>
      <c r="F907" s="105"/>
      <c r="G907" s="105"/>
      <c r="H907" s="106"/>
      <c r="I907" s="106"/>
      <c r="J907" s="106"/>
      <c r="K907" s="106"/>
      <c r="L907" s="106"/>
      <c r="M907" s="106"/>
      <c r="N907" s="106"/>
      <c r="O907" s="106"/>
      <c r="P907" s="106"/>
      <c r="Q907" s="106"/>
      <c r="R907" s="106"/>
      <c r="S907" s="103"/>
      <c r="T907" s="103"/>
      <c r="U907" s="103"/>
      <c r="V907" s="103"/>
      <c r="W907" s="103"/>
      <c r="X907" s="103"/>
      <c r="Y907" s="103"/>
      <c r="AD907" s="103"/>
      <c r="AE907" s="103"/>
    </row>
    <row r="908" spans="4:31" ht="13.5">
      <c r="D908" s="106"/>
      <c r="E908" s="105"/>
      <c r="F908" s="105"/>
      <c r="G908" s="105"/>
      <c r="H908" s="106"/>
      <c r="I908" s="106"/>
      <c r="J908" s="106"/>
      <c r="K908" s="106"/>
      <c r="L908" s="106"/>
      <c r="M908" s="106"/>
      <c r="N908" s="106"/>
      <c r="O908" s="106"/>
      <c r="P908" s="106"/>
      <c r="Q908" s="106"/>
      <c r="R908" s="106"/>
      <c r="S908" s="103"/>
      <c r="T908" s="103"/>
      <c r="U908" s="103"/>
      <c r="V908" s="103"/>
      <c r="W908" s="103"/>
      <c r="X908" s="103"/>
      <c r="Y908" s="103"/>
      <c r="AD908" s="103"/>
      <c r="AE908" s="103"/>
    </row>
    <row r="909" spans="4:31" ht="13.5">
      <c r="D909" s="106"/>
      <c r="E909" s="105"/>
      <c r="F909" s="105"/>
      <c r="G909" s="105"/>
      <c r="H909" s="106"/>
      <c r="I909" s="106"/>
      <c r="J909" s="106"/>
      <c r="K909" s="106"/>
      <c r="L909" s="106"/>
      <c r="M909" s="106"/>
      <c r="N909" s="106"/>
      <c r="O909" s="106"/>
      <c r="P909" s="106"/>
      <c r="Q909" s="106"/>
      <c r="R909" s="106"/>
      <c r="S909" s="103"/>
      <c r="T909" s="103"/>
      <c r="U909" s="103"/>
      <c r="V909" s="103"/>
      <c r="W909" s="103"/>
      <c r="X909" s="103"/>
      <c r="Y909" s="103"/>
      <c r="AD909" s="103"/>
      <c r="AE909" s="103"/>
    </row>
    <row r="910" spans="4:31" ht="13.5">
      <c r="D910" s="106"/>
      <c r="E910" s="105"/>
      <c r="F910" s="105"/>
      <c r="G910" s="105"/>
      <c r="H910" s="106"/>
      <c r="I910" s="106"/>
      <c r="J910" s="106"/>
      <c r="K910" s="106"/>
      <c r="L910" s="106"/>
      <c r="M910" s="106"/>
      <c r="N910" s="106"/>
      <c r="O910" s="106"/>
      <c r="P910" s="106"/>
      <c r="Q910" s="106"/>
      <c r="R910" s="106"/>
      <c r="S910" s="103"/>
      <c r="T910" s="103"/>
      <c r="U910" s="103"/>
      <c r="V910" s="103"/>
      <c r="W910" s="103"/>
      <c r="X910" s="103"/>
      <c r="Y910" s="103"/>
      <c r="AD910" s="103"/>
      <c r="AE910" s="103"/>
    </row>
    <row r="911" spans="4:31" ht="13.5">
      <c r="D911" s="106"/>
      <c r="E911" s="105"/>
      <c r="F911" s="105"/>
      <c r="G911" s="105"/>
      <c r="H911" s="106"/>
      <c r="I911" s="106"/>
      <c r="J911" s="106"/>
      <c r="K911" s="106"/>
      <c r="L911" s="106"/>
      <c r="M911" s="106"/>
      <c r="N911" s="106"/>
      <c r="O911" s="106"/>
      <c r="P911" s="106"/>
      <c r="Q911" s="106"/>
      <c r="R911" s="106"/>
      <c r="S911" s="103"/>
      <c r="T911" s="103"/>
      <c r="U911" s="103"/>
      <c r="V911" s="103"/>
      <c r="W911" s="103"/>
      <c r="X911" s="103"/>
      <c r="Y911" s="103"/>
      <c r="AD911" s="103"/>
      <c r="AE911" s="103"/>
    </row>
    <row r="912" spans="4:31" ht="13.5">
      <c r="D912" s="106"/>
      <c r="E912" s="105"/>
      <c r="F912" s="105"/>
      <c r="G912" s="105"/>
      <c r="H912" s="106"/>
      <c r="I912" s="106"/>
      <c r="J912" s="106"/>
      <c r="K912" s="106"/>
      <c r="L912" s="106"/>
      <c r="M912" s="106"/>
      <c r="N912" s="106"/>
      <c r="O912" s="106"/>
      <c r="P912" s="106"/>
      <c r="Q912" s="106"/>
      <c r="R912" s="106"/>
      <c r="S912" s="103"/>
      <c r="T912" s="103"/>
      <c r="U912" s="103"/>
      <c r="V912" s="103"/>
      <c r="W912" s="103"/>
      <c r="X912" s="103"/>
      <c r="Y912" s="103"/>
      <c r="AD912" s="103"/>
      <c r="AE912" s="103"/>
    </row>
    <row r="913" spans="4:31" ht="13.5">
      <c r="D913" s="106"/>
      <c r="E913" s="105"/>
      <c r="F913" s="105"/>
      <c r="G913" s="105"/>
      <c r="H913" s="106"/>
      <c r="I913" s="106"/>
      <c r="J913" s="106"/>
      <c r="K913" s="106"/>
      <c r="L913" s="106"/>
      <c r="M913" s="106"/>
      <c r="N913" s="106"/>
      <c r="O913" s="106"/>
      <c r="P913" s="106"/>
      <c r="Q913" s="106"/>
      <c r="R913" s="106"/>
      <c r="S913" s="103"/>
      <c r="T913" s="103"/>
      <c r="U913" s="103"/>
      <c r="V913" s="103"/>
      <c r="W913" s="103"/>
      <c r="X913" s="103"/>
      <c r="Y913" s="103"/>
      <c r="AD913" s="103"/>
      <c r="AE913" s="103"/>
    </row>
    <row r="914" spans="4:31" ht="13.5">
      <c r="D914" s="106"/>
      <c r="E914" s="105"/>
      <c r="F914" s="105"/>
      <c r="G914" s="105"/>
      <c r="H914" s="106"/>
      <c r="I914" s="106"/>
      <c r="J914" s="106"/>
      <c r="K914" s="106"/>
      <c r="L914" s="106"/>
      <c r="M914" s="106"/>
      <c r="N914" s="106"/>
      <c r="O914" s="106"/>
      <c r="P914" s="106"/>
      <c r="Q914" s="106"/>
      <c r="R914" s="106"/>
      <c r="S914" s="103"/>
      <c r="T914" s="103"/>
      <c r="U914" s="103"/>
      <c r="V914" s="103"/>
      <c r="W914" s="103"/>
      <c r="X914" s="103"/>
      <c r="Y914" s="103"/>
      <c r="AD914" s="103"/>
      <c r="AE914" s="103"/>
    </row>
    <row r="915" spans="4:31" ht="13.5">
      <c r="D915" s="106"/>
      <c r="E915" s="105"/>
      <c r="F915" s="105"/>
      <c r="G915" s="105"/>
      <c r="H915" s="106"/>
      <c r="I915" s="106"/>
      <c r="J915" s="106"/>
      <c r="K915" s="106"/>
      <c r="L915" s="106"/>
      <c r="M915" s="106"/>
      <c r="N915" s="106"/>
      <c r="O915" s="106"/>
      <c r="P915" s="106"/>
      <c r="Q915" s="106"/>
      <c r="R915" s="106"/>
      <c r="S915" s="103"/>
      <c r="T915" s="103"/>
      <c r="U915" s="103"/>
      <c r="V915" s="103"/>
      <c r="W915" s="103"/>
      <c r="X915" s="103"/>
      <c r="Y915" s="103"/>
      <c r="AD915" s="103"/>
      <c r="AE915" s="103"/>
    </row>
    <row r="916" spans="4:31" ht="13.5">
      <c r="D916" s="106"/>
      <c r="E916" s="105"/>
      <c r="F916" s="105"/>
      <c r="G916" s="105"/>
      <c r="H916" s="106"/>
      <c r="I916" s="106"/>
      <c r="J916" s="106"/>
      <c r="K916" s="106"/>
      <c r="L916" s="106"/>
      <c r="M916" s="106"/>
      <c r="N916" s="106"/>
      <c r="O916" s="106"/>
      <c r="P916" s="106"/>
      <c r="Q916" s="106"/>
      <c r="R916" s="106"/>
      <c r="S916" s="103"/>
      <c r="T916" s="103"/>
      <c r="U916" s="103"/>
      <c r="V916" s="103"/>
      <c r="W916" s="103"/>
      <c r="X916" s="103"/>
      <c r="Y916" s="103"/>
      <c r="AD916" s="103"/>
      <c r="AE916" s="103"/>
    </row>
    <row r="917" spans="4:31" ht="13.5">
      <c r="D917" s="106"/>
      <c r="E917" s="105"/>
      <c r="F917" s="105"/>
      <c r="G917" s="105"/>
      <c r="H917" s="106"/>
      <c r="I917" s="106"/>
      <c r="J917" s="106"/>
      <c r="K917" s="106"/>
      <c r="L917" s="106"/>
      <c r="M917" s="106"/>
      <c r="N917" s="106"/>
      <c r="O917" s="106"/>
      <c r="P917" s="106"/>
      <c r="Q917" s="106"/>
      <c r="R917" s="106"/>
      <c r="S917" s="103"/>
      <c r="T917" s="103"/>
      <c r="U917" s="103"/>
      <c r="V917" s="103"/>
      <c r="W917" s="103"/>
      <c r="X917" s="103"/>
      <c r="Y917" s="103"/>
      <c r="AD917" s="103"/>
      <c r="AE917" s="103"/>
    </row>
    <row r="918" spans="4:31" ht="13.5">
      <c r="D918" s="106"/>
      <c r="E918" s="105"/>
      <c r="F918" s="105"/>
      <c r="G918" s="105"/>
      <c r="H918" s="106"/>
      <c r="I918" s="106"/>
      <c r="J918" s="106"/>
      <c r="K918" s="106"/>
      <c r="L918" s="106"/>
      <c r="M918" s="106"/>
      <c r="N918" s="106"/>
      <c r="O918" s="106"/>
      <c r="P918" s="106"/>
      <c r="Q918" s="106"/>
      <c r="R918" s="106"/>
      <c r="S918" s="103"/>
      <c r="T918" s="103"/>
      <c r="U918" s="103"/>
      <c r="V918" s="103"/>
      <c r="W918" s="103"/>
      <c r="X918" s="103"/>
      <c r="Y918" s="103"/>
      <c r="AD918" s="103"/>
      <c r="AE918" s="103"/>
    </row>
    <row r="919" spans="4:31" ht="13.5">
      <c r="D919" s="106"/>
      <c r="E919" s="105"/>
      <c r="F919" s="105"/>
      <c r="G919" s="105"/>
      <c r="H919" s="106"/>
      <c r="I919" s="106"/>
      <c r="J919" s="106"/>
      <c r="K919" s="106"/>
      <c r="L919" s="106"/>
      <c r="M919" s="106"/>
      <c r="N919" s="106"/>
      <c r="O919" s="106"/>
      <c r="P919" s="106"/>
      <c r="Q919" s="106"/>
      <c r="R919" s="106"/>
      <c r="S919" s="103"/>
      <c r="T919" s="103"/>
      <c r="U919" s="103"/>
      <c r="V919" s="103"/>
      <c r="W919" s="103"/>
      <c r="X919" s="103"/>
      <c r="Y919" s="103"/>
      <c r="AD919" s="103"/>
      <c r="AE919" s="103"/>
    </row>
    <row r="920" spans="4:31" ht="13.5">
      <c r="D920" s="106"/>
      <c r="E920" s="105"/>
      <c r="F920" s="105"/>
      <c r="G920" s="105"/>
      <c r="H920" s="106"/>
      <c r="I920" s="106"/>
      <c r="J920" s="106"/>
      <c r="K920" s="106"/>
      <c r="L920" s="106"/>
      <c r="M920" s="106"/>
      <c r="N920" s="106"/>
      <c r="O920" s="106"/>
      <c r="P920" s="106"/>
      <c r="Q920" s="106"/>
      <c r="R920" s="106"/>
      <c r="S920" s="103"/>
      <c r="T920" s="103"/>
      <c r="U920" s="103"/>
      <c r="V920" s="103"/>
      <c r="W920" s="103"/>
      <c r="X920" s="103"/>
      <c r="Y920" s="103"/>
      <c r="AD920" s="103"/>
      <c r="AE920" s="103"/>
    </row>
    <row r="921" spans="4:31" ht="13.5">
      <c r="D921" s="106"/>
      <c r="E921" s="105"/>
      <c r="F921" s="105"/>
      <c r="G921" s="105"/>
      <c r="H921" s="106"/>
      <c r="I921" s="106"/>
      <c r="J921" s="106"/>
      <c r="K921" s="106"/>
      <c r="L921" s="106"/>
      <c r="M921" s="106"/>
      <c r="N921" s="106"/>
      <c r="O921" s="106"/>
      <c r="P921" s="106"/>
      <c r="Q921" s="106"/>
      <c r="R921" s="106"/>
      <c r="S921" s="103"/>
      <c r="T921" s="103"/>
      <c r="U921" s="103"/>
      <c r="V921" s="103"/>
      <c r="W921" s="103"/>
      <c r="X921" s="103"/>
      <c r="Y921" s="103"/>
      <c r="AD921" s="103"/>
      <c r="AE921" s="103"/>
    </row>
    <row r="922" spans="4:31" ht="13.5">
      <c r="D922" s="106"/>
      <c r="E922" s="105"/>
      <c r="F922" s="105"/>
      <c r="G922" s="105"/>
      <c r="H922" s="106"/>
      <c r="I922" s="106"/>
      <c r="J922" s="106"/>
      <c r="K922" s="106"/>
      <c r="L922" s="106"/>
      <c r="M922" s="106"/>
      <c r="N922" s="106"/>
      <c r="O922" s="106"/>
      <c r="P922" s="106"/>
      <c r="Q922" s="106"/>
      <c r="R922" s="106"/>
      <c r="S922" s="103"/>
      <c r="T922" s="103"/>
      <c r="U922" s="103"/>
      <c r="V922" s="103"/>
      <c r="W922" s="103"/>
      <c r="X922" s="103"/>
      <c r="Y922" s="103"/>
      <c r="AD922" s="103"/>
      <c r="AE922" s="103"/>
    </row>
    <row r="923" spans="4:31" ht="13.5">
      <c r="D923" s="106"/>
      <c r="E923" s="105"/>
      <c r="F923" s="105"/>
      <c r="G923" s="105"/>
      <c r="H923" s="106"/>
      <c r="I923" s="106"/>
      <c r="J923" s="106"/>
      <c r="K923" s="106"/>
      <c r="L923" s="106"/>
      <c r="M923" s="106"/>
      <c r="N923" s="106"/>
      <c r="O923" s="106"/>
      <c r="P923" s="106"/>
      <c r="Q923" s="106"/>
      <c r="R923" s="106"/>
      <c r="S923" s="103"/>
      <c r="T923" s="103"/>
      <c r="U923" s="103"/>
      <c r="V923" s="103"/>
      <c r="W923" s="103"/>
      <c r="X923" s="103"/>
      <c r="Y923" s="103"/>
      <c r="AD923" s="103"/>
      <c r="AE923" s="103"/>
    </row>
    <row r="924" spans="4:31" ht="13.5">
      <c r="D924" s="106"/>
      <c r="E924" s="105"/>
      <c r="F924" s="105"/>
      <c r="G924" s="105"/>
      <c r="H924" s="106"/>
      <c r="I924" s="106"/>
      <c r="J924" s="106"/>
      <c r="K924" s="106"/>
      <c r="L924" s="106"/>
      <c r="M924" s="106"/>
      <c r="N924" s="106"/>
      <c r="O924" s="106"/>
      <c r="P924" s="106"/>
      <c r="Q924" s="106"/>
      <c r="R924" s="106"/>
      <c r="S924" s="103"/>
      <c r="T924" s="103"/>
      <c r="U924" s="103"/>
      <c r="V924" s="103"/>
      <c r="W924" s="103"/>
      <c r="X924" s="103"/>
      <c r="Y924" s="103"/>
      <c r="AD924" s="103"/>
      <c r="AE924" s="103"/>
    </row>
    <row r="925" spans="4:31" ht="13.5">
      <c r="D925" s="106"/>
      <c r="E925" s="105"/>
      <c r="F925" s="105"/>
      <c r="G925" s="105"/>
      <c r="H925" s="106"/>
      <c r="I925" s="106"/>
      <c r="J925" s="106"/>
      <c r="K925" s="106"/>
      <c r="L925" s="106"/>
      <c r="M925" s="106"/>
      <c r="N925" s="106"/>
      <c r="O925" s="106"/>
      <c r="P925" s="106"/>
      <c r="Q925" s="106"/>
      <c r="R925" s="106"/>
      <c r="S925" s="103"/>
      <c r="T925" s="103"/>
      <c r="U925" s="103"/>
      <c r="V925" s="103"/>
      <c r="W925" s="103"/>
      <c r="X925" s="103"/>
      <c r="Y925" s="103"/>
      <c r="AD925" s="103"/>
      <c r="AE925" s="103"/>
    </row>
    <row r="926" spans="4:31" ht="13.5">
      <c r="D926" s="106"/>
      <c r="E926" s="105"/>
      <c r="F926" s="105"/>
      <c r="G926" s="105"/>
      <c r="H926" s="106"/>
      <c r="I926" s="106"/>
      <c r="J926" s="106"/>
      <c r="K926" s="106"/>
      <c r="L926" s="106"/>
      <c r="M926" s="106"/>
      <c r="N926" s="106"/>
      <c r="O926" s="106"/>
      <c r="P926" s="106"/>
      <c r="Q926" s="106"/>
      <c r="R926" s="106"/>
      <c r="S926" s="103"/>
      <c r="T926" s="103"/>
      <c r="U926" s="103"/>
      <c r="V926" s="103"/>
      <c r="W926" s="103"/>
      <c r="X926" s="103"/>
      <c r="Y926" s="103"/>
      <c r="AD926" s="103"/>
      <c r="AE926" s="103"/>
    </row>
    <row r="927" spans="4:31" ht="13.5">
      <c r="D927" s="106"/>
      <c r="E927" s="105"/>
      <c r="F927" s="105"/>
      <c r="G927" s="105"/>
      <c r="H927" s="106"/>
      <c r="I927" s="106"/>
      <c r="J927" s="106"/>
      <c r="K927" s="106"/>
      <c r="L927" s="106"/>
      <c r="M927" s="106"/>
      <c r="N927" s="106"/>
      <c r="O927" s="106"/>
      <c r="P927" s="106"/>
      <c r="Q927" s="106"/>
      <c r="R927" s="106"/>
      <c r="S927" s="103"/>
      <c r="T927" s="103"/>
      <c r="U927" s="103"/>
      <c r="V927" s="103"/>
      <c r="W927" s="103"/>
      <c r="X927" s="103"/>
      <c r="Y927" s="103"/>
      <c r="AD927" s="103"/>
      <c r="AE927" s="103"/>
    </row>
    <row r="928" spans="4:31" ht="13.5">
      <c r="D928" s="106"/>
      <c r="E928" s="105"/>
      <c r="F928" s="105"/>
      <c r="G928" s="105"/>
      <c r="H928" s="106"/>
      <c r="I928" s="106"/>
      <c r="J928" s="106"/>
      <c r="K928" s="106"/>
      <c r="L928" s="106"/>
      <c r="M928" s="106"/>
      <c r="N928" s="106"/>
      <c r="O928" s="106"/>
      <c r="P928" s="106"/>
      <c r="Q928" s="106"/>
      <c r="R928" s="106"/>
      <c r="S928" s="103"/>
      <c r="T928" s="103"/>
      <c r="U928" s="103"/>
      <c r="V928" s="103"/>
      <c r="W928" s="103"/>
      <c r="X928" s="103"/>
      <c r="Y928" s="103"/>
      <c r="AD928" s="103"/>
      <c r="AE928" s="103"/>
    </row>
    <row r="929" spans="4:31" ht="13.5">
      <c r="D929" s="106"/>
      <c r="E929" s="105"/>
      <c r="F929" s="105"/>
      <c r="G929" s="105"/>
      <c r="H929" s="106"/>
      <c r="I929" s="106"/>
      <c r="J929" s="106"/>
      <c r="K929" s="106"/>
      <c r="L929" s="106"/>
      <c r="M929" s="106"/>
      <c r="N929" s="106"/>
      <c r="O929" s="106"/>
      <c r="P929" s="106"/>
      <c r="Q929" s="106"/>
      <c r="R929" s="106"/>
      <c r="S929" s="103"/>
      <c r="T929" s="103"/>
      <c r="U929" s="103"/>
      <c r="V929" s="103"/>
      <c r="W929" s="103"/>
      <c r="X929" s="103"/>
      <c r="Y929" s="103"/>
      <c r="AD929" s="103"/>
      <c r="AE929" s="103"/>
    </row>
    <row r="930" spans="4:31" ht="13.5">
      <c r="D930" s="106"/>
      <c r="E930" s="105"/>
      <c r="F930" s="105"/>
      <c r="G930" s="105"/>
      <c r="H930" s="106"/>
      <c r="I930" s="106"/>
      <c r="J930" s="106"/>
      <c r="K930" s="106"/>
      <c r="L930" s="106"/>
      <c r="M930" s="106"/>
      <c r="N930" s="106"/>
      <c r="O930" s="106"/>
      <c r="P930" s="106"/>
      <c r="Q930" s="106"/>
      <c r="R930" s="106"/>
      <c r="S930" s="103"/>
      <c r="T930" s="103"/>
      <c r="U930" s="103"/>
      <c r="V930" s="103"/>
      <c r="W930" s="103"/>
      <c r="X930" s="103"/>
      <c r="Y930" s="103"/>
      <c r="AD930" s="103"/>
      <c r="AE930" s="103"/>
    </row>
    <row r="931" spans="4:31" ht="13.5">
      <c r="D931" s="106"/>
      <c r="E931" s="105"/>
      <c r="F931" s="105"/>
      <c r="G931" s="105"/>
      <c r="H931" s="106"/>
      <c r="I931" s="106"/>
      <c r="J931" s="106"/>
      <c r="K931" s="106"/>
      <c r="L931" s="106"/>
      <c r="M931" s="106"/>
      <c r="N931" s="106"/>
      <c r="O931" s="106"/>
      <c r="P931" s="106"/>
      <c r="Q931" s="106"/>
      <c r="R931" s="106"/>
      <c r="S931" s="103"/>
      <c r="T931" s="103"/>
      <c r="U931" s="103"/>
      <c r="V931" s="103"/>
      <c r="W931" s="103"/>
      <c r="X931" s="103"/>
      <c r="Y931" s="103"/>
      <c r="AD931" s="103"/>
      <c r="AE931" s="103"/>
    </row>
    <row r="932" spans="4:31" ht="13.5">
      <c r="D932" s="106"/>
      <c r="E932" s="105"/>
      <c r="F932" s="105"/>
      <c r="G932" s="105"/>
      <c r="H932" s="106"/>
      <c r="I932" s="106"/>
      <c r="J932" s="106"/>
      <c r="K932" s="106"/>
      <c r="L932" s="106"/>
      <c r="M932" s="106"/>
      <c r="N932" s="106"/>
      <c r="O932" s="106"/>
      <c r="P932" s="106"/>
      <c r="Q932" s="106"/>
      <c r="R932" s="106"/>
      <c r="S932" s="103"/>
      <c r="T932" s="103"/>
      <c r="U932" s="103"/>
      <c r="V932" s="103"/>
      <c r="W932" s="103"/>
      <c r="X932" s="103"/>
      <c r="Y932" s="103"/>
      <c r="AD932" s="103"/>
      <c r="AE932" s="103"/>
    </row>
    <row r="933" spans="4:31" ht="13.5">
      <c r="D933" s="106"/>
      <c r="E933" s="105"/>
      <c r="F933" s="105"/>
      <c r="G933" s="105"/>
      <c r="H933" s="106"/>
      <c r="I933" s="106"/>
      <c r="J933" s="106"/>
      <c r="K933" s="106"/>
      <c r="L933" s="106"/>
      <c r="M933" s="106"/>
      <c r="N933" s="106"/>
      <c r="O933" s="106"/>
      <c r="P933" s="106"/>
      <c r="Q933" s="106"/>
      <c r="R933" s="106"/>
      <c r="S933" s="103"/>
      <c r="T933" s="103"/>
      <c r="U933" s="103"/>
      <c r="V933" s="103"/>
      <c r="W933" s="103"/>
      <c r="X933" s="103"/>
      <c r="Y933" s="103"/>
      <c r="AD933" s="103"/>
      <c r="AE933" s="103"/>
    </row>
    <row r="934" spans="4:31" ht="13.5">
      <c r="D934" s="106"/>
      <c r="E934" s="105"/>
      <c r="F934" s="105"/>
      <c r="G934" s="105"/>
      <c r="H934" s="106"/>
      <c r="I934" s="106"/>
      <c r="J934" s="106"/>
      <c r="K934" s="106"/>
      <c r="L934" s="106"/>
      <c r="M934" s="106"/>
      <c r="N934" s="106"/>
      <c r="O934" s="106"/>
      <c r="P934" s="106"/>
      <c r="Q934" s="106"/>
      <c r="R934" s="106"/>
      <c r="S934" s="103"/>
      <c r="T934" s="103"/>
      <c r="U934" s="103"/>
      <c r="V934" s="103"/>
      <c r="W934" s="103"/>
      <c r="X934" s="103"/>
      <c r="Y934" s="103"/>
      <c r="AD934" s="103"/>
      <c r="AE934" s="103"/>
    </row>
    <row r="935" spans="4:31" ht="13.5">
      <c r="D935" s="106"/>
      <c r="E935" s="105"/>
      <c r="F935" s="105"/>
      <c r="G935" s="105"/>
      <c r="H935" s="106"/>
      <c r="I935" s="106"/>
      <c r="J935" s="106"/>
      <c r="K935" s="106"/>
      <c r="L935" s="106"/>
      <c r="M935" s="106"/>
      <c r="N935" s="106"/>
      <c r="O935" s="106"/>
      <c r="P935" s="106"/>
      <c r="Q935" s="106"/>
      <c r="R935" s="106"/>
      <c r="S935" s="103"/>
      <c r="T935" s="103"/>
      <c r="U935" s="103"/>
      <c r="V935" s="103"/>
      <c r="W935" s="103"/>
      <c r="X935" s="103"/>
      <c r="Y935" s="103"/>
      <c r="AD935" s="103"/>
      <c r="AE935" s="103"/>
    </row>
    <row r="936" spans="4:31" ht="13.5">
      <c r="D936" s="106"/>
      <c r="E936" s="105"/>
      <c r="F936" s="105"/>
      <c r="G936" s="105"/>
      <c r="H936" s="106"/>
      <c r="I936" s="106"/>
      <c r="J936" s="106"/>
      <c r="K936" s="106"/>
      <c r="L936" s="106"/>
      <c r="M936" s="106"/>
      <c r="N936" s="106"/>
      <c r="O936" s="106"/>
      <c r="P936" s="106"/>
      <c r="Q936" s="106"/>
      <c r="R936" s="106"/>
      <c r="S936" s="103"/>
      <c r="T936" s="103"/>
      <c r="U936" s="103"/>
      <c r="V936" s="103"/>
      <c r="W936" s="103"/>
      <c r="X936" s="103"/>
      <c r="Y936" s="103"/>
      <c r="AD936" s="103"/>
      <c r="AE936" s="103"/>
    </row>
    <row r="937" spans="4:31" ht="13.5">
      <c r="D937" s="106"/>
      <c r="E937" s="105"/>
      <c r="F937" s="105"/>
      <c r="G937" s="105"/>
      <c r="H937" s="106"/>
      <c r="I937" s="106"/>
      <c r="J937" s="106"/>
      <c r="K937" s="106"/>
      <c r="L937" s="106"/>
      <c r="M937" s="106"/>
      <c r="N937" s="106"/>
      <c r="O937" s="106"/>
      <c r="P937" s="106"/>
      <c r="Q937" s="106"/>
      <c r="R937" s="106"/>
      <c r="S937" s="103"/>
      <c r="T937" s="103"/>
      <c r="U937" s="103"/>
      <c r="V937" s="103"/>
      <c r="W937" s="103"/>
      <c r="X937" s="103"/>
      <c r="Y937" s="103"/>
      <c r="AD937" s="103"/>
      <c r="AE937" s="103"/>
    </row>
    <row r="938" spans="4:31" ht="13.5">
      <c r="D938" s="106"/>
      <c r="E938" s="105"/>
      <c r="F938" s="105"/>
      <c r="G938" s="105"/>
      <c r="H938" s="106"/>
      <c r="I938" s="106"/>
      <c r="J938" s="106"/>
      <c r="K938" s="106"/>
      <c r="L938" s="106"/>
      <c r="M938" s="106"/>
      <c r="N938" s="106"/>
      <c r="O938" s="106"/>
      <c r="P938" s="106"/>
      <c r="Q938" s="106"/>
      <c r="R938" s="106"/>
      <c r="S938" s="103"/>
      <c r="T938" s="103"/>
      <c r="U938" s="103"/>
      <c r="V938" s="103"/>
      <c r="W938" s="103"/>
      <c r="X938" s="103"/>
      <c r="Y938" s="103"/>
      <c r="AD938" s="103"/>
      <c r="AE938" s="103"/>
    </row>
    <row r="939" spans="4:31" ht="13.5">
      <c r="D939" s="106"/>
      <c r="E939" s="105"/>
      <c r="F939" s="105"/>
      <c r="G939" s="105"/>
      <c r="H939" s="106"/>
      <c r="I939" s="106"/>
      <c r="J939" s="106"/>
      <c r="K939" s="106"/>
      <c r="L939" s="106"/>
      <c r="M939" s="106"/>
      <c r="N939" s="106"/>
      <c r="O939" s="106"/>
      <c r="P939" s="106"/>
      <c r="Q939" s="106"/>
      <c r="R939" s="106"/>
      <c r="S939" s="103"/>
      <c r="T939" s="103"/>
      <c r="U939" s="103"/>
      <c r="V939" s="103"/>
      <c r="W939" s="103"/>
      <c r="X939" s="103"/>
      <c r="Y939" s="103"/>
      <c r="AD939" s="103"/>
      <c r="AE939" s="103"/>
    </row>
    <row r="940" spans="4:31" ht="13.5">
      <c r="D940" s="106"/>
      <c r="E940" s="105"/>
      <c r="F940" s="105"/>
      <c r="G940" s="105"/>
      <c r="H940" s="106"/>
      <c r="I940" s="106"/>
      <c r="J940" s="106"/>
      <c r="K940" s="106"/>
      <c r="L940" s="106"/>
      <c r="M940" s="106"/>
      <c r="N940" s="106"/>
      <c r="O940" s="106"/>
      <c r="P940" s="106"/>
      <c r="Q940" s="106"/>
      <c r="R940" s="106"/>
      <c r="S940" s="103"/>
      <c r="T940" s="103"/>
      <c r="U940" s="103"/>
      <c r="V940" s="103"/>
      <c r="W940" s="103"/>
      <c r="X940" s="103"/>
      <c r="Y940" s="103"/>
      <c r="AD940" s="103"/>
      <c r="AE940" s="103"/>
    </row>
    <row r="941" spans="4:31" ht="13.5">
      <c r="D941" s="106"/>
      <c r="E941" s="105"/>
      <c r="F941" s="105"/>
      <c r="G941" s="105"/>
      <c r="H941" s="106"/>
      <c r="I941" s="106"/>
      <c r="J941" s="106"/>
      <c r="K941" s="106"/>
      <c r="L941" s="106"/>
      <c r="M941" s="106"/>
      <c r="N941" s="106"/>
      <c r="O941" s="106"/>
      <c r="P941" s="106"/>
      <c r="Q941" s="106"/>
      <c r="R941" s="106"/>
      <c r="S941" s="103"/>
      <c r="T941" s="103"/>
      <c r="U941" s="103"/>
      <c r="V941" s="103"/>
      <c r="W941" s="103"/>
      <c r="X941" s="103"/>
      <c r="Y941" s="103"/>
      <c r="AD941" s="103"/>
      <c r="AE941" s="103"/>
    </row>
    <row r="942" spans="4:31" ht="13.5">
      <c r="D942" s="106"/>
      <c r="E942" s="105"/>
      <c r="F942" s="105"/>
      <c r="G942" s="105"/>
      <c r="H942" s="106"/>
      <c r="I942" s="106"/>
      <c r="J942" s="106"/>
      <c r="K942" s="106"/>
      <c r="L942" s="106"/>
      <c r="M942" s="106"/>
      <c r="N942" s="106"/>
      <c r="O942" s="106"/>
      <c r="P942" s="106"/>
      <c r="Q942" s="106"/>
      <c r="R942" s="106"/>
      <c r="S942" s="103"/>
      <c r="T942" s="103"/>
      <c r="U942" s="103"/>
      <c r="V942" s="103"/>
      <c r="W942" s="103"/>
      <c r="X942" s="103"/>
      <c r="Y942" s="103"/>
      <c r="AD942" s="103"/>
      <c r="AE942" s="103"/>
    </row>
    <row r="943" spans="4:31" ht="13.5">
      <c r="D943" s="106"/>
      <c r="E943" s="105"/>
      <c r="F943" s="105"/>
      <c r="G943" s="105"/>
      <c r="H943" s="106"/>
      <c r="I943" s="106"/>
      <c r="J943" s="106"/>
      <c r="K943" s="106"/>
      <c r="L943" s="106"/>
      <c r="M943" s="106"/>
      <c r="N943" s="106"/>
      <c r="O943" s="106"/>
      <c r="P943" s="106"/>
      <c r="Q943" s="106"/>
      <c r="R943" s="106"/>
      <c r="S943" s="103"/>
      <c r="T943" s="103"/>
      <c r="U943" s="103"/>
      <c r="V943" s="103"/>
      <c r="W943" s="103"/>
      <c r="X943" s="103"/>
      <c r="Y943" s="103"/>
      <c r="AD943" s="103"/>
      <c r="AE943" s="103"/>
    </row>
    <row r="944" spans="4:31" ht="13.5">
      <c r="D944" s="106"/>
      <c r="E944" s="105"/>
      <c r="F944" s="105"/>
      <c r="G944" s="105"/>
      <c r="H944" s="106"/>
      <c r="I944" s="106"/>
      <c r="J944" s="106"/>
      <c r="K944" s="106"/>
      <c r="L944" s="106"/>
      <c r="M944" s="106"/>
      <c r="N944" s="106"/>
      <c r="O944" s="106"/>
      <c r="P944" s="106"/>
      <c r="Q944" s="106"/>
      <c r="R944" s="106"/>
      <c r="S944" s="103"/>
      <c r="T944" s="103"/>
      <c r="U944" s="103"/>
      <c r="V944" s="103"/>
      <c r="W944" s="103"/>
      <c r="X944" s="103"/>
      <c r="Y944" s="103"/>
      <c r="AD944" s="103"/>
      <c r="AE944" s="103"/>
    </row>
    <row r="945" spans="4:31" ht="13.5">
      <c r="D945" s="106"/>
      <c r="E945" s="105"/>
      <c r="F945" s="105"/>
      <c r="G945" s="105"/>
      <c r="H945" s="106"/>
      <c r="I945" s="106"/>
      <c r="J945" s="106"/>
      <c r="K945" s="106"/>
      <c r="L945" s="106"/>
      <c r="M945" s="106"/>
      <c r="N945" s="106"/>
      <c r="O945" s="106"/>
      <c r="P945" s="106"/>
      <c r="Q945" s="106"/>
      <c r="R945" s="106"/>
      <c r="S945" s="103"/>
      <c r="T945" s="103"/>
      <c r="U945" s="103"/>
      <c r="V945" s="103"/>
      <c r="W945" s="103"/>
      <c r="X945" s="103"/>
      <c r="Y945" s="103"/>
      <c r="AD945" s="103"/>
      <c r="AE945" s="103"/>
    </row>
    <row r="946" spans="4:31" ht="13.5">
      <c r="D946" s="106"/>
      <c r="E946" s="105"/>
      <c r="F946" s="105"/>
      <c r="G946" s="105"/>
      <c r="H946" s="106"/>
      <c r="I946" s="106"/>
      <c r="J946" s="106"/>
      <c r="K946" s="106"/>
      <c r="L946" s="106"/>
      <c r="M946" s="106"/>
      <c r="N946" s="106"/>
      <c r="O946" s="106"/>
      <c r="P946" s="106"/>
      <c r="Q946" s="106"/>
      <c r="R946" s="106"/>
      <c r="S946" s="103"/>
      <c r="T946" s="103"/>
      <c r="U946" s="103"/>
      <c r="V946" s="103"/>
      <c r="W946" s="103"/>
      <c r="X946" s="103"/>
      <c r="Y946" s="103"/>
      <c r="AD946" s="103"/>
      <c r="AE946" s="103"/>
    </row>
    <row r="947" spans="4:31" ht="13.5">
      <c r="D947" s="106"/>
      <c r="E947" s="105"/>
      <c r="F947" s="105"/>
      <c r="G947" s="105"/>
      <c r="H947" s="106"/>
      <c r="I947" s="106"/>
      <c r="J947" s="106"/>
      <c r="K947" s="106"/>
      <c r="L947" s="106"/>
      <c r="M947" s="106"/>
      <c r="N947" s="106"/>
      <c r="O947" s="106"/>
      <c r="P947" s="106"/>
      <c r="Q947" s="106"/>
      <c r="R947" s="106"/>
      <c r="S947" s="103"/>
      <c r="T947" s="103"/>
      <c r="U947" s="103"/>
      <c r="V947" s="103"/>
      <c r="W947" s="103"/>
      <c r="X947" s="103"/>
      <c r="Y947" s="103"/>
      <c r="AD947" s="103"/>
      <c r="AE947" s="103"/>
    </row>
    <row r="948" spans="4:31" ht="13.5">
      <c r="D948" s="106"/>
      <c r="E948" s="105"/>
      <c r="F948" s="105"/>
      <c r="G948" s="105"/>
      <c r="H948" s="106"/>
      <c r="I948" s="106"/>
      <c r="J948" s="106"/>
      <c r="K948" s="106"/>
      <c r="L948" s="106"/>
      <c r="M948" s="106"/>
      <c r="N948" s="106"/>
      <c r="O948" s="106"/>
      <c r="P948" s="106"/>
      <c r="Q948" s="106"/>
      <c r="R948" s="106"/>
      <c r="S948" s="103"/>
      <c r="T948" s="103"/>
      <c r="U948" s="103"/>
      <c r="V948" s="103"/>
      <c r="W948" s="103"/>
      <c r="X948" s="103"/>
      <c r="Y948" s="103"/>
      <c r="AD948" s="103"/>
      <c r="AE948" s="103"/>
    </row>
    <row r="949" spans="4:31" ht="13.5">
      <c r="D949" s="106"/>
      <c r="E949" s="105"/>
      <c r="F949" s="105"/>
      <c r="G949" s="105"/>
      <c r="H949" s="106"/>
      <c r="I949" s="106"/>
      <c r="J949" s="106"/>
      <c r="K949" s="106"/>
      <c r="L949" s="106"/>
      <c r="M949" s="106"/>
      <c r="N949" s="106"/>
      <c r="O949" s="106"/>
      <c r="P949" s="106"/>
      <c r="Q949" s="106"/>
      <c r="R949" s="106"/>
      <c r="S949" s="103"/>
      <c r="T949" s="103"/>
      <c r="U949" s="103"/>
      <c r="V949" s="103"/>
      <c r="W949" s="103"/>
      <c r="X949" s="103"/>
      <c r="Y949" s="103"/>
      <c r="AD949" s="103"/>
      <c r="AE949" s="103"/>
    </row>
    <row r="950" spans="4:31" ht="13.5">
      <c r="D950" s="106"/>
      <c r="E950" s="105"/>
      <c r="F950" s="105"/>
      <c r="G950" s="105"/>
      <c r="H950" s="106"/>
      <c r="I950" s="106"/>
      <c r="J950" s="106"/>
      <c r="K950" s="106"/>
      <c r="L950" s="106"/>
      <c r="M950" s="106"/>
      <c r="N950" s="106"/>
      <c r="O950" s="106"/>
      <c r="P950" s="106"/>
      <c r="Q950" s="106"/>
      <c r="R950" s="106"/>
      <c r="S950" s="103"/>
      <c r="T950" s="103"/>
      <c r="U950" s="103"/>
      <c r="V950" s="103"/>
      <c r="W950" s="103"/>
      <c r="X950" s="103"/>
      <c r="Y950" s="103"/>
      <c r="AD950" s="103"/>
      <c r="AE950" s="103"/>
    </row>
    <row r="951" spans="4:31" ht="13.5">
      <c r="D951" s="106"/>
      <c r="E951" s="105"/>
      <c r="F951" s="105"/>
      <c r="G951" s="105"/>
      <c r="H951" s="106"/>
      <c r="I951" s="106"/>
      <c r="J951" s="106"/>
      <c r="K951" s="106"/>
      <c r="L951" s="106"/>
      <c r="M951" s="106"/>
      <c r="N951" s="106"/>
      <c r="O951" s="106"/>
      <c r="P951" s="106"/>
      <c r="Q951" s="106"/>
      <c r="R951" s="106"/>
      <c r="S951" s="103"/>
      <c r="T951" s="103"/>
      <c r="U951" s="103"/>
      <c r="V951" s="103"/>
      <c r="W951" s="103"/>
      <c r="X951" s="103"/>
      <c r="Y951" s="103"/>
      <c r="AD951" s="103"/>
      <c r="AE951" s="103"/>
    </row>
    <row r="952" spans="4:31" ht="13.5">
      <c r="D952" s="106"/>
      <c r="E952" s="105"/>
      <c r="F952" s="105"/>
      <c r="G952" s="105"/>
      <c r="H952" s="106"/>
      <c r="I952" s="106"/>
      <c r="J952" s="106"/>
      <c r="K952" s="106"/>
      <c r="L952" s="106"/>
      <c r="M952" s="106"/>
      <c r="N952" s="106"/>
      <c r="O952" s="106"/>
      <c r="P952" s="106"/>
      <c r="Q952" s="106"/>
      <c r="R952" s="106"/>
      <c r="S952" s="103"/>
      <c r="T952" s="103"/>
      <c r="U952" s="103"/>
      <c r="V952" s="103"/>
      <c r="W952" s="103"/>
      <c r="X952" s="103"/>
      <c r="Y952" s="103"/>
      <c r="AD952" s="103"/>
      <c r="AE952" s="103"/>
    </row>
    <row r="953" spans="4:31" ht="13.5">
      <c r="D953" s="106"/>
      <c r="E953" s="105"/>
      <c r="F953" s="105"/>
      <c r="G953" s="105"/>
      <c r="H953" s="106"/>
      <c r="I953" s="106"/>
      <c r="J953" s="106"/>
      <c r="K953" s="106"/>
      <c r="L953" s="106"/>
      <c r="M953" s="106"/>
      <c r="N953" s="106"/>
      <c r="O953" s="106"/>
      <c r="P953" s="106"/>
      <c r="Q953" s="106"/>
      <c r="R953" s="106"/>
      <c r="S953" s="103"/>
      <c r="T953" s="103"/>
      <c r="U953" s="103"/>
      <c r="V953" s="103"/>
      <c r="W953" s="103"/>
      <c r="X953" s="103"/>
      <c r="Y953" s="103"/>
      <c r="AD953" s="103"/>
      <c r="AE953" s="103"/>
    </row>
    <row r="954" spans="4:31" ht="13.5">
      <c r="D954" s="106"/>
      <c r="E954" s="105"/>
      <c r="F954" s="105"/>
      <c r="G954" s="105"/>
      <c r="H954" s="106"/>
      <c r="I954" s="106"/>
      <c r="J954" s="106"/>
      <c r="K954" s="106"/>
      <c r="L954" s="106"/>
      <c r="M954" s="106"/>
      <c r="N954" s="106"/>
      <c r="O954" s="106"/>
      <c r="P954" s="106"/>
      <c r="Q954" s="106"/>
      <c r="R954" s="106"/>
      <c r="S954" s="103"/>
      <c r="T954" s="103"/>
      <c r="U954" s="103"/>
      <c r="V954" s="103"/>
      <c r="W954" s="103"/>
      <c r="X954" s="103"/>
      <c r="Y954" s="103"/>
      <c r="AD954" s="103"/>
      <c r="AE954" s="103"/>
    </row>
    <row r="955" spans="4:31" ht="13.5">
      <c r="D955" s="106"/>
      <c r="E955" s="105"/>
      <c r="F955" s="105"/>
      <c r="G955" s="105"/>
      <c r="H955" s="106"/>
      <c r="I955" s="106"/>
      <c r="J955" s="106"/>
      <c r="K955" s="106"/>
      <c r="L955" s="106"/>
      <c r="M955" s="106"/>
      <c r="N955" s="106"/>
      <c r="O955" s="106"/>
      <c r="P955" s="106"/>
      <c r="Q955" s="106"/>
      <c r="R955" s="106"/>
      <c r="S955" s="103"/>
      <c r="T955" s="103"/>
      <c r="U955" s="103"/>
      <c r="V955" s="103"/>
      <c r="W955" s="103"/>
      <c r="X955" s="103"/>
      <c r="Y955" s="103"/>
      <c r="AD955" s="103"/>
      <c r="AE955" s="103"/>
    </row>
    <row r="956" spans="4:31" ht="13.5">
      <c r="D956" s="106"/>
      <c r="E956" s="105"/>
      <c r="F956" s="105"/>
      <c r="G956" s="105"/>
      <c r="H956" s="106"/>
      <c r="I956" s="106"/>
      <c r="J956" s="106"/>
      <c r="K956" s="106"/>
      <c r="L956" s="106"/>
      <c r="M956" s="106"/>
      <c r="N956" s="106"/>
      <c r="O956" s="106"/>
      <c r="P956" s="106"/>
      <c r="Q956" s="106"/>
      <c r="R956" s="106"/>
      <c r="S956" s="103"/>
      <c r="T956" s="103"/>
      <c r="U956" s="103"/>
      <c r="V956" s="103"/>
      <c r="W956" s="103"/>
      <c r="X956" s="103"/>
      <c r="Y956" s="103"/>
      <c r="AD956" s="103"/>
      <c r="AE956" s="103"/>
    </row>
    <row r="957" spans="4:31" ht="13.5">
      <c r="D957" s="106"/>
      <c r="E957" s="105"/>
      <c r="F957" s="105"/>
      <c r="G957" s="105"/>
      <c r="H957" s="106"/>
      <c r="I957" s="106"/>
      <c r="J957" s="106"/>
      <c r="K957" s="106"/>
      <c r="L957" s="106"/>
      <c r="M957" s="106"/>
      <c r="N957" s="106"/>
      <c r="O957" s="106"/>
      <c r="P957" s="106"/>
      <c r="Q957" s="106"/>
      <c r="R957" s="106"/>
      <c r="S957" s="103"/>
      <c r="T957" s="103"/>
      <c r="U957" s="103"/>
      <c r="V957" s="103"/>
      <c r="W957" s="103"/>
      <c r="X957" s="103"/>
      <c r="Y957" s="103"/>
      <c r="AD957" s="103"/>
      <c r="AE957" s="103"/>
    </row>
    <row r="958" spans="4:31" ht="13.5">
      <c r="D958" s="106"/>
      <c r="E958" s="105"/>
      <c r="F958" s="105"/>
      <c r="G958" s="105"/>
      <c r="H958" s="106"/>
      <c r="I958" s="106"/>
      <c r="J958" s="106"/>
      <c r="K958" s="106"/>
      <c r="L958" s="106"/>
      <c r="M958" s="106"/>
      <c r="N958" s="106"/>
      <c r="O958" s="106"/>
      <c r="P958" s="106"/>
      <c r="Q958" s="106"/>
      <c r="R958" s="106"/>
      <c r="S958" s="103"/>
      <c r="T958" s="103"/>
      <c r="U958" s="103"/>
      <c r="V958" s="103"/>
      <c r="W958" s="103"/>
      <c r="X958" s="103"/>
      <c r="Y958" s="103"/>
      <c r="AD958" s="103"/>
      <c r="AE958" s="103"/>
    </row>
    <row r="959" spans="4:31" ht="13.5">
      <c r="D959" s="106"/>
      <c r="E959" s="105"/>
      <c r="F959" s="105"/>
      <c r="G959" s="105"/>
      <c r="H959" s="106"/>
      <c r="I959" s="106"/>
      <c r="J959" s="106"/>
      <c r="K959" s="106"/>
      <c r="L959" s="106"/>
      <c r="M959" s="106"/>
      <c r="N959" s="106"/>
      <c r="O959" s="106"/>
      <c r="P959" s="106"/>
      <c r="Q959" s="106"/>
      <c r="R959" s="106"/>
      <c r="S959" s="103"/>
      <c r="T959" s="103"/>
      <c r="U959" s="103"/>
      <c r="V959" s="103"/>
      <c r="W959" s="103"/>
      <c r="X959" s="103"/>
      <c r="Y959" s="103"/>
      <c r="AD959" s="103"/>
      <c r="AE959" s="103"/>
    </row>
    <row r="960" spans="4:31" ht="13.5">
      <c r="D960" s="106"/>
      <c r="E960" s="105"/>
      <c r="F960" s="105"/>
      <c r="G960" s="105"/>
      <c r="H960" s="106"/>
      <c r="I960" s="106"/>
      <c r="J960" s="106"/>
      <c r="K960" s="106"/>
      <c r="L960" s="106"/>
      <c r="M960" s="106"/>
      <c r="N960" s="106"/>
      <c r="O960" s="106"/>
      <c r="P960" s="106"/>
      <c r="Q960" s="106"/>
      <c r="R960" s="106"/>
      <c r="S960" s="103"/>
      <c r="T960" s="103"/>
      <c r="U960" s="103"/>
      <c r="V960" s="103"/>
      <c r="W960" s="103"/>
      <c r="X960" s="103"/>
      <c r="Y960" s="103"/>
      <c r="AD960" s="103"/>
      <c r="AE960" s="103"/>
    </row>
    <row r="961" spans="4:31" ht="13.5">
      <c r="D961" s="106"/>
      <c r="E961" s="105"/>
      <c r="F961" s="105"/>
      <c r="G961" s="105"/>
      <c r="H961" s="106"/>
      <c r="I961" s="106"/>
      <c r="J961" s="106"/>
      <c r="K961" s="106"/>
      <c r="L961" s="106"/>
      <c r="M961" s="106"/>
      <c r="N961" s="106"/>
      <c r="O961" s="106"/>
      <c r="P961" s="106"/>
      <c r="Q961" s="106"/>
      <c r="R961" s="106"/>
      <c r="S961" s="103"/>
      <c r="T961" s="103"/>
      <c r="U961" s="103"/>
      <c r="V961" s="103"/>
      <c r="W961" s="103"/>
      <c r="X961" s="103"/>
      <c r="Y961" s="103"/>
      <c r="AD961" s="103"/>
      <c r="AE961" s="103"/>
    </row>
    <row r="962" spans="4:31" ht="13.5">
      <c r="D962" s="106"/>
      <c r="E962" s="105"/>
      <c r="F962" s="105"/>
      <c r="G962" s="105"/>
      <c r="H962" s="106"/>
      <c r="I962" s="106"/>
      <c r="J962" s="106"/>
      <c r="K962" s="106"/>
      <c r="L962" s="106"/>
      <c r="M962" s="106"/>
      <c r="N962" s="106"/>
      <c r="O962" s="106"/>
      <c r="P962" s="106"/>
      <c r="Q962" s="106"/>
      <c r="R962" s="106"/>
      <c r="S962" s="103"/>
      <c r="T962" s="103"/>
      <c r="U962" s="103"/>
      <c r="V962" s="103"/>
      <c r="W962" s="103"/>
      <c r="X962" s="103"/>
      <c r="Y962" s="103"/>
      <c r="AD962" s="103"/>
      <c r="AE962" s="103"/>
    </row>
    <row r="963" spans="4:31" ht="13.5">
      <c r="D963" s="106"/>
      <c r="E963" s="105"/>
      <c r="F963" s="105"/>
      <c r="G963" s="105"/>
      <c r="H963" s="106"/>
      <c r="I963" s="106"/>
      <c r="J963" s="106"/>
      <c r="K963" s="106"/>
      <c r="L963" s="106"/>
      <c r="M963" s="106"/>
      <c r="N963" s="106"/>
      <c r="O963" s="106"/>
      <c r="P963" s="106"/>
      <c r="Q963" s="106"/>
      <c r="R963" s="106"/>
      <c r="S963" s="103"/>
      <c r="T963" s="103"/>
      <c r="U963" s="103"/>
      <c r="V963" s="103"/>
      <c r="W963" s="103"/>
      <c r="X963" s="103"/>
      <c r="Y963" s="103"/>
      <c r="AD963" s="103"/>
      <c r="AE963" s="103"/>
    </row>
    <row r="964" spans="4:31" ht="13.5">
      <c r="D964" s="106"/>
      <c r="E964" s="105"/>
      <c r="F964" s="105"/>
      <c r="G964" s="105"/>
      <c r="H964" s="106"/>
      <c r="I964" s="106"/>
      <c r="J964" s="106"/>
      <c r="K964" s="106"/>
      <c r="L964" s="106"/>
      <c r="M964" s="106"/>
      <c r="N964" s="106"/>
      <c r="O964" s="106"/>
      <c r="P964" s="106"/>
      <c r="Q964" s="106"/>
      <c r="R964" s="106"/>
      <c r="S964" s="103"/>
      <c r="T964" s="103"/>
      <c r="U964" s="103"/>
      <c r="V964" s="103"/>
      <c r="W964" s="103"/>
      <c r="X964" s="103"/>
      <c r="Y964" s="103"/>
      <c r="AD964" s="103"/>
      <c r="AE964" s="103"/>
    </row>
    <row r="965" spans="4:31" ht="13.5">
      <c r="D965" s="106"/>
      <c r="E965" s="105"/>
      <c r="F965" s="105"/>
      <c r="G965" s="105"/>
      <c r="H965" s="106"/>
      <c r="I965" s="106"/>
      <c r="J965" s="106"/>
      <c r="K965" s="106"/>
      <c r="L965" s="106"/>
      <c r="M965" s="106"/>
      <c r="N965" s="106"/>
      <c r="O965" s="106"/>
      <c r="P965" s="106"/>
      <c r="Q965" s="106"/>
      <c r="R965" s="106"/>
      <c r="S965" s="103"/>
      <c r="T965" s="103"/>
      <c r="U965" s="103"/>
      <c r="V965" s="103"/>
      <c r="W965" s="103"/>
      <c r="X965" s="103"/>
      <c r="Y965" s="103"/>
      <c r="AD965" s="103"/>
      <c r="AE965" s="103"/>
    </row>
    <row r="966" spans="4:31" ht="13.5">
      <c r="D966" s="106"/>
      <c r="E966" s="105"/>
      <c r="F966" s="105"/>
      <c r="G966" s="105"/>
      <c r="H966" s="106"/>
      <c r="I966" s="106"/>
      <c r="J966" s="106"/>
      <c r="K966" s="106"/>
      <c r="L966" s="106"/>
      <c r="M966" s="106"/>
      <c r="N966" s="106"/>
      <c r="O966" s="106"/>
      <c r="P966" s="106"/>
      <c r="Q966" s="106"/>
      <c r="R966" s="106"/>
      <c r="S966" s="103"/>
      <c r="T966" s="103"/>
      <c r="U966" s="103"/>
      <c r="V966" s="103"/>
      <c r="W966" s="103"/>
      <c r="X966" s="103"/>
      <c r="Y966" s="103"/>
      <c r="AD966" s="103"/>
      <c r="AE966" s="103"/>
    </row>
    <row r="967" spans="4:31" ht="13.5">
      <c r="D967" s="106"/>
      <c r="E967" s="105"/>
      <c r="F967" s="105"/>
      <c r="G967" s="105"/>
      <c r="H967" s="106"/>
      <c r="I967" s="106"/>
      <c r="J967" s="106"/>
      <c r="K967" s="106"/>
      <c r="L967" s="106"/>
      <c r="M967" s="106"/>
      <c r="N967" s="106"/>
      <c r="O967" s="106"/>
      <c r="P967" s="106"/>
      <c r="Q967" s="106"/>
      <c r="R967" s="106"/>
      <c r="S967" s="103"/>
      <c r="T967" s="103"/>
      <c r="U967" s="103"/>
      <c r="V967" s="103"/>
      <c r="W967" s="103"/>
      <c r="X967" s="103"/>
      <c r="Y967" s="103"/>
      <c r="AD967" s="103"/>
      <c r="AE967" s="103"/>
    </row>
    <row r="968" spans="4:31" ht="13.5">
      <c r="D968" s="106"/>
      <c r="E968" s="105"/>
      <c r="F968" s="105"/>
      <c r="G968" s="105"/>
      <c r="H968" s="106"/>
      <c r="I968" s="106"/>
      <c r="J968" s="106"/>
      <c r="K968" s="106"/>
      <c r="L968" s="106"/>
      <c r="M968" s="106"/>
      <c r="N968" s="106"/>
      <c r="O968" s="106"/>
      <c r="P968" s="106"/>
      <c r="Q968" s="106"/>
      <c r="R968" s="106"/>
      <c r="S968" s="103"/>
      <c r="T968" s="103"/>
      <c r="U968" s="103"/>
      <c r="V968" s="103"/>
      <c r="W968" s="103"/>
      <c r="X968" s="103"/>
      <c r="Y968" s="103"/>
      <c r="AD968" s="103"/>
      <c r="AE968" s="103"/>
    </row>
    <row r="969" spans="4:31" ht="13.5">
      <c r="D969" s="106"/>
      <c r="E969" s="105"/>
      <c r="F969" s="105"/>
      <c r="G969" s="105"/>
      <c r="H969" s="106"/>
      <c r="I969" s="106"/>
      <c r="J969" s="106"/>
      <c r="K969" s="106"/>
      <c r="L969" s="106"/>
      <c r="M969" s="106"/>
      <c r="N969" s="106"/>
      <c r="O969" s="106"/>
      <c r="P969" s="106"/>
      <c r="Q969" s="106"/>
      <c r="R969" s="106"/>
      <c r="S969" s="103"/>
      <c r="T969" s="103"/>
      <c r="U969" s="103"/>
      <c r="V969" s="103"/>
      <c r="W969" s="103"/>
      <c r="X969" s="103"/>
      <c r="Y969" s="103"/>
      <c r="AD969" s="103"/>
      <c r="AE969" s="103"/>
    </row>
    <row r="970" spans="4:31" ht="13.5">
      <c r="D970" s="106"/>
      <c r="E970" s="105"/>
      <c r="F970" s="105"/>
      <c r="G970" s="105"/>
      <c r="H970" s="106"/>
      <c r="I970" s="106"/>
      <c r="J970" s="106"/>
      <c r="K970" s="106"/>
      <c r="L970" s="106"/>
      <c r="M970" s="106"/>
      <c r="N970" s="106"/>
      <c r="O970" s="106"/>
      <c r="P970" s="106"/>
      <c r="Q970" s="106"/>
      <c r="R970" s="106"/>
      <c r="S970" s="103"/>
      <c r="T970" s="103"/>
      <c r="U970" s="103"/>
      <c r="V970" s="103"/>
      <c r="W970" s="103"/>
      <c r="X970" s="103"/>
      <c r="Y970" s="103"/>
      <c r="AD970" s="103"/>
      <c r="AE970" s="103"/>
    </row>
    <row r="971" spans="4:31" ht="13.5">
      <c r="D971" s="106"/>
      <c r="E971" s="105"/>
      <c r="F971" s="105"/>
      <c r="G971" s="105"/>
      <c r="H971" s="106"/>
      <c r="I971" s="106"/>
      <c r="J971" s="106"/>
      <c r="K971" s="106"/>
      <c r="L971" s="106"/>
      <c r="M971" s="106"/>
      <c r="N971" s="106"/>
      <c r="O971" s="106"/>
      <c r="P971" s="106"/>
      <c r="Q971" s="106"/>
      <c r="R971" s="106"/>
      <c r="S971" s="103"/>
      <c r="T971" s="103"/>
      <c r="U971" s="103"/>
      <c r="V971" s="103"/>
      <c r="W971" s="103"/>
      <c r="X971" s="103"/>
      <c r="Y971" s="103"/>
      <c r="AD971" s="103"/>
      <c r="AE971" s="103"/>
    </row>
    <row r="972" spans="4:31" ht="13.5">
      <c r="D972" s="106"/>
      <c r="E972" s="105"/>
      <c r="F972" s="105"/>
      <c r="G972" s="105"/>
      <c r="H972" s="106"/>
      <c r="I972" s="106"/>
      <c r="J972" s="106"/>
      <c r="K972" s="106"/>
      <c r="L972" s="106"/>
      <c r="M972" s="106"/>
      <c r="N972" s="106"/>
      <c r="O972" s="106"/>
      <c r="P972" s="106"/>
      <c r="Q972" s="106"/>
      <c r="R972" s="106"/>
      <c r="S972" s="103"/>
      <c r="T972" s="103"/>
      <c r="U972" s="103"/>
      <c r="V972" s="103"/>
      <c r="W972" s="103"/>
      <c r="X972" s="103"/>
      <c r="Y972" s="103"/>
      <c r="AD972" s="103"/>
      <c r="AE972" s="103"/>
    </row>
    <row r="973" spans="4:31" ht="13.5">
      <c r="D973" s="106"/>
      <c r="E973" s="105"/>
      <c r="F973" s="105"/>
      <c r="G973" s="105"/>
      <c r="H973" s="106"/>
      <c r="I973" s="106"/>
      <c r="J973" s="106"/>
      <c r="K973" s="106"/>
      <c r="L973" s="106"/>
      <c r="M973" s="106"/>
      <c r="N973" s="106"/>
      <c r="O973" s="106"/>
      <c r="P973" s="106"/>
      <c r="Q973" s="106"/>
      <c r="R973" s="106"/>
      <c r="S973" s="103"/>
      <c r="T973" s="103"/>
      <c r="U973" s="103"/>
      <c r="V973" s="103"/>
      <c r="W973" s="103"/>
      <c r="X973" s="103"/>
      <c r="Y973" s="103"/>
      <c r="AD973" s="103"/>
      <c r="AE973" s="103"/>
    </row>
    <row r="974" spans="4:31" ht="13.5">
      <c r="D974" s="106"/>
      <c r="E974" s="105"/>
      <c r="F974" s="105"/>
      <c r="G974" s="105"/>
      <c r="H974" s="106"/>
      <c r="I974" s="106"/>
      <c r="J974" s="106"/>
      <c r="K974" s="106"/>
      <c r="L974" s="106"/>
      <c r="M974" s="106"/>
      <c r="N974" s="106"/>
      <c r="O974" s="106"/>
      <c r="P974" s="106"/>
      <c r="Q974" s="106"/>
      <c r="R974" s="106"/>
      <c r="S974" s="103"/>
      <c r="T974" s="103"/>
      <c r="U974" s="103"/>
      <c r="V974" s="103"/>
      <c r="W974" s="103"/>
      <c r="X974" s="103"/>
      <c r="Y974" s="103"/>
      <c r="AD974" s="103"/>
      <c r="AE974" s="103"/>
    </row>
    <row r="975" spans="4:31" ht="13.5">
      <c r="D975" s="106"/>
      <c r="E975" s="105"/>
      <c r="F975" s="105"/>
      <c r="G975" s="105"/>
      <c r="H975" s="106"/>
      <c r="I975" s="106"/>
      <c r="J975" s="106"/>
      <c r="K975" s="106"/>
      <c r="L975" s="106"/>
      <c r="M975" s="106"/>
      <c r="N975" s="106"/>
      <c r="O975" s="106"/>
      <c r="P975" s="106"/>
      <c r="Q975" s="106"/>
      <c r="R975" s="106"/>
      <c r="S975" s="103"/>
      <c r="T975" s="103"/>
      <c r="U975" s="103"/>
      <c r="V975" s="103"/>
      <c r="W975" s="103"/>
      <c r="X975" s="103"/>
      <c r="Y975" s="103"/>
      <c r="AD975" s="103"/>
      <c r="AE975" s="103"/>
    </row>
    <row r="976" spans="4:31" ht="13.5">
      <c r="D976" s="106"/>
      <c r="E976" s="105"/>
      <c r="F976" s="105"/>
      <c r="G976" s="105"/>
      <c r="H976" s="106"/>
      <c r="I976" s="106"/>
      <c r="J976" s="106"/>
      <c r="K976" s="106"/>
      <c r="L976" s="106"/>
      <c r="M976" s="106"/>
      <c r="N976" s="106"/>
      <c r="O976" s="106"/>
      <c r="P976" s="106"/>
      <c r="Q976" s="106"/>
      <c r="R976" s="106"/>
      <c r="S976" s="103"/>
      <c r="T976" s="103"/>
      <c r="U976" s="103"/>
      <c r="V976" s="103"/>
      <c r="W976" s="103"/>
      <c r="X976" s="103"/>
      <c r="Y976" s="103"/>
      <c r="AD976" s="103"/>
      <c r="AE976" s="103"/>
    </row>
    <row r="977" spans="4:31" ht="13.5">
      <c r="D977" s="106"/>
      <c r="E977" s="105"/>
      <c r="F977" s="105"/>
      <c r="G977" s="105"/>
      <c r="H977" s="106"/>
      <c r="I977" s="106"/>
      <c r="J977" s="106"/>
      <c r="K977" s="106"/>
      <c r="L977" s="106"/>
      <c r="M977" s="106"/>
      <c r="N977" s="106"/>
      <c r="O977" s="106"/>
      <c r="P977" s="106"/>
      <c r="Q977" s="106"/>
      <c r="R977" s="106"/>
      <c r="S977" s="103"/>
      <c r="T977" s="103"/>
      <c r="U977" s="103"/>
      <c r="V977" s="103"/>
      <c r="W977" s="103"/>
      <c r="X977" s="103"/>
      <c r="Y977" s="103"/>
      <c r="AD977" s="103"/>
      <c r="AE977" s="103"/>
    </row>
    <row r="978" spans="4:31" ht="13.5">
      <c r="D978" s="106"/>
      <c r="E978" s="105"/>
      <c r="F978" s="105"/>
      <c r="G978" s="105"/>
      <c r="H978" s="106"/>
      <c r="I978" s="106"/>
      <c r="J978" s="106"/>
      <c r="K978" s="106"/>
      <c r="L978" s="106"/>
      <c r="M978" s="106"/>
      <c r="N978" s="106"/>
      <c r="O978" s="106"/>
      <c r="P978" s="106"/>
      <c r="Q978" s="106"/>
      <c r="R978" s="106"/>
      <c r="S978" s="103"/>
      <c r="T978" s="103"/>
      <c r="U978" s="103"/>
      <c r="V978" s="103"/>
      <c r="W978" s="103"/>
      <c r="X978" s="103"/>
      <c r="Y978" s="103"/>
      <c r="AD978" s="103"/>
      <c r="AE978" s="103"/>
    </row>
    <row r="979" spans="4:31" ht="13.5">
      <c r="D979" s="106"/>
      <c r="E979" s="105"/>
      <c r="F979" s="105"/>
      <c r="G979" s="105"/>
      <c r="H979" s="106"/>
      <c r="I979" s="106"/>
      <c r="J979" s="106"/>
      <c r="K979" s="106"/>
      <c r="L979" s="106"/>
      <c r="M979" s="106"/>
      <c r="N979" s="106"/>
      <c r="O979" s="106"/>
      <c r="P979" s="106"/>
      <c r="Q979" s="106"/>
      <c r="R979" s="106"/>
      <c r="S979" s="103"/>
      <c r="T979" s="103"/>
      <c r="U979" s="103"/>
      <c r="V979" s="103"/>
      <c r="W979" s="103"/>
      <c r="X979" s="103"/>
      <c r="Y979" s="103"/>
      <c r="AD979" s="103"/>
      <c r="AE979" s="103"/>
    </row>
    <row r="980" spans="4:31" ht="13.5">
      <c r="D980" s="106"/>
      <c r="E980" s="105"/>
      <c r="F980" s="105"/>
      <c r="G980" s="105"/>
      <c r="H980" s="106"/>
      <c r="I980" s="106"/>
      <c r="J980" s="106"/>
      <c r="K980" s="106"/>
      <c r="L980" s="106"/>
      <c r="M980" s="106"/>
      <c r="N980" s="106"/>
      <c r="O980" s="106"/>
      <c r="P980" s="106"/>
      <c r="Q980" s="106"/>
      <c r="R980" s="106"/>
      <c r="S980" s="103"/>
      <c r="T980" s="103"/>
      <c r="U980" s="103"/>
      <c r="V980" s="103"/>
      <c r="W980" s="103"/>
      <c r="X980" s="103"/>
      <c r="Y980" s="103"/>
      <c r="AD980" s="103"/>
      <c r="AE980" s="103"/>
    </row>
    <row r="981" spans="4:31" ht="13.5">
      <c r="D981" s="106"/>
      <c r="E981" s="105"/>
      <c r="F981" s="105"/>
      <c r="G981" s="105"/>
      <c r="H981" s="106"/>
      <c r="I981" s="106"/>
      <c r="J981" s="106"/>
      <c r="K981" s="106"/>
      <c r="L981" s="106"/>
      <c r="M981" s="106"/>
      <c r="N981" s="106"/>
      <c r="O981" s="106"/>
      <c r="P981" s="106"/>
      <c r="Q981" s="106"/>
      <c r="R981" s="106"/>
      <c r="S981" s="103"/>
      <c r="T981" s="103"/>
      <c r="U981" s="103"/>
      <c r="V981" s="103"/>
      <c r="W981" s="103"/>
      <c r="X981" s="103"/>
      <c r="Y981" s="103"/>
      <c r="AD981" s="103"/>
      <c r="AE981" s="103"/>
    </row>
    <row r="982" spans="4:31" ht="13.5">
      <c r="D982" s="106"/>
      <c r="E982" s="105"/>
      <c r="F982" s="105"/>
      <c r="G982" s="105"/>
      <c r="H982" s="106"/>
      <c r="I982" s="106"/>
      <c r="J982" s="106"/>
      <c r="K982" s="106"/>
      <c r="L982" s="106"/>
      <c r="M982" s="106"/>
      <c r="N982" s="106"/>
      <c r="O982" s="106"/>
      <c r="P982" s="106"/>
      <c r="Q982" s="106"/>
      <c r="R982" s="106"/>
      <c r="S982" s="103"/>
      <c r="T982" s="103"/>
      <c r="U982" s="103"/>
      <c r="V982" s="103"/>
      <c r="W982" s="103"/>
      <c r="X982" s="103"/>
      <c r="Y982" s="103"/>
      <c r="AD982" s="103"/>
      <c r="AE982" s="103"/>
    </row>
    <row r="983" spans="4:31" ht="13.5">
      <c r="D983" s="106"/>
      <c r="E983" s="105"/>
      <c r="F983" s="105"/>
      <c r="G983" s="105"/>
      <c r="H983" s="106"/>
      <c r="I983" s="106"/>
      <c r="J983" s="106"/>
      <c r="K983" s="106"/>
      <c r="L983" s="106"/>
      <c r="M983" s="106"/>
      <c r="N983" s="106"/>
      <c r="O983" s="106"/>
      <c r="P983" s="106"/>
      <c r="Q983" s="106"/>
      <c r="R983" s="106"/>
      <c r="S983" s="103"/>
      <c r="T983" s="103"/>
      <c r="U983" s="103"/>
      <c r="V983" s="103"/>
      <c r="W983" s="103"/>
      <c r="X983" s="103"/>
      <c r="Y983" s="103"/>
      <c r="AD983" s="103"/>
      <c r="AE983" s="103"/>
    </row>
    <row r="984" spans="4:31" ht="13.5">
      <c r="D984" s="106"/>
      <c r="E984" s="105"/>
      <c r="F984" s="105"/>
      <c r="G984" s="105"/>
      <c r="H984" s="106"/>
      <c r="I984" s="106"/>
      <c r="J984" s="106"/>
      <c r="K984" s="106"/>
      <c r="L984" s="106"/>
      <c r="M984" s="106"/>
      <c r="N984" s="106"/>
      <c r="O984" s="106"/>
      <c r="P984" s="106"/>
      <c r="Q984" s="106"/>
      <c r="R984" s="106"/>
      <c r="S984" s="103"/>
      <c r="T984" s="103"/>
      <c r="U984" s="103"/>
      <c r="V984" s="103"/>
      <c r="W984" s="103"/>
      <c r="X984" s="103"/>
      <c r="Y984" s="103"/>
      <c r="AD984" s="103"/>
      <c r="AE984" s="103"/>
    </row>
    <row r="985" spans="4:31" ht="13.5">
      <c r="D985" s="106"/>
      <c r="E985" s="105"/>
      <c r="F985" s="105"/>
      <c r="G985" s="105"/>
      <c r="H985" s="106"/>
      <c r="I985" s="106"/>
      <c r="J985" s="106"/>
      <c r="K985" s="106"/>
      <c r="L985" s="106"/>
      <c r="M985" s="106"/>
      <c r="N985" s="106"/>
      <c r="O985" s="106"/>
      <c r="P985" s="106"/>
      <c r="Q985" s="106"/>
      <c r="R985" s="106"/>
      <c r="S985" s="103"/>
      <c r="T985" s="103"/>
      <c r="U985" s="103"/>
      <c r="V985" s="103"/>
      <c r="W985" s="103"/>
      <c r="X985" s="103"/>
      <c r="Y985" s="103"/>
      <c r="AD985" s="103"/>
      <c r="AE985" s="103"/>
    </row>
    <row r="986" spans="4:31" ht="13.5">
      <c r="D986" s="106"/>
      <c r="E986" s="105"/>
      <c r="F986" s="105"/>
      <c r="G986" s="105"/>
      <c r="H986" s="106"/>
      <c r="I986" s="106"/>
      <c r="J986" s="106"/>
      <c r="K986" s="106"/>
      <c r="L986" s="106"/>
      <c r="M986" s="106"/>
      <c r="N986" s="106"/>
      <c r="O986" s="106"/>
      <c r="P986" s="106"/>
      <c r="Q986" s="106"/>
      <c r="R986" s="106"/>
      <c r="S986" s="103"/>
      <c r="T986" s="103"/>
      <c r="U986" s="103"/>
      <c r="V986" s="103"/>
      <c r="W986" s="103"/>
      <c r="X986" s="103"/>
      <c r="Y986" s="103"/>
      <c r="AD986" s="103"/>
      <c r="AE986" s="103"/>
    </row>
    <row r="987" spans="4:31" ht="13.5">
      <c r="D987" s="106"/>
      <c r="E987" s="105"/>
      <c r="F987" s="105"/>
      <c r="G987" s="105"/>
      <c r="H987" s="106"/>
      <c r="I987" s="106"/>
      <c r="J987" s="106"/>
      <c r="K987" s="106"/>
      <c r="L987" s="106"/>
      <c r="M987" s="106"/>
      <c r="N987" s="106"/>
      <c r="O987" s="106"/>
      <c r="P987" s="106"/>
      <c r="Q987" s="106"/>
      <c r="R987" s="106"/>
      <c r="S987" s="103"/>
      <c r="T987" s="103"/>
      <c r="U987" s="103"/>
      <c r="V987" s="103"/>
      <c r="W987" s="103"/>
      <c r="X987" s="103"/>
      <c r="Y987" s="103"/>
      <c r="AD987" s="103"/>
      <c r="AE987" s="103"/>
    </row>
    <row r="988" spans="4:31" ht="13.5">
      <c r="D988" s="106"/>
      <c r="E988" s="105"/>
      <c r="F988" s="105"/>
      <c r="G988" s="105"/>
      <c r="H988" s="106"/>
      <c r="I988" s="106"/>
      <c r="J988" s="106"/>
      <c r="K988" s="106"/>
      <c r="L988" s="106"/>
      <c r="M988" s="106"/>
      <c r="N988" s="106"/>
      <c r="O988" s="106"/>
      <c r="P988" s="106"/>
      <c r="Q988" s="106"/>
      <c r="R988" s="106"/>
      <c r="S988" s="103"/>
      <c r="T988" s="103"/>
      <c r="U988" s="103"/>
      <c r="V988" s="103"/>
      <c r="W988" s="103"/>
      <c r="X988" s="103"/>
      <c r="Y988" s="103"/>
      <c r="AD988" s="103"/>
      <c r="AE988" s="103"/>
    </row>
    <row r="989" spans="4:31" ht="13.5">
      <c r="D989" s="106"/>
      <c r="E989" s="105"/>
      <c r="F989" s="105"/>
      <c r="G989" s="105"/>
      <c r="H989" s="106"/>
      <c r="I989" s="106"/>
      <c r="J989" s="106"/>
      <c r="K989" s="106"/>
      <c r="L989" s="106"/>
      <c r="M989" s="106"/>
      <c r="N989" s="106"/>
      <c r="O989" s="106"/>
      <c r="P989" s="106"/>
      <c r="Q989" s="106"/>
      <c r="R989" s="106"/>
      <c r="S989" s="103"/>
      <c r="T989" s="103"/>
      <c r="U989" s="103"/>
      <c r="V989" s="103"/>
      <c r="W989" s="103"/>
      <c r="X989" s="103"/>
      <c r="Y989" s="103"/>
      <c r="AD989" s="103"/>
      <c r="AE989" s="103"/>
    </row>
    <row r="990" spans="4:31" ht="13.5">
      <c r="D990" s="106"/>
      <c r="E990" s="105"/>
      <c r="F990" s="105"/>
      <c r="G990" s="105"/>
      <c r="H990" s="106"/>
      <c r="I990" s="106"/>
      <c r="J990" s="106"/>
      <c r="K990" s="106"/>
      <c r="L990" s="106"/>
      <c r="M990" s="106"/>
      <c r="N990" s="106"/>
      <c r="O990" s="106"/>
      <c r="P990" s="106"/>
      <c r="Q990" s="106"/>
      <c r="R990" s="106"/>
      <c r="S990" s="103"/>
      <c r="T990" s="103"/>
      <c r="U990" s="103"/>
      <c r="V990" s="103"/>
      <c r="W990" s="103"/>
      <c r="X990" s="103"/>
      <c r="Y990" s="103"/>
      <c r="AD990" s="103"/>
      <c r="AE990" s="103"/>
    </row>
    <row r="991" spans="4:31" ht="13.5">
      <c r="D991" s="106"/>
      <c r="E991" s="105"/>
      <c r="F991" s="105"/>
      <c r="G991" s="105"/>
      <c r="H991" s="106"/>
      <c r="I991" s="106"/>
      <c r="J991" s="106"/>
      <c r="K991" s="106"/>
      <c r="L991" s="106"/>
      <c r="M991" s="106"/>
      <c r="N991" s="106"/>
      <c r="O991" s="106"/>
      <c r="P991" s="106"/>
      <c r="Q991" s="106"/>
      <c r="R991" s="106"/>
      <c r="S991" s="103"/>
      <c r="T991" s="103"/>
      <c r="U991" s="103"/>
      <c r="V991" s="103"/>
      <c r="W991" s="103"/>
      <c r="X991" s="103"/>
      <c r="Y991" s="103"/>
      <c r="AD991" s="103"/>
      <c r="AE991" s="103"/>
    </row>
    <row r="992" spans="4:31" ht="13.5">
      <c r="D992" s="106"/>
      <c r="E992" s="105"/>
      <c r="F992" s="105"/>
      <c r="G992" s="105"/>
      <c r="H992" s="106"/>
      <c r="I992" s="106"/>
      <c r="J992" s="106"/>
      <c r="K992" s="106"/>
      <c r="L992" s="106"/>
      <c r="M992" s="106"/>
      <c r="N992" s="106"/>
      <c r="O992" s="106"/>
      <c r="P992" s="106"/>
      <c r="Q992" s="106"/>
      <c r="R992" s="106"/>
      <c r="S992" s="103"/>
      <c r="T992" s="103"/>
      <c r="U992" s="103"/>
      <c r="V992" s="103"/>
      <c r="W992" s="103"/>
      <c r="X992" s="103"/>
      <c r="Y992" s="103"/>
      <c r="AD992" s="103"/>
      <c r="AE992" s="103"/>
    </row>
    <row r="993" spans="4:31" ht="13.5">
      <c r="D993" s="106"/>
      <c r="E993" s="105"/>
      <c r="F993" s="105"/>
      <c r="G993" s="105"/>
      <c r="H993" s="106"/>
      <c r="I993" s="106"/>
      <c r="J993" s="106"/>
      <c r="K993" s="106"/>
      <c r="L993" s="106"/>
      <c r="M993" s="106"/>
      <c r="N993" s="106"/>
      <c r="O993" s="106"/>
      <c r="P993" s="106"/>
      <c r="Q993" s="106"/>
      <c r="R993" s="106"/>
      <c r="S993" s="103"/>
      <c r="T993" s="103"/>
      <c r="U993" s="103"/>
      <c r="V993" s="103"/>
      <c r="W993" s="103"/>
      <c r="X993" s="103"/>
      <c r="Y993" s="103"/>
      <c r="AD993" s="103"/>
      <c r="AE993" s="103"/>
    </row>
    <row r="994" spans="4:31" ht="13.5">
      <c r="D994" s="106"/>
      <c r="E994" s="105"/>
      <c r="F994" s="105"/>
      <c r="G994" s="105"/>
      <c r="H994" s="106"/>
      <c r="I994" s="106"/>
      <c r="J994" s="106"/>
      <c r="K994" s="106"/>
      <c r="L994" s="106"/>
      <c r="M994" s="106"/>
      <c r="N994" s="106"/>
      <c r="O994" s="106"/>
      <c r="P994" s="106"/>
      <c r="Q994" s="106"/>
      <c r="R994" s="106"/>
      <c r="S994" s="103"/>
      <c r="T994" s="103"/>
      <c r="U994" s="103"/>
      <c r="V994" s="103"/>
      <c r="W994" s="103"/>
      <c r="X994" s="103"/>
      <c r="Y994" s="103"/>
      <c r="AD994" s="103"/>
      <c r="AE994" s="103"/>
    </row>
    <row r="995" spans="4:31" ht="13.5">
      <c r="D995" s="106"/>
      <c r="E995" s="105"/>
      <c r="F995" s="105"/>
      <c r="G995" s="105"/>
      <c r="H995" s="106"/>
      <c r="I995" s="106"/>
      <c r="J995" s="106"/>
      <c r="K995" s="106"/>
      <c r="L995" s="106"/>
      <c r="M995" s="106"/>
      <c r="N995" s="106"/>
      <c r="O995" s="106"/>
      <c r="P995" s="106"/>
      <c r="Q995" s="106"/>
      <c r="R995" s="106"/>
      <c r="S995" s="103"/>
      <c r="T995" s="103"/>
      <c r="U995" s="103"/>
      <c r="V995" s="103"/>
      <c r="W995" s="103"/>
      <c r="X995" s="103"/>
      <c r="Y995" s="103"/>
      <c r="AD995" s="103"/>
      <c r="AE995" s="103"/>
    </row>
    <row r="996" spans="4:31" ht="13.5">
      <c r="D996" s="106"/>
      <c r="E996" s="105"/>
      <c r="F996" s="105"/>
      <c r="G996" s="105"/>
      <c r="H996" s="106"/>
      <c r="I996" s="106"/>
      <c r="J996" s="106"/>
      <c r="K996" s="106"/>
      <c r="L996" s="106"/>
      <c r="M996" s="106"/>
      <c r="N996" s="106"/>
      <c r="O996" s="106"/>
      <c r="P996" s="106"/>
      <c r="Q996" s="106"/>
      <c r="R996" s="106"/>
      <c r="S996" s="103"/>
      <c r="T996" s="103"/>
      <c r="U996" s="103"/>
      <c r="V996" s="103"/>
      <c r="W996" s="103"/>
      <c r="X996" s="103"/>
      <c r="Y996" s="103"/>
      <c r="AD996" s="103"/>
      <c r="AE996" s="103"/>
    </row>
    <row r="997" spans="4:31" ht="13.5">
      <c r="D997" s="106"/>
      <c r="E997" s="105"/>
      <c r="F997" s="105"/>
      <c r="G997" s="105"/>
      <c r="H997" s="106"/>
      <c r="I997" s="106"/>
      <c r="J997" s="106"/>
      <c r="K997" s="106"/>
      <c r="L997" s="106"/>
      <c r="M997" s="106"/>
      <c r="N997" s="106"/>
      <c r="O997" s="106"/>
      <c r="P997" s="106"/>
      <c r="Q997" s="106"/>
      <c r="R997" s="106"/>
      <c r="S997" s="103"/>
      <c r="T997" s="103"/>
      <c r="U997" s="103"/>
      <c r="V997" s="103"/>
      <c r="W997" s="103"/>
      <c r="X997" s="103"/>
      <c r="Y997" s="103"/>
      <c r="AD997" s="103"/>
      <c r="AE997" s="103"/>
    </row>
    <row r="998" spans="4:31" ht="13.5">
      <c r="D998" s="106"/>
      <c r="E998" s="105"/>
      <c r="F998" s="105"/>
      <c r="G998" s="105"/>
      <c r="H998" s="106"/>
      <c r="I998" s="106"/>
      <c r="J998" s="106"/>
      <c r="K998" s="106"/>
      <c r="L998" s="106"/>
      <c r="M998" s="106"/>
      <c r="N998" s="106"/>
      <c r="O998" s="106"/>
      <c r="P998" s="106"/>
      <c r="Q998" s="106"/>
      <c r="R998" s="106"/>
      <c r="S998" s="103"/>
      <c r="T998" s="103"/>
      <c r="U998" s="103"/>
      <c r="V998" s="103"/>
      <c r="W998" s="103"/>
      <c r="X998" s="103"/>
      <c r="Y998" s="103"/>
      <c r="AD998" s="103"/>
      <c r="AE998" s="103"/>
    </row>
    <row r="999" spans="4:31" ht="13.5">
      <c r="D999" s="106"/>
      <c r="E999" s="105"/>
      <c r="F999" s="105"/>
      <c r="G999" s="105"/>
      <c r="H999" s="106"/>
      <c r="I999" s="106"/>
      <c r="J999" s="106"/>
      <c r="K999" s="106"/>
      <c r="L999" s="106"/>
      <c r="M999" s="106"/>
      <c r="N999" s="106"/>
      <c r="O999" s="106"/>
      <c r="P999" s="106"/>
      <c r="Q999" s="106"/>
      <c r="R999" s="106"/>
      <c r="S999" s="103"/>
      <c r="T999" s="103"/>
      <c r="U999" s="103"/>
      <c r="V999" s="103"/>
      <c r="W999" s="103"/>
      <c r="X999" s="103"/>
      <c r="Y999" s="103"/>
      <c r="AD999" s="103"/>
      <c r="AE999" s="103"/>
    </row>
    <row r="1000" spans="4:31" ht="13.5">
      <c r="D1000" s="106"/>
      <c r="E1000" s="105"/>
      <c r="F1000" s="105"/>
      <c r="G1000" s="105"/>
      <c r="H1000" s="106"/>
      <c r="I1000" s="106"/>
      <c r="J1000" s="106"/>
      <c r="K1000" s="106"/>
      <c r="L1000" s="106"/>
      <c r="M1000" s="106"/>
      <c r="N1000" s="106"/>
      <c r="O1000" s="106"/>
      <c r="P1000" s="106"/>
      <c r="Q1000" s="106"/>
      <c r="R1000" s="106"/>
      <c r="S1000" s="103"/>
      <c r="T1000" s="103"/>
      <c r="U1000" s="103"/>
      <c r="V1000" s="103"/>
      <c r="W1000" s="103"/>
      <c r="X1000" s="103"/>
      <c r="Y1000" s="103"/>
      <c r="AD1000" s="103"/>
      <c r="AE1000" s="103"/>
    </row>
    <row r="1001" spans="4:31" ht="13.5">
      <c r="D1001" s="106"/>
      <c r="E1001" s="105"/>
      <c r="F1001" s="105"/>
      <c r="G1001" s="105"/>
      <c r="H1001" s="106"/>
      <c r="I1001" s="106"/>
      <c r="J1001" s="106"/>
      <c r="K1001" s="106"/>
      <c r="L1001" s="106"/>
      <c r="M1001" s="106"/>
      <c r="N1001" s="106"/>
      <c r="O1001" s="106"/>
      <c r="P1001" s="106"/>
      <c r="Q1001" s="106"/>
      <c r="R1001" s="106"/>
      <c r="S1001" s="103"/>
      <c r="T1001" s="103"/>
      <c r="U1001" s="103"/>
      <c r="V1001" s="103"/>
      <c r="W1001" s="103"/>
      <c r="X1001" s="103"/>
      <c r="Y1001" s="103"/>
      <c r="AD1001" s="103"/>
      <c r="AE1001" s="103"/>
    </row>
    <row r="1002" spans="4:31" ht="13.5">
      <c r="D1002" s="106"/>
      <c r="E1002" s="105"/>
      <c r="F1002" s="105"/>
      <c r="G1002" s="105"/>
      <c r="H1002" s="106"/>
      <c r="I1002" s="106"/>
      <c r="J1002" s="106"/>
      <c r="K1002" s="106"/>
      <c r="L1002" s="106"/>
      <c r="M1002" s="106"/>
      <c r="N1002" s="106"/>
      <c r="O1002" s="106"/>
      <c r="P1002" s="106"/>
      <c r="Q1002" s="106"/>
      <c r="R1002" s="106"/>
      <c r="S1002" s="103"/>
      <c r="T1002" s="103"/>
      <c r="U1002" s="103"/>
      <c r="V1002" s="103"/>
      <c r="W1002" s="103"/>
      <c r="X1002" s="103"/>
      <c r="Y1002" s="103"/>
      <c r="AD1002" s="103"/>
      <c r="AE1002" s="103"/>
    </row>
    <row r="1003" spans="4:31" ht="13.5">
      <c r="D1003" s="106"/>
      <c r="E1003" s="105"/>
      <c r="F1003" s="105"/>
      <c r="G1003" s="105"/>
      <c r="H1003" s="106"/>
      <c r="I1003" s="106"/>
      <c r="J1003" s="106"/>
      <c r="K1003" s="106"/>
      <c r="L1003" s="106"/>
      <c r="M1003" s="106"/>
      <c r="N1003" s="106"/>
      <c r="O1003" s="106"/>
      <c r="P1003" s="106"/>
      <c r="Q1003" s="106"/>
      <c r="R1003" s="106"/>
      <c r="S1003" s="103"/>
      <c r="T1003" s="103"/>
      <c r="U1003" s="103"/>
      <c r="V1003" s="103"/>
      <c r="W1003" s="103"/>
      <c r="X1003" s="103"/>
      <c r="Y1003" s="103"/>
      <c r="AD1003" s="103"/>
      <c r="AE1003" s="103"/>
    </row>
    <row r="1004" spans="4:31" ht="13.5">
      <c r="D1004" s="106"/>
      <c r="E1004" s="105"/>
      <c r="F1004" s="105"/>
      <c r="G1004" s="105"/>
      <c r="H1004" s="106"/>
      <c r="I1004" s="106"/>
      <c r="J1004" s="106"/>
      <c r="K1004" s="106"/>
      <c r="L1004" s="106"/>
      <c r="M1004" s="106"/>
      <c r="N1004" s="106"/>
      <c r="O1004" s="106"/>
      <c r="P1004" s="106"/>
      <c r="Q1004" s="106"/>
      <c r="R1004" s="106"/>
      <c r="S1004" s="103"/>
      <c r="T1004" s="103"/>
      <c r="U1004" s="103"/>
      <c r="V1004" s="103"/>
      <c r="W1004" s="103"/>
      <c r="X1004" s="103"/>
      <c r="Y1004" s="103"/>
      <c r="AD1004" s="103"/>
      <c r="AE1004" s="103"/>
    </row>
    <row r="1005" spans="4:31" ht="13.5">
      <c r="D1005" s="106"/>
      <c r="E1005" s="105"/>
      <c r="F1005" s="105"/>
      <c r="G1005" s="105"/>
      <c r="H1005" s="106"/>
      <c r="I1005" s="106"/>
      <c r="J1005" s="106"/>
      <c r="K1005" s="106"/>
      <c r="L1005" s="106"/>
      <c r="M1005" s="106"/>
      <c r="N1005" s="106"/>
      <c r="O1005" s="106"/>
      <c r="P1005" s="106"/>
      <c r="Q1005" s="106"/>
      <c r="R1005" s="106"/>
      <c r="S1005" s="103"/>
      <c r="T1005" s="103"/>
      <c r="U1005" s="103"/>
      <c r="V1005" s="103"/>
      <c r="W1005" s="103"/>
      <c r="X1005" s="103"/>
      <c r="Y1005" s="103"/>
      <c r="AD1005" s="103"/>
      <c r="AE1005" s="103"/>
    </row>
    <row r="1006" spans="4:31" ht="13.5">
      <c r="D1006" s="106"/>
      <c r="E1006" s="105"/>
      <c r="F1006" s="105"/>
      <c r="G1006" s="105"/>
      <c r="H1006" s="106"/>
      <c r="I1006" s="106"/>
      <c r="J1006" s="106"/>
      <c r="K1006" s="106"/>
      <c r="L1006" s="106"/>
      <c r="M1006" s="106"/>
      <c r="N1006" s="106"/>
      <c r="O1006" s="106"/>
      <c r="P1006" s="106"/>
      <c r="Q1006" s="106"/>
      <c r="R1006" s="106"/>
      <c r="S1006" s="103"/>
      <c r="T1006" s="103"/>
      <c r="U1006" s="103"/>
      <c r="V1006" s="103"/>
      <c r="W1006" s="103"/>
      <c r="X1006" s="103"/>
      <c r="Y1006" s="103"/>
      <c r="AD1006" s="103"/>
      <c r="AE1006" s="103"/>
    </row>
    <row r="1007" spans="4:31" ht="13.5">
      <c r="D1007" s="106"/>
      <c r="E1007" s="105"/>
      <c r="F1007" s="105"/>
      <c r="G1007" s="105"/>
      <c r="H1007" s="106"/>
      <c r="I1007" s="106"/>
      <c r="J1007" s="106"/>
      <c r="K1007" s="106"/>
      <c r="L1007" s="106"/>
      <c r="M1007" s="106"/>
      <c r="N1007" s="106"/>
      <c r="O1007" s="106"/>
      <c r="P1007" s="106"/>
      <c r="Q1007" s="106"/>
      <c r="R1007" s="106"/>
      <c r="S1007" s="103"/>
      <c r="T1007" s="103"/>
      <c r="U1007" s="103"/>
      <c r="V1007" s="103"/>
      <c r="W1007" s="103"/>
      <c r="X1007" s="103"/>
      <c r="Y1007" s="103"/>
      <c r="AD1007" s="103"/>
      <c r="AE1007" s="103"/>
    </row>
    <row r="1008" spans="4:31" ht="13.5">
      <c r="D1008" s="106"/>
      <c r="E1008" s="105"/>
      <c r="F1008" s="105"/>
      <c r="G1008" s="105"/>
      <c r="H1008" s="106"/>
      <c r="I1008" s="106"/>
      <c r="J1008" s="106"/>
      <c r="K1008" s="106"/>
      <c r="L1008" s="106"/>
      <c r="M1008" s="106"/>
      <c r="N1008" s="106"/>
      <c r="O1008" s="106"/>
      <c r="P1008" s="106"/>
      <c r="Q1008" s="106"/>
      <c r="R1008" s="106"/>
      <c r="S1008" s="103"/>
      <c r="T1008" s="103"/>
      <c r="U1008" s="103"/>
      <c r="V1008" s="103"/>
      <c r="W1008" s="103"/>
      <c r="X1008" s="103"/>
      <c r="Y1008" s="103"/>
      <c r="AD1008" s="103"/>
      <c r="AE1008" s="103"/>
    </row>
    <row r="1009" spans="4:31" ht="13.5">
      <c r="D1009" s="106"/>
      <c r="E1009" s="105"/>
      <c r="F1009" s="105"/>
      <c r="G1009" s="105"/>
      <c r="H1009" s="106"/>
      <c r="I1009" s="106"/>
      <c r="J1009" s="106"/>
      <c r="K1009" s="106"/>
      <c r="L1009" s="106"/>
      <c r="M1009" s="106"/>
      <c r="N1009" s="106"/>
      <c r="O1009" s="106"/>
      <c r="P1009" s="106"/>
      <c r="Q1009" s="106"/>
      <c r="R1009" s="106"/>
      <c r="S1009" s="103"/>
      <c r="T1009" s="103"/>
      <c r="U1009" s="103"/>
      <c r="V1009" s="103"/>
      <c r="W1009" s="103"/>
      <c r="X1009" s="103"/>
      <c r="Y1009" s="103"/>
      <c r="AD1009" s="103"/>
      <c r="AE1009" s="103"/>
    </row>
    <row r="1010" spans="4:31" ht="13.5">
      <c r="D1010" s="106"/>
      <c r="E1010" s="105"/>
      <c r="F1010" s="105"/>
      <c r="G1010" s="105"/>
      <c r="H1010" s="106"/>
      <c r="I1010" s="106"/>
      <c r="J1010" s="106"/>
      <c r="K1010" s="106"/>
      <c r="L1010" s="106"/>
      <c r="M1010" s="106"/>
      <c r="N1010" s="106"/>
      <c r="O1010" s="106"/>
      <c r="P1010" s="106"/>
      <c r="Q1010" s="106"/>
      <c r="R1010" s="106"/>
      <c r="S1010" s="103"/>
      <c r="T1010" s="103"/>
      <c r="U1010" s="103"/>
      <c r="V1010" s="103"/>
      <c r="W1010" s="103"/>
      <c r="X1010" s="103"/>
      <c r="Y1010" s="103"/>
      <c r="AD1010" s="103"/>
      <c r="AE1010" s="103"/>
    </row>
    <row r="1011" spans="4:31" ht="13.5">
      <c r="D1011" s="106"/>
      <c r="E1011" s="105"/>
      <c r="F1011" s="105"/>
      <c r="G1011" s="105"/>
      <c r="H1011" s="106"/>
      <c r="I1011" s="106"/>
      <c r="J1011" s="106"/>
      <c r="K1011" s="106"/>
      <c r="L1011" s="106"/>
      <c r="M1011" s="106"/>
      <c r="N1011" s="106"/>
      <c r="O1011" s="106"/>
      <c r="P1011" s="106"/>
      <c r="Q1011" s="106"/>
      <c r="R1011" s="106"/>
      <c r="S1011" s="103"/>
      <c r="T1011" s="103"/>
      <c r="U1011" s="103"/>
      <c r="V1011" s="103"/>
      <c r="W1011" s="103"/>
      <c r="X1011" s="103"/>
      <c r="Y1011" s="103"/>
      <c r="AD1011" s="103"/>
      <c r="AE1011" s="103"/>
    </row>
    <row r="1012" spans="4:31" ht="13.5">
      <c r="D1012" s="106"/>
      <c r="E1012" s="105"/>
      <c r="F1012" s="105"/>
      <c r="G1012" s="105"/>
      <c r="H1012" s="106"/>
      <c r="I1012" s="106"/>
      <c r="J1012" s="106"/>
      <c r="K1012" s="106"/>
      <c r="L1012" s="106"/>
      <c r="M1012" s="106"/>
      <c r="N1012" s="106"/>
      <c r="O1012" s="106"/>
      <c r="P1012" s="106"/>
      <c r="Q1012" s="106"/>
      <c r="R1012" s="106"/>
      <c r="S1012" s="103"/>
      <c r="T1012" s="103"/>
      <c r="U1012" s="103"/>
      <c r="V1012" s="103"/>
      <c r="W1012" s="103"/>
      <c r="X1012" s="103"/>
      <c r="Y1012" s="103"/>
      <c r="AD1012" s="103"/>
      <c r="AE1012" s="103"/>
    </row>
    <row r="1013" spans="4:31" ht="13.5">
      <c r="D1013" s="106"/>
      <c r="E1013" s="105"/>
      <c r="F1013" s="105"/>
      <c r="G1013" s="105"/>
      <c r="H1013" s="106"/>
      <c r="I1013" s="106"/>
      <c r="J1013" s="106"/>
      <c r="K1013" s="106"/>
      <c r="L1013" s="106"/>
      <c r="M1013" s="106"/>
      <c r="N1013" s="106"/>
      <c r="O1013" s="106"/>
      <c r="P1013" s="106"/>
      <c r="Q1013" s="106"/>
      <c r="R1013" s="106"/>
      <c r="S1013" s="103"/>
      <c r="T1013" s="103"/>
      <c r="U1013" s="103"/>
      <c r="V1013" s="103"/>
      <c r="W1013" s="103"/>
      <c r="X1013" s="103"/>
      <c r="Y1013" s="103"/>
      <c r="AD1013" s="103"/>
      <c r="AE1013" s="103"/>
    </row>
    <row r="1014" spans="4:31" ht="13.5">
      <c r="D1014" s="106"/>
      <c r="E1014" s="105"/>
      <c r="F1014" s="105"/>
      <c r="G1014" s="105"/>
      <c r="H1014" s="106"/>
      <c r="I1014" s="106"/>
      <c r="J1014" s="106"/>
      <c r="K1014" s="106"/>
      <c r="L1014" s="106"/>
      <c r="M1014" s="106"/>
      <c r="N1014" s="106"/>
      <c r="O1014" s="106"/>
      <c r="P1014" s="106"/>
      <c r="Q1014" s="106"/>
      <c r="R1014" s="106"/>
      <c r="S1014" s="103"/>
      <c r="T1014" s="103"/>
      <c r="U1014" s="103"/>
      <c r="V1014" s="103"/>
      <c r="W1014" s="103"/>
      <c r="X1014" s="103"/>
      <c r="Y1014" s="103"/>
      <c r="AD1014" s="103"/>
      <c r="AE1014" s="103"/>
    </row>
    <row r="1015" spans="4:31" ht="13.5">
      <c r="D1015" s="106"/>
      <c r="E1015" s="105"/>
      <c r="F1015" s="105"/>
      <c r="G1015" s="105"/>
      <c r="H1015" s="106"/>
      <c r="I1015" s="106"/>
      <c r="J1015" s="106"/>
      <c r="K1015" s="106"/>
      <c r="L1015" s="106"/>
      <c r="M1015" s="106"/>
      <c r="N1015" s="106"/>
      <c r="O1015" s="106"/>
      <c r="P1015" s="106"/>
      <c r="Q1015" s="106"/>
      <c r="R1015" s="106"/>
      <c r="S1015" s="103"/>
      <c r="T1015" s="103"/>
      <c r="U1015" s="103"/>
      <c r="V1015" s="103"/>
      <c r="W1015" s="103"/>
      <c r="X1015" s="103"/>
      <c r="Y1015" s="103"/>
      <c r="AD1015" s="103"/>
      <c r="AE1015" s="103"/>
    </row>
    <row r="1016" spans="4:31" ht="13.5">
      <c r="D1016" s="106"/>
      <c r="E1016" s="105"/>
      <c r="F1016" s="105"/>
      <c r="G1016" s="105"/>
      <c r="H1016" s="106"/>
      <c r="I1016" s="106"/>
      <c r="J1016" s="106"/>
      <c r="K1016" s="106"/>
      <c r="L1016" s="106"/>
      <c r="M1016" s="106"/>
      <c r="N1016" s="106"/>
      <c r="O1016" s="106"/>
      <c r="P1016" s="106"/>
      <c r="Q1016" s="106"/>
      <c r="R1016" s="106"/>
      <c r="S1016" s="103"/>
      <c r="T1016" s="103"/>
      <c r="U1016" s="103"/>
      <c r="V1016" s="103"/>
      <c r="W1016" s="103"/>
      <c r="X1016" s="103"/>
      <c r="Y1016" s="103"/>
      <c r="AD1016" s="103"/>
      <c r="AE1016" s="103"/>
    </row>
    <row r="1017" spans="4:31" ht="13.5">
      <c r="D1017" s="106"/>
      <c r="E1017" s="105"/>
      <c r="F1017" s="105"/>
      <c r="G1017" s="105"/>
      <c r="H1017" s="106"/>
      <c r="I1017" s="106"/>
      <c r="J1017" s="106"/>
      <c r="K1017" s="106"/>
      <c r="L1017" s="106"/>
      <c r="M1017" s="106"/>
      <c r="N1017" s="106"/>
      <c r="O1017" s="106"/>
      <c r="P1017" s="106"/>
      <c r="Q1017" s="106"/>
      <c r="R1017" s="106"/>
      <c r="S1017" s="103"/>
      <c r="T1017" s="103"/>
      <c r="U1017" s="103"/>
      <c r="V1017" s="103"/>
      <c r="W1017" s="103"/>
      <c r="X1017" s="103"/>
      <c r="Y1017" s="103"/>
      <c r="AD1017" s="103"/>
      <c r="AE1017" s="103"/>
    </row>
    <row r="1018" spans="4:31" ht="13.5">
      <c r="D1018" s="106"/>
      <c r="E1018" s="105"/>
      <c r="F1018" s="105"/>
      <c r="G1018" s="105"/>
      <c r="H1018" s="106"/>
      <c r="I1018" s="106"/>
      <c r="J1018" s="106"/>
      <c r="K1018" s="106"/>
      <c r="L1018" s="106"/>
      <c r="M1018" s="106"/>
      <c r="N1018" s="106"/>
      <c r="O1018" s="106"/>
      <c r="P1018" s="106"/>
      <c r="Q1018" s="106"/>
      <c r="R1018" s="106"/>
      <c r="S1018" s="103"/>
      <c r="T1018" s="103"/>
      <c r="U1018" s="103"/>
      <c r="V1018" s="103"/>
      <c r="W1018" s="103"/>
      <c r="X1018" s="103"/>
      <c r="Y1018" s="103"/>
      <c r="AD1018" s="103"/>
      <c r="AE1018" s="103"/>
    </row>
    <row r="1019" spans="4:31" ht="13.5">
      <c r="D1019" s="106"/>
      <c r="E1019" s="105"/>
      <c r="F1019" s="105"/>
      <c r="G1019" s="105"/>
      <c r="H1019" s="106"/>
      <c r="I1019" s="106"/>
      <c r="J1019" s="106"/>
      <c r="K1019" s="106"/>
      <c r="L1019" s="106"/>
      <c r="M1019" s="106"/>
      <c r="N1019" s="106"/>
      <c r="O1019" s="106"/>
      <c r="P1019" s="106"/>
      <c r="Q1019" s="106"/>
      <c r="R1019" s="106"/>
      <c r="S1019" s="103"/>
      <c r="T1019" s="103"/>
      <c r="U1019" s="103"/>
      <c r="V1019" s="103"/>
      <c r="W1019" s="103"/>
      <c r="X1019" s="103"/>
      <c r="Y1019" s="103"/>
      <c r="AD1019" s="103"/>
      <c r="AE1019" s="103"/>
    </row>
    <row r="1020" spans="4:31" ht="13.5">
      <c r="D1020" s="106"/>
      <c r="E1020" s="105"/>
      <c r="F1020" s="105"/>
      <c r="G1020" s="105"/>
      <c r="H1020" s="106"/>
      <c r="I1020" s="106"/>
      <c r="J1020" s="106"/>
      <c r="K1020" s="106"/>
      <c r="L1020" s="106"/>
      <c r="M1020" s="106"/>
      <c r="N1020" s="106"/>
      <c r="O1020" s="106"/>
      <c r="P1020" s="106"/>
      <c r="Q1020" s="106"/>
      <c r="R1020" s="106"/>
      <c r="S1020" s="103"/>
      <c r="T1020" s="103"/>
      <c r="U1020" s="103"/>
      <c r="V1020" s="103"/>
      <c r="W1020" s="103"/>
      <c r="X1020" s="103"/>
      <c r="Y1020" s="103"/>
      <c r="AD1020" s="103"/>
      <c r="AE1020" s="103"/>
    </row>
    <row r="1021" spans="4:31" ht="13.5">
      <c r="D1021" s="106"/>
      <c r="E1021" s="105"/>
      <c r="F1021" s="105"/>
      <c r="G1021" s="105"/>
      <c r="H1021" s="106"/>
      <c r="I1021" s="106"/>
      <c r="J1021" s="106"/>
      <c r="K1021" s="106"/>
      <c r="L1021" s="106"/>
      <c r="M1021" s="106"/>
      <c r="N1021" s="106"/>
      <c r="O1021" s="106"/>
      <c r="P1021" s="106"/>
      <c r="Q1021" s="106"/>
      <c r="R1021" s="106"/>
      <c r="S1021" s="103"/>
      <c r="T1021" s="103"/>
      <c r="U1021" s="103"/>
      <c r="V1021" s="103"/>
      <c r="W1021" s="103"/>
      <c r="X1021" s="103"/>
      <c r="Y1021" s="103"/>
      <c r="AD1021" s="103"/>
      <c r="AE1021" s="103"/>
    </row>
    <row r="1022" spans="4:31" ht="13.5">
      <c r="D1022" s="106"/>
      <c r="E1022" s="105"/>
      <c r="F1022" s="105"/>
      <c r="G1022" s="105"/>
      <c r="H1022" s="106"/>
      <c r="I1022" s="106"/>
      <c r="J1022" s="106"/>
      <c r="K1022" s="106"/>
      <c r="L1022" s="106"/>
      <c r="M1022" s="106"/>
      <c r="N1022" s="106"/>
      <c r="O1022" s="106"/>
      <c r="P1022" s="106"/>
      <c r="Q1022" s="106"/>
      <c r="R1022" s="106"/>
      <c r="S1022" s="103"/>
      <c r="T1022" s="103"/>
      <c r="U1022" s="103"/>
      <c r="V1022" s="103"/>
      <c r="W1022" s="103"/>
      <c r="X1022" s="103"/>
      <c r="Y1022" s="103"/>
      <c r="AD1022" s="103"/>
      <c r="AE1022" s="103"/>
    </row>
    <row r="1023" spans="4:31" ht="13.5">
      <c r="D1023" s="106"/>
      <c r="E1023" s="105"/>
      <c r="F1023" s="105"/>
      <c r="G1023" s="105"/>
      <c r="H1023" s="106"/>
      <c r="I1023" s="106"/>
      <c r="J1023" s="106"/>
      <c r="K1023" s="106"/>
      <c r="L1023" s="106"/>
      <c r="M1023" s="106"/>
      <c r="N1023" s="106"/>
      <c r="O1023" s="106"/>
      <c r="P1023" s="106"/>
      <c r="Q1023" s="106"/>
      <c r="R1023" s="106"/>
      <c r="S1023" s="103"/>
      <c r="T1023" s="103"/>
      <c r="U1023" s="103"/>
      <c r="V1023" s="103"/>
      <c r="W1023" s="103"/>
      <c r="X1023" s="103"/>
      <c r="Y1023" s="103"/>
      <c r="AD1023" s="103"/>
      <c r="AE1023" s="103"/>
    </row>
    <row r="1024" spans="4:31" ht="13.5">
      <c r="D1024" s="106"/>
      <c r="E1024" s="105"/>
      <c r="F1024" s="105"/>
      <c r="G1024" s="105"/>
      <c r="H1024" s="106"/>
      <c r="I1024" s="106"/>
      <c r="J1024" s="106"/>
      <c r="K1024" s="106"/>
      <c r="L1024" s="106"/>
      <c r="M1024" s="106"/>
      <c r="N1024" s="106"/>
      <c r="O1024" s="106"/>
      <c r="P1024" s="106"/>
      <c r="Q1024" s="106"/>
      <c r="R1024" s="106"/>
      <c r="S1024" s="103"/>
      <c r="T1024" s="103"/>
      <c r="U1024" s="103"/>
      <c r="V1024" s="103"/>
      <c r="W1024" s="103"/>
      <c r="X1024" s="103"/>
      <c r="Y1024" s="103"/>
      <c r="AD1024" s="103"/>
      <c r="AE1024" s="103"/>
    </row>
    <row r="1025" spans="4:31" ht="13.5">
      <c r="D1025" s="106"/>
      <c r="E1025" s="105"/>
      <c r="F1025" s="105"/>
      <c r="G1025" s="105"/>
      <c r="H1025" s="106"/>
      <c r="I1025" s="106"/>
      <c r="J1025" s="106"/>
      <c r="K1025" s="106"/>
      <c r="L1025" s="106"/>
      <c r="M1025" s="106"/>
      <c r="N1025" s="106"/>
      <c r="O1025" s="106"/>
      <c r="P1025" s="106"/>
      <c r="Q1025" s="106"/>
      <c r="R1025" s="106"/>
      <c r="S1025" s="103"/>
      <c r="T1025" s="103"/>
      <c r="U1025" s="103"/>
      <c r="V1025" s="103"/>
      <c r="W1025" s="103"/>
      <c r="X1025" s="103"/>
      <c r="Y1025" s="103"/>
      <c r="AD1025" s="103"/>
      <c r="AE1025" s="103"/>
    </row>
    <row r="1026" spans="4:31" ht="13.5">
      <c r="D1026" s="106"/>
      <c r="E1026" s="105"/>
      <c r="F1026" s="105"/>
      <c r="G1026" s="105"/>
      <c r="H1026" s="106"/>
      <c r="I1026" s="106"/>
      <c r="J1026" s="106"/>
      <c r="K1026" s="106"/>
      <c r="L1026" s="106"/>
      <c r="M1026" s="106"/>
      <c r="N1026" s="106"/>
      <c r="O1026" s="106"/>
      <c r="P1026" s="106"/>
      <c r="Q1026" s="106"/>
      <c r="R1026" s="106"/>
      <c r="S1026" s="103"/>
      <c r="T1026" s="103"/>
      <c r="U1026" s="103"/>
      <c r="V1026" s="103"/>
      <c r="W1026" s="103"/>
      <c r="X1026" s="103"/>
      <c r="Y1026" s="103"/>
      <c r="AD1026" s="103"/>
      <c r="AE1026" s="103"/>
    </row>
    <row r="1027" spans="4:31" ht="13.5">
      <c r="D1027" s="106"/>
      <c r="E1027" s="105"/>
      <c r="F1027" s="105"/>
      <c r="G1027" s="105"/>
      <c r="H1027" s="106"/>
      <c r="I1027" s="106"/>
      <c r="J1027" s="106"/>
      <c r="K1027" s="106"/>
      <c r="L1027" s="106"/>
      <c r="M1027" s="106"/>
      <c r="N1027" s="106"/>
      <c r="O1027" s="106"/>
      <c r="P1027" s="106"/>
      <c r="Q1027" s="106"/>
      <c r="R1027" s="106"/>
      <c r="S1027" s="103"/>
      <c r="T1027" s="103"/>
      <c r="U1027" s="103"/>
      <c r="V1027" s="103"/>
      <c r="W1027" s="103"/>
      <c r="X1027" s="103"/>
      <c r="Y1027" s="103"/>
      <c r="AD1027" s="103"/>
      <c r="AE1027" s="103"/>
    </row>
    <row r="1028" spans="4:31" ht="13.5">
      <c r="D1028" s="106"/>
      <c r="E1028" s="105"/>
      <c r="F1028" s="105"/>
      <c r="G1028" s="105"/>
      <c r="H1028" s="106"/>
      <c r="I1028" s="106"/>
      <c r="J1028" s="106"/>
      <c r="K1028" s="106"/>
      <c r="L1028" s="106"/>
      <c r="M1028" s="106"/>
      <c r="N1028" s="106"/>
      <c r="O1028" s="106"/>
      <c r="P1028" s="106"/>
      <c r="Q1028" s="106"/>
      <c r="R1028" s="106"/>
      <c r="S1028" s="103"/>
      <c r="T1028" s="103"/>
      <c r="U1028" s="103"/>
      <c r="V1028" s="103"/>
      <c r="W1028" s="103"/>
      <c r="X1028" s="103"/>
      <c r="Y1028" s="103"/>
      <c r="AD1028" s="103"/>
      <c r="AE1028" s="103"/>
    </row>
    <row r="1029" spans="4:31" ht="13.5">
      <c r="D1029" s="106"/>
      <c r="E1029" s="105"/>
      <c r="F1029" s="105"/>
      <c r="G1029" s="105"/>
      <c r="H1029" s="106"/>
      <c r="I1029" s="106"/>
      <c r="J1029" s="106"/>
      <c r="K1029" s="106"/>
      <c r="L1029" s="106"/>
      <c r="M1029" s="106"/>
      <c r="N1029" s="106"/>
      <c r="O1029" s="106"/>
      <c r="P1029" s="106"/>
      <c r="Q1029" s="106"/>
      <c r="R1029" s="106"/>
      <c r="S1029" s="103"/>
      <c r="T1029" s="103"/>
      <c r="U1029" s="103"/>
      <c r="V1029" s="103"/>
      <c r="W1029" s="103"/>
      <c r="X1029" s="103"/>
      <c r="Y1029" s="103"/>
      <c r="AD1029" s="103"/>
      <c r="AE1029" s="103"/>
    </row>
    <row r="1030" spans="4:31" ht="13.5">
      <c r="D1030" s="106"/>
      <c r="E1030" s="105"/>
      <c r="F1030" s="105"/>
      <c r="G1030" s="105"/>
      <c r="H1030" s="106"/>
      <c r="I1030" s="106"/>
      <c r="J1030" s="106"/>
      <c r="K1030" s="106"/>
      <c r="L1030" s="106"/>
      <c r="M1030" s="106"/>
      <c r="N1030" s="106"/>
      <c r="O1030" s="106"/>
      <c r="P1030" s="106"/>
      <c r="Q1030" s="106"/>
      <c r="R1030" s="106"/>
      <c r="S1030" s="103"/>
      <c r="T1030" s="103"/>
      <c r="U1030" s="103"/>
      <c r="V1030" s="103"/>
      <c r="W1030" s="103"/>
      <c r="X1030" s="103"/>
      <c r="Y1030" s="103"/>
      <c r="AD1030" s="103"/>
      <c r="AE1030" s="103"/>
    </row>
    <row r="1031" spans="4:31" ht="13.5">
      <c r="D1031" s="106"/>
      <c r="E1031" s="105"/>
      <c r="F1031" s="105"/>
      <c r="G1031" s="105"/>
      <c r="H1031" s="106"/>
      <c r="I1031" s="106"/>
      <c r="J1031" s="106"/>
      <c r="K1031" s="106"/>
      <c r="L1031" s="106"/>
      <c r="M1031" s="106"/>
      <c r="N1031" s="106"/>
      <c r="O1031" s="106"/>
      <c r="P1031" s="106"/>
      <c r="Q1031" s="106"/>
      <c r="R1031" s="106"/>
      <c r="S1031" s="103"/>
      <c r="T1031" s="103"/>
      <c r="U1031" s="103"/>
      <c r="V1031" s="103"/>
      <c r="W1031" s="103"/>
      <c r="X1031" s="103"/>
      <c r="Y1031" s="103"/>
      <c r="AD1031" s="103"/>
      <c r="AE1031" s="103"/>
    </row>
    <row r="1032" spans="4:31" ht="13.5">
      <c r="D1032" s="106"/>
      <c r="E1032" s="105"/>
      <c r="F1032" s="105"/>
      <c r="G1032" s="105"/>
      <c r="H1032" s="106"/>
      <c r="I1032" s="106"/>
      <c r="J1032" s="106"/>
      <c r="K1032" s="106"/>
      <c r="L1032" s="106"/>
      <c r="M1032" s="106"/>
      <c r="N1032" s="106"/>
      <c r="O1032" s="106"/>
      <c r="P1032" s="106"/>
      <c r="Q1032" s="106"/>
      <c r="R1032" s="106"/>
      <c r="S1032" s="103"/>
      <c r="T1032" s="103"/>
      <c r="U1032" s="103"/>
      <c r="V1032" s="103"/>
      <c r="W1032" s="103"/>
      <c r="X1032" s="103"/>
      <c r="Y1032" s="103"/>
      <c r="AD1032" s="103"/>
      <c r="AE1032" s="103"/>
    </row>
    <row r="1033" spans="4:31" ht="13.5">
      <c r="D1033" s="106"/>
      <c r="E1033" s="105"/>
      <c r="F1033" s="105"/>
      <c r="G1033" s="105"/>
      <c r="H1033" s="106"/>
      <c r="I1033" s="106"/>
      <c r="J1033" s="106"/>
      <c r="K1033" s="106"/>
      <c r="L1033" s="106"/>
      <c r="M1033" s="106"/>
      <c r="N1033" s="106"/>
      <c r="O1033" s="106"/>
      <c r="P1033" s="106"/>
      <c r="Q1033" s="106"/>
      <c r="R1033" s="106"/>
      <c r="S1033" s="103"/>
      <c r="T1033" s="103"/>
      <c r="U1033" s="103"/>
      <c r="V1033" s="103"/>
      <c r="W1033" s="103"/>
      <c r="X1033" s="103"/>
      <c r="Y1033" s="103"/>
      <c r="AD1033" s="103"/>
      <c r="AE1033" s="103"/>
    </row>
    <row r="1034" spans="4:31" ht="13.5">
      <c r="D1034" s="106"/>
      <c r="E1034" s="105"/>
      <c r="F1034" s="105"/>
      <c r="G1034" s="105"/>
      <c r="H1034" s="106"/>
      <c r="I1034" s="106"/>
      <c r="J1034" s="106"/>
      <c r="K1034" s="106"/>
      <c r="L1034" s="106"/>
      <c r="M1034" s="106"/>
      <c r="N1034" s="106"/>
      <c r="O1034" s="106"/>
      <c r="P1034" s="106"/>
      <c r="Q1034" s="106"/>
      <c r="R1034" s="106"/>
      <c r="S1034" s="103"/>
      <c r="T1034" s="103"/>
      <c r="U1034" s="103"/>
      <c r="V1034" s="103"/>
      <c r="W1034" s="103"/>
      <c r="X1034" s="103"/>
      <c r="Y1034" s="103"/>
      <c r="AD1034" s="103"/>
      <c r="AE1034" s="103"/>
    </row>
    <row r="1035" spans="4:31" ht="13.5">
      <c r="D1035" s="106"/>
      <c r="E1035" s="105"/>
      <c r="F1035" s="105"/>
      <c r="G1035" s="105"/>
      <c r="H1035" s="106"/>
      <c r="I1035" s="106"/>
      <c r="J1035" s="106"/>
      <c r="K1035" s="106"/>
      <c r="L1035" s="106"/>
      <c r="M1035" s="106"/>
      <c r="N1035" s="106"/>
      <c r="O1035" s="106"/>
      <c r="P1035" s="106"/>
      <c r="Q1035" s="106"/>
      <c r="R1035" s="106"/>
      <c r="S1035" s="103"/>
      <c r="T1035" s="103"/>
      <c r="U1035" s="103"/>
      <c r="V1035" s="103"/>
      <c r="W1035" s="103"/>
      <c r="X1035" s="103"/>
      <c r="Y1035" s="103"/>
      <c r="AD1035" s="103"/>
      <c r="AE1035" s="103"/>
    </row>
    <row r="1036" spans="4:31" ht="13.5">
      <c r="D1036" s="106"/>
      <c r="E1036" s="105"/>
      <c r="F1036" s="105"/>
      <c r="G1036" s="105"/>
      <c r="H1036" s="106"/>
      <c r="I1036" s="106"/>
      <c r="J1036" s="106"/>
      <c r="K1036" s="106"/>
      <c r="L1036" s="106"/>
      <c r="M1036" s="106"/>
      <c r="N1036" s="106"/>
      <c r="O1036" s="106"/>
      <c r="P1036" s="106"/>
      <c r="Q1036" s="106"/>
      <c r="R1036" s="106"/>
      <c r="S1036" s="103"/>
      <c r="T1036" s="103"/>
      <c r="U1036" s="103"/>
      <c r="V1036" s="103"/>
      <c r="W1036" s="103"/>
      <c r="X1036" s="103"/>
      <c r="Y1036" s="103"/>
      <c r="AD1036" s="103"/>
      <c r="AE1036" s="103"/>
    </row>
    <row r="1037" spans="4:31" ht="13.5">
      <c r="D1037" s="106"/>
      <c r="E1037" s="105"/>
      <c r="F1037" s="105"/>
      <c r="G1037" s="105"/>
      <c r="H1037" s="106"/>
      <c r="I1037" s="106"/>
      <c r="J1037" s="106"/>
      <c r="K1037" s="106"/>
      <c r="L1037" s="106"/>
      <c r="M1037" s="106"/>
      <c r="N1037" s="106"/>
      <c r="O1037" s="106"/>
      <c r="P1037" s="106"/>
      <c r="Q1037" s="106"/>
      <c r="R1037" s="106"/>
      <c r="S1037" s="103"/>
      <c r="T1037" s="103"/>
      <c r="U1037" s="103"/>
      <c r="V1037" s="103"/>
      <c r="W1037" s="103"/>
      <c r="X1037" s="103"/>
      <c r="Y1037" s="103"/>
      <c r="AD1037" s="103"/>
      <c r="AE1037" s="103"/>
    </row>
    <row r="1038" spans="4:31" ht="13.5">
      <c r="D1038" s="106"/>
      <c r="E1038" s="105"/>
      <c r="F1038" s="105"/>
      <c r="G1038" s="105"/>
      <c r="H1038" s="106"/>
      <c r="I1038" s="106"/>
      <c r="J1038" s="106"/>
      <c r="K1038" s="106"/>
      <c r="L1038" s="106"/>
      <c r="M1038" s="106"/>
      <c r="N1038" s="106"/>
      <c r="O1038" s="106"/>
      <c r="P1038" s="106"/>
      <c r="Q1038" s="106"/>
      <c r="R1038" s="106"/>
      <c r="S1038" s="103"/>
      <c r="T1038" s="103"/>
      <c r="U1038" s="103"/>
      <c r="V1038" s="103"/>
      <c r="W1038" s="103"/>
      <c r="X1038" s="103"/>
      <c r="Y1038" s="103"/>
      <c r="AD1038" s="103"/>
      <c r="AE1038" s="103"/>
    </row>
    <row r="1039" spans="4:31" ht="13.5">
      <c r="D1039" s="106"/>
      <c r="E1039" s="105"/>
      <c r="F1039" s="105"/>
      <c r="G1039" s="105"/>
      <c r="H1039" s="106"/>
      <c r="I1039" s="106"/>
      <c r="J1039" s="106"/>
      <c r="K1039" s="106"/>
      <c r="L1039" s="106"/>
      <c r="M1039" s="106"/>
      <c r="N1039" s="106"/>
      <c r="O1039" s="106"/>
      <c r="P1039" s="106"/>
      <c r="Q1039" s="106"/>
      <c r="R1039" s="106"/>
      <c r="S1039" s="103"/>
      <c r="T1039" s="103"/>
      <c r="U1039" s="103"/>
      <c r="V1039" s="103"/>
      <c r="W1039" s="103"/>
      <c r="X1039" s="103"/>
      <c r="Y1039" s="103"/>
      <c r="AD1039" s="103"/>
      <c r="AE1039" s="103"/>
    </row>
    <row r="1040" spans="4:31" ht="13.5">
      <c r="D1040" s="106"/>
      <c r="E1040" s="105"/>
      <c r="F1040" s="105"/>
      <c r="G1040" s="105"/>
      <c r="H1040" s="106"/>
      <c r="I1040" s="106"/>
      <c r="J1040" s="106"/>
      <c r="K1040" s="106"/>
      <c r="L1040" s="106"/>
      <c r="M1040" s="106"/>
      <c r="N1040" s="106"/>
      <c r="O1040" s="106"/>
      <c r="P1040" s="106"/>
      <c r="Q1040" s="106"/>
      <c r="R1040" s="106"/>
      <c r="S1040" s="103"/>
      <c r="T1040" s="103"/>
      <c r="U1040" s="103"/>
      <c r="V1040" s="103"/>
      <c r="W1040" s="103"/>
      <c r="X1040" s="103"/>
      <c r="Y1040" s="103"/>
      <c r="AD1040" s="103"/>
      <c r="AE1040" s="103"/>
    </row>
    <row r="1041" spans="4:31" ht="13.5">
      <c r="D1041" s="106"/>
      <c r="E1041" s="105"/>
      <c r="F1041" s="105"/>
      <c r="G1041" s="105"/>
      <c r="H1041" s="106"/>
      <c r="I1041" s="106"/>
      <c r="J1041" s="106"/>
      <c r="K1041" s="106"/>
      <c r="L1041" s="106"/>
      <c r="M1041" s="106"/>
      <c r="N1041" s="106"/>
      <c r="O1041" s="106"/>
      <c r="P1041" s="106"/>
      <c r="Q1041" s="106"/>
      <c r="R1041" s="106"/>
      <c r="S1041" s="103"/>
      <c r="T1041" s="103"/>
      <c r="U1041" s="103"/>
      <c r="V1041" s="103"/>
      <c r="W1041" s="103"/>
      <c r="X1041" s="103"/>
      <c r="Y1041" s="103"/>
      <c r="AD1041" s="103"/>
      <c r="AE1041" s="103"/>
    </row>
    <row r="1042" spans="4:31" ht="13.5">
      <c r="D1042" s="106"/>
      <c r="E1042" s="105"/>
      <c r="F1042" s="105"/>
      <c r="G1042" s="105"/>
      <c r="H1042" s="106"/>
      <c r="I1042" s="106"/>
      <c r="J1042" s="106"/>
      <c r="K1042" s="106"/>
      <c r="L1042" s="106"/>
      <c r="M1042" s="106"/>
      <c r="N1042" s="106"/>
      <c r="O1042" s="106"/>
      <c r="P1042" s="106"/>
      <c r="Q1042" s="106"/>
      <c r="R1042" s="106"/>
      <c r="S1042" s="103"/>
      <c r="T1042" s="103"/>
      <c r="U1042" s="103"/>
      <c r="V1042" s="103"/>
      <c r="W1042" s="103"/>
      <c r="X1042" s="103"/>
      <c r="Y1042" s="103"/>
      <c r="AD1042" s="103"/>
      <c r="AE1042" s="103"/>
    </row>
    <row r="1043" spans="4:31" ht="13.5">
      <c r="D1043" s="106"/>
      <c r="E1043" s="105"/>
      <c r="F1043" s="105"/>
      <c r="G1043" s="105"/>
      <c r="H1043" s="106"/>
      <c r="I1043" s="106"/>
      <c r="J1043" s="106"/>
      <c r="K1043" s="106"/>
      <c r="L1043" s="106"/>
      <c r="M1043" s="106"/>
      <c r="N1043" s="106"/>
      <c r="O1043" s="106"/>
      <c r="P1043" s="106"/>
      <c r="Q1043" s="106"/>
      <c r="R1043" s="106"/>
      <c r="S1043" s="103"/>
      <c r="T1043" s="103"/>
      <c r="U1043" s="103"/>
      <c r="V1043" s="103"/>
      <c r="W1043" s="103"/>
      <c r="X1043" s="103"/>
      <c r="Y1043" s="103"/>
      <c r="AD1043" s="103"/>
      <c r="AE1043" s="103"/>
    </row>
    <row r="1044" spans="4:31" ht="13.5">
      <c r="D1044" s="106"/>
      <c r="E1044" s="105"/>
      <c r="F1044" s="105"/>
      <c r="G1044" s="105"/>
      <c r="H1044" s="106"/>
      <c r="I1044" s="106"/>
      <c r="J1044" s="106"/>
      <c r="K1044" s="106"/>
      <c r="L1044" s="106"/>
      <c r="M1044" s="106"/>
      <c r="N1044" s="106"/>
      <c r="O1044" s="106"/>
      <c r="P1044" s="106"/>
      <c r="Q1044" s="106"/>
      <c r="R1044" s="106"/>
      <c r="S1044" s="103"/>
      <c r="T1044" s="103"/>
      <c r="U1044" s="103"/>
      <c r="V1044" s="103"/>
      <c r="W1044" s="103"/>
      <c r="X1044" s="103"/>
      <c r="Y1044" s="103"/>
      <c r="AD1044" s="103"/>
      <c r="AE1044" s="103"/>
    </row>
    <row r="1045" spans="4:31" ht="13.5">
      <c r="D1045" s="106"/>
      <c r="E1045" s="105"/>
      <c r="F1045" s="105"/>
      <c r="G1045" s="105"/>
      <c r="H1045" s="106"/>
      <c r="I1045" s="106"/>
      <c r="J1045" s="106"/>
      <c r="K1045" s="106"/>
      <c r="L1045" s="106"/>
      <c r="M1045" s="106"/>
      <c r="N1045" s="106"/>
      <c r="O1045" s="106"/>
      <c r="P1045" s="106"/>
      <c r="Q1045" s="106"/>
      <c r="R1045" s="106"/>
      <c r="S1045" s="103"/>
      <c r="T1045" s="103"/>
      <c r="U1045" s="103"/>
      <c r="V1045" s="103"/>
      <c r="W1045" s="103"/>
      <c r="X1045" s="103"/>
      <c r="Y1045" s="103"/>
      <c r="AD1045" s="103"/>
      <c r="AE1045" s="103"/>
    </row>
    <row r="1046" spans="4:31" ht="13.5">
      <c r="D1046" s="106"/>
      <c r="E1046" s="105"/>
      <c r="F1046" s="105"/>
      <c r="G1046" s="105"/>
      <c r="H1046" s="106"/>
      <c r="I1046" s="106"/>
      <c r="J1046" s="106"/>
      <c r="K1046" s="106"/>
      <c r="L1046" s="106"/>
      <c r="M1046" s="106"/>
      <c r="N1046" s="106"/>
      <c r="O1046" s="106"/>
      <c r="P1046" s="106"/>
      <c r="Q1046" s="106"/>
      <c r="R1046" s="106"/>
      <c r="S1046" s="103"/>
      <c r="T1046" s="103"/>
      <c r="U1046" s="103"/>
      <c r="V1046" s="103"/>
      <c r="W1046" s="103"/>
      <c r="X1046" s="103"/>
      <c r="Y1046" s="103"/>
      <c r="AD1046" s="103"/>
      <c r="AE1046" s="103"/>
    </row>
    <row r="1047" spans="4:31" ht="13.5">
      <c r="D1047" s="106"/>
      <c r="E1047" s="105"/>
      <c r="F1047" s="105"/>
      <c r="G1047" s="105"/>
      <c r="H1047" s="106"/>
      <c r="I1047" s="106"/>
      <c r="J1047" s="106"/>
      <c r="K1047" s="106"/>
      <c r="L1047" s="106"/>
      <c r="M1047" s="106"/>
      <c r="N1047" s="106"/>
      <c r="O1047" s="106"/>
      <c r="P1047" s="106"/>
      <c r="Q1047" s="106"/>
      <c r="R1047" s="106"/>
      <c r="S1047" s="103"/>
      <c r="T1047" s="103"/>
      <c r="U1047" s="103"/>
      <c r="V1047" s="103"/>
      <c r="W1047" s="103"/>
      <c r="X1047" s="103"/>
      <c r="Y1047" s="103"/>
      <c r="AD1047" s="103"/>
      <c r="AE1047" s="103"/>
    </row>
    <row r="1048" spans="4:31" ht="13.5">
      <c r="D1048" s="106"/>
      <c r="E1048" s="105"/>
      <c r="F1048" s="105"/>
      <c r="G1048" s="105"/>
      <c r="H1048" s="106"/>
      <c r="I1048" s="106"/>
      <c r="J1048" s="106"/>
      <c r="K1048" s="106"/>
      <c r="L1048" s="106"/>
      <c r="M1048" s="106"/>
      <c r="N1048" s="106"/>
      <c r="O1048" s="106"/>
      <c r="P1048" s="106"/>
      <c r="Q1048" s="106"/>
      <c r="R1048" s="106"/>
      <c r="S1048" s="103"/>
      <c r="T1048" s="103"/>
      <c r="U1048" s="103"/>
      <c r="V1048" s="103"/>
      <c r="W1048" s="103"/>
      <c r="X1048" s="103"/>
      <c r="Y1048" s="103"/>
      <c r="AD1048" s="103"/>
      <c r="AE1048" s="103"/>
    </row>
    <row r="1049" spans="4:31" ht="13.5">
      <c r="D1049" s="106"/>
      <c r="E1049" s="105"/>
      <c r="F1049" s="105"/>
      <c r="G1049" s="105"/>
      <c r="H1049" s="106"/>
      <c r="I1049" s="106"/>
      <c r="J1049" s="106"/>
      <c r="K1049" s="106"/>
      <c r="L1049" s="106"/>
      <c r="M1049" s="106"/>
      <c r="N1049" s="106"/>
      <c r="O1049" s="106"/>
      <c r="P1049" s="106"/>
      <c r="Q1049" s="106"/>
      <c r="R1049" s="106"/>
      <c r="S1049" s="103"/>
      <c r="T1049" s="103"/>
      <c r="U1049" s="103"/>
      <c r="V1049" s="103"/>
      <c r="W1049" s="103"/>
      <c r="X1049" s="103"/>
      <c r="Y1049" s="103"/>
      <c r="AD1049" s="103"/>
      <c r="AE1049" s="103"/>
    </row>
    <row r="1050" spans="4:31" ht="13.5">
      <c r="D1050" s="106"/>
      <c r="E1050" s="105"/>
      <c r="F1050" s="105"/>
      <c r="G1050" s="105"/>
      <c r="H1050" s="106"/>
      <c r="I1050" s="106"/>
      <c r="J1050" s="106"/>
      <c r="K1050" s="106"/>
      <c r="L1050" s="106"/>
      <c r="M1050" s="106"/>
      <c r="N1050" s="106"/>
      <c r="O1050" s="106"/>
      <c r="P1050" s="106"/>
      <c r="Q1050" s="106"/>
      <c r="R1050" s="106"/>
      <c r="S1050" s="103"/>
      <c r="T1050" s="103"/>
      <c r="U1050" s="103"/>
      <c r="V1050" s="103"/>
      <c r="W1050" s="103"/>
      <c r="X1050" s="103"/>
      <c r="Y1050" s="103"/>
      <c r="AD1050" s="103"/>
      <c r="AE1050" s="103"/>
    </row>
    <row r="1051" spans="4:31" ht="13.5">
      <c r="D1051" s="106"/>
      <c r="E1051" s="105"/>
      <c r="F1051" s="105"/>
      <c r="G1051" s="105"/>
      <c r="H1051" s="106"/>
      <c r="I1051" s="106"/>
      <c r="J1051" s="106"/>
      <c r="K1051" s="106"/>
      <c r="L1051" s="106"/>
      <c r="M1051" s="106"/>
      <c r="N1051" s="106"/>
      <c r="O1051" s="106"/>
      <c r="P1051" s="106"/>
      <c r="Q1051" s="106"/>
      <c r="R1051" s="106"/>
      <c r="S1051" s="103"/>
      <c r="T1051" s="103"/>
      <c r="U1051" s="103"/>
      <c r="V1051" s="103"/>
      <c r="W1051" s="103"/>
      <c r="X1051" s="103"/>
      <c r="Y1051" s="103"/>
      <c r="AD1051" s="103"/>
      <c r="AE1051" s="103"/>
    </row>
    <row r="1052" spans="4:31" ht="13.5">
      <c r="D1052" s="106"/>
      <c r="E1052" s="105"/>
      <c r="F1052" s="105"/>
      <c r="G1052" s="105"/>
      <c r="H1052" s="106"/>
      <c r="I1052" s="106"/>
      <c r="J1052" s="106"/>
      <c r="K1052" s="106"/>
      <c r="L1052" s="106"/>
      <c r="M1052" s="106"/>
      <c r="N1052" s="106"/>
      <c r="O1052" s="106"/>
      <c r="P1052" s="106"/>
      <c r="Q1052" s="106"/>
      <c r="R1052" s="106"/>
      <c r="S1052" s="103"/>
      <c r="T1052" s="103"/>
      <c r="U1052" s="103"/>
      <c r="V1052" s="103"/>
      <c r="W1052" s="103"/>
      <c r="X1052" s="103"/>
      <c r="Y1052" s="103"/>
      <c r="AD1052" s="103"/>
      <c r="AE1052" s="103"/>
    </row>
    <row r="1053" spans="4:31" ht="13.5">
      <c r="D1053" s="106"/>
      <c r="E1053" s="105"/>
      <c r="F1053" s="105"/>
      <c r="G1053" s="105"/>
      <c r="H1053" s="106"/>
      <c r="I1053" s="106"/>
      <c r="J1053" s="106"/>
      <c r="K1053" s="106"/>
      <c r="L1053" s="106"/>
      <c r="M1053" s="106"/>
      <c r="N1053" s="106"/>
      <c r="O1053" s="106"/>
      <c r="P1053" s="106"/>
      <c r="Q1053" s="106"/>
      <c r="R1053" s="106"/>
      <c r="S1053" s="103"/>
      <c r="T1053" s="103"/>
      <c r="U1053" s="103"/>
      <c r="V1053" s="103"/>
      <c r="W1053" s="103"/>
      <c r="X1053" s="103"/>
      <c r="Y1053" s="103"/>
      <c r="AD1053" s="103"/>
      <c r="AE1053" s="103"/>
    </row>
    <row r="1054" spans="4:31" ht="13.5">
      <c r="D1054" s="106"/>
      <c r="E1054" s="105"/>
      <c r="F1054" s="105"/>
      <c r="G1054" s="105"/>
      <c r="H1054" s="106"/>
      <c r="I1054" s="106"/>
      <c r="J1054" s="106"/>
      <c r="K1054" s="106"/>
      <c r="L1054" s="106"/>
      <c r="M1054" s="106"/>
      <c r="N1054" s="106"/>
      <c r="O1054" s="106"/>
      <c r="P1054" s="106"/>
      <c r="Q1054" s="106"/>
      <c r="R1054" s="106"/>
      <c r="S1054" s="103"/>
      <c r="T1054" s="103"/>
      <c r="U1054" s="103"/>
      <c r="V1054" s="103"/>
      <c r="W1054" s="103"/>
      <c r="X1054" s="103"/>
      <c r="Y1054" s="103"/>
      <c r="AD1054" s="103"/>
      <c r="AE1054" s="103"/>
    </row>
    <row r="1055" spans="4:31" ht="13.5">
      <c r="D1055" s="106"/>
      <c r="E1055" s="105"/>
      <c r="F1055" s="105"/>
      <c r="G1055" s="105"/>
      <c r="H1055" s="106"/>
      <c r="I1055" s="106"/>
      <c r="J1055" s="106"/>
      <c r="K1055" s="106"/>
      <c r="L1055" s="106"/>
      <c r="M1055" s="106"/>
      <c r="N1055" s="106"/>
      <c r="O1055" s="106"/>
      <c r="P1055" s="106"/>
      <c r="Q1055" s="106"/>
      <c r="R1055" s="106"/>
      <c r="S1055" s="103"/>
      <c r="T1055" s="103"/>
      <c r="U1055" s="103"/>
      <c r="V1055" s="103"/>
      <c r="W1055" s="103"/>
      <c r="X1055" s="103"/>
      <c r="Y1055" s="103"/>
      <c r="AD1055" s="103"/>
      <c r="AE1055" s="103"/>
    </row>
    <row r="1056" spans="4:31" ht="13.5">
      <c r="D1056" s="106"/>
      <c r="E1056" s="105"/>
      <c r="F1056" s="105"/>
      <c r="G1056" s="105"/>
      <c r="H1056" s="106"/>
      <c r="I1056" s="106"/>
      <c r="J1056" s="106"/>
      <c r="K1056" s="106"/>
      <c r="L1056" s="106"/>
      <c r="M1056" s="106"/>
      <c r="N1056" s="106"/>
      <c r="O1056" s="106"/>
      <c r="P1056" s="106"/>
      <c r="Q1056" s="106"/>
      <c r="R1056" s="106"/>
      <c r="S1056" s="103"/>
      <c r="T1056" s="103"/>
      <c r="U1056" s="103"/>
      <c r="V1056" s="103"/>
      <c r="W1056" s="103"/>
      <c r="X1056" s="103"/>
      <c r="Y1056" s="103"/>
      <c r="AD1056" s="103"/>
      <c r="AE1056" s="103"/>
    </row>
    <row r="1057" spans="4:31" ht="13.5">
      <c r="D1057" s="106"/>
      <c r="E1057" s="105"/>
      <c r="F1057" s="105"/>
      <c r="G1057" s="105"/>
      <c r="H1057" s="106"/>
      <c r="I1057" s="106"/>
      <c r="J1057" s="106"/>
      <c r="K1057" s="106"/>
      <c r="L1057" s="106"/>
      <c r="M1057" s="106"/>
      <c r="N1057" s="106"/>
      <c r="O1057" s="106"/>
      <c r="P1057" s="106"/>
      <c r="Q1057" s="106"/>
      <c r="R1057" s="106"/>
      <c r="S1057" s="103"/>
      <c r="T1057" s="103"/>
      <c r="U1057" s="103"/>
      <c r="V1057" s="103"/>
      <c r="W1057" s="103"/>
      <c r="X1057" s="103"/>
      <c r="Y1057" s="103"/>
      <c r="AD1057" s="103"/>
      <c r="AE1057" s="103"/>
    </row>
    <row r="1058" spans="4:31" ht="13.5">
      <c r="D1058" s="106"/>
      <c r="E1058" s="105"/>
      <c r="F1058" s="105"/>
      <c r="G1058" s="105"/>
      <c r="H1058" s="106"/>
      <c r="I1058" s="106"/>
      <c r="J1058" s="106"/>
      <c r="K1058" s="106"/>
      <c r="L1058" s="106"/>
      <c r="M1058" s="106"/>
      <c r="N1058" s="106"/>
      <c r="O1058" s="106"/>
      <c r="P1058" s="106"/>
      <c r="Q1058" s="106"/>
      <c r="R1058" s="106"/>
      <c r="S1058" s="103"/>
      <c r="T1058" s="103"/>
      <c r="U1058" s="103"/>
      <c r="V1058" s="103"/>
      <c r="W1058" s="103"/>
      <c r="X1058" s="103"/>
      <c r="Y1058" s="103"/>
      <c r="AD1058" s="103"/>
      <c r="AE1058" s="103"/>
    </row>
    <row r="1059" spans="4:31" ht="13.5">
      <c r="D1059" s="106"/>
      <c r="E1059" s="105"/>
      <c r="F1059" s="105"/>
      <c r="G1059" s="105"/>
      <c r="H1059" s="106"/>
      <c r="I1059" s="106"/>
      <c r="J1059" s="106"/>
      <c r="K1059" s="106"/>
      <c r="L1059" s="106"/>
      <c r="M1059" s="106"/>
      <c r="N1059" s="106"/>
      <c r="O1059" s="106"/>
      <c r="P1059" s="106"/>
      <c r="Q1059" s="106"/>
      <c r="R1059" s="106"/>
      <c r="S1059" s="103"/>
      <c r="T1059" s="103"/>
      <c r="U1059" s="103"/>
      <c r="V1059" s="103"/>
      <c r="W1059" s="103"/>
      <c r="X1059" s="103"/>
      <c r="Y1059" s="103"/>
      <c r="AD1059" s="103"/>
      <c r="AE1059" s="103"/>
    </row>
    <row r="1060" spans="4:31" ht="13.5">
      <c r="D1060" s="106"/>
      <c r="E1060" s="105"/>
      <c r="F1060" s="105"/>
      <c r="G1060" s="105"/>
      <c r="H1060" s="106"/>
      <c r="I1060" s="106"/>
      <c r="J1060" s="106"/>
      <c r="K1060" s="106"/>
      <c r="L1060" s="106"/>
      <c r="M1060" s="106"/>
      <c r="N1060" s="106"/>
      <c r="O1060" s="106"/>
      <c r="P1060" s="106"/>
      <c r="Q1060" s="106"/>
      <c r="R1060" s="106"/>
      <c r="S1060" s="103"/>
      <c r="T1060" s="103"/>
      <c r="U1060" s="103"/>
      <c r="V1060" s="103"/>
      <c r="W1060" s="103"/>
      <c r="X1060" s="103"/>
      <c r="Y1060" s="103"/>
      <c r="AD1060" s="103"/>
      <c r="AE1060" s="103"/>
    </row>
    <row r="1061" spans="4:31" ht="13.5">
      <c r="D1061" s="106"/>
      <c r="E1061" s="105"/>
      <c r="F1061" s="105"/>
      <c r="G1061" s="105"/>
      <c r="H1061" s="106"/>
      <c r="I1061" s="106"/>
      <c r="J1061" s="106"/>
      <c r="K1061" s="106"/>
      <c r="L1061" s="106"/>
      <c r="M1061" s="106"/>
      <c r="N1061" s="106"/>
      <c r="O1061" s="106"/>
      <c r="P1061" s="106"/>
      <c r="Q1061" s="106"/>
      <c r="R1061" s="106"/>
      <c r="S1061" s="103"/>
      <c r="T1061" s="103"/>
      <c r="U1061" s="103"/>
      <c r="V1061" s="103"/>
      <c r="W1061" s="103"/>
      <c r="X1061" s="103"/>
      <c r="Y1061" s="103"/>
      <c r="AD1061" s="103"/>
      <c r="AE1061" s="103"/>
    </row>
    <row r="1062" spans="4:31" ht="13.5">
      <c r="D1062" s="106"/>
      <c r="E1062" s="105"/>
      <c r="F1062" s="105"/>
      <c r="G1062" s="105"/>
      <c r="H1062" s="106"/>
      <c r="I1062" s="106"/>
      <c r="J1062" s="106"/>
      <c r="K1062" s="106"/>
      <c r="L1062" s="106"/>
      <c r="M1062" s="106"/>
      <c r="N1062" s="106"/>
      <c r="O1062" s="106"/>
      <c r="P1062" s="106"/>
      <c r="Q1062" s="106"/>
      <c r="R1062" s="106"/>
      <c r="S1062" s="103"/>
      <c r="T1062" s="103"/>
      <c r="U1062" s="103"/>
      <c r="V1062" s="103"/>
      <c r="W1062" s="103"/>
      <c r="X1062" s="103"/>
      <c r="Y1062" s="103"/>
      <c r="AD1062" s="103"/>
      <c r="AE1062" s="103"/>
    </row>
    <row r="1063" spans="4:31" ht="13.5">
      <c r="D1063" s="106"/>
      <c r="E1063" s="105"/>
      <c r="F1063" s="105"/>
      <c r="G1063" s="105"/>
      <c r="H1063" s="106"/>
      <c r="I1063" s="106"/>
      <c r="J1063" s="106"/>
      <c r="K1063" s="106"/>
      <c r="L1063" s="106"/>
      <c r="M1063" s="106"/>
      <c r="N1063" s="106"/>
      <c r="O1063" s="106"/>
      <c r="P1063" s="106"/>
      <c r="Q1063" s="106"/>
      <c r="R1063" s="106"/>
      <c r="S1063" s="103"/>
      <c r="T1063" s="103"/>
      <c r="U1063" s="103"/>
      <c r="V1063" s="103"/>
      <c r="W1063" s="103"/>
      <c r="X1063" s="103"/>
      <c r="Y1063" s="103"/>
      <c r="AD1063" s="103"/>
      <c r="AE1063" s="103"/>
    </row>
    <row r="1064" spans="4:31" ht="13.5">
      <c r="D1064" s="106"/>
      <c r="E1064" s="105"/>
      <c r="F1064" s="105"/>
      <c r="G1064" s="105"/>
      <c r="H1064" s="106"/>
      <c r="I1064" s="106"/>
      <c r="J1064" s="106"/>
      <c r="K1064" s="106"/>
      <c r="L1064" s="106"/>
      <c r="M1064" s="106"/>
      <c r="N1064" s="106"/>
      <c r="O1064" s="106"/>
      <c r="P1064" s="106"/>
      <c r="Q1064" s="106"/>
      <c r="R1064" s="106"/>
      <c r="S1064" s="103"/>
      <c r="T1064" s="103"/>
      <c r="U1064" s="103"/>
      <c r="V1064" s="103"/>
      <c r="W1064" s="103"/>
      <c r="X1064" s="103"/>
      <c r="Y1064" s="103"/>
      <c r="AD1064" s="103"/>
      <c r="AE1064" s="103"/>
    </row>
    <row r="1065" spans="4:31" ht="13.5">
      <c r="D1065" s="106"/>
      <c r="E1065" s="105"/>
      <c r="F1065" s="105"/>
      <c r="G1065" s="105"/>
      <c r="H1065" s="106"/>
      <c r="I1065" s="106"/>
      <c r="J1065" s="106"/>
      <c r="K1065" s="106"/>
      <c r="L1065" s="106"/>
      <c r="M1065" s="106"/>
      <c r="N1065" s="106"/>
      <c r="O1065" s="106"/>
      <c r="P1065" s="106"/>
      <c r="Q1065" s="106"/>
      <c r="R1065" s="106"/>
      <c r="S1065" s="103"/>
      <c r="T1065" s="103"/>
      <c r="U1065" s="103"/>
      <c r="V1065" s="103"/>
      <c r="W1065" s="103"/>
      <c r="X1065" s="103"/>
      <c r="Y1065" s="103"/>
      <c r="AD1065" s="103"/>
      <c r="AE1065" s="103"/>
    </row>
    <row r="1066" spans="4:31" ht="13.5">
      <c r="D1066" s="106"/>
      <c r="E1066" s="105"/>
      <c r="F1066" s="105"/>
      <c r="G1066" s="105"/>
      <c r="H1066" s="106"/>
      <c r="I1066" s="106"/>
      <c r="J1066" s="106"/>
      <c r="K1066" s="106"/>
      <c r="L1066" s="106"/>
      <c r="M1066" s="106"/>
      <c r="N1066" s="106"/>
      <c r="O1066" s="106"/>
      <c r="P1066" s="106"/>
      <c r="Q1066" s="106"/>
      <c r="R1066" s="106"/>
      <c r="S1066" s="103"/>
      <c r="T1066" s="103"/>
      <c r="U1066" s="103"/>
      <c r="V1066" s="103"/>
      <c r="W1066" s="103"/>
      <c r="X1066" s="103"/>
      <c r="Y1066" s="103"/>
      <c r="AD1066" s="103"/>
      <c r="AE1066" s="103"/>
    </row>
    <row r="1067" spans="4:31" ht="13.5">
      <c r="D1067" s="106"/>
      <c r="E1067" s="105"/>
      <c r="F1067" s="105"/>
      <c r="G1067" s="105"/>
      <c r="H1067" s="106"/>
      <c r="I1067" s="106"/>
      <c r="J1067" s="106"/>
      <c r="K1067" s="106"/>
      <c r="L1067" s="106"/>
      <c r="M1067" s="106"/>
      <c r="N1067" s="106"/>
      <c r="O1067" s="106"/>
      <c r="P1067" s="106"/>
      <c r="Q1067" s="106"/>
      <c r="R1067" s="106"/>
      <c r="S1067" s="103"/>
      <c r="T1067" s="103"/>
      <c r="U1067" s="103"/>
      <c r="V1067" s="103"/>
      <c r="W1067" s="103"/>
      <c r="X1067" s="103"/>
      <c r="Y1067" s="103"/>
      <c r="AD1067" s="103"/>
      <c r="AE1067" s="103"/>
    </row>
    <row r="1068" spans="4:31" ht="13.5">
      <c r="D1068" s="106"/>
      <c r="E1068" s="105"/>
      <c r="F1068" s="105"/>
      <c r="G1068" s="105"/>
      <c r="H1068" s="106"/>
      <c r="I1068" s="106"/>
      <c r="J1068" s="106"/>
      <c r="K1068" s="106"/>
      <c r="L1068" s="106"/>
      <c r="M1068" s="106"/>
      <c r="N1068" s="106"/>
      <c r="O1068" s="106"/>
      <c r="P1068" s="106"/>
      <c r="Q1068" s="106"/>
      <c r="R1068" s="106"/>
      <c r="S1068" s="103"/>
      <c r="T1068" s="103"/>
      <c r="U1068" s="103"/>
      <c r="V1068" s="103"/>
      <c r="W1068" s="103"/>
      <c r="X1068" s="103"/>
      <c r="Y1068" s="103"/>
      <c r="AD1068" s="103"/>
      <c r="AE1068" s="103"/>
    </row>
    <row r="1069" spans="4:31" ht="13.5">
      <c r="D1069" s="106"/>
      <c r="E1069" s="105"/>
      <c r="F1069" s="105"/>
      <c r="G1069" s="105"/>
      <c r="H1069" s="106"/>
      <c r="I1069" s="106"/>
      <c r="J1069" s="106"/>
      <c r="K1069" s="106"/>
      <c r="L1069" s="106"/>
      <c r="M1069" s="106"/>
      <c r="N1069" s="106"/>
      <c r="O1069" s="106"/>
      <c r="P1069" s="106"/>
      <c r="Q1069" s="106"/>
      <c r="R1069" s="106"/>
      <c r="S1069" s="103"/>
      <c r="T1069" s="103"/>
      <c r="U1069" s="103"/>
      <c r="V1069" s="103"/>
      <c r="W1069" s="103"/>
      <c r="X1069" s="103"/>
      <c r="Y1069" s="103"/>
      <c r="AD1069" s="103"/>
      <c r="AE1069" s="103"/>
    </row>
    <row r="1070" spans="4:31" ht="13.5">
      <c r="D1070" s="106"/>
      <c r="E1070" s="105"/>
      <c r="F1070" s="105"/>
      <c r="G1070" s="105"/>
      <c r="H1070" s="106"/>
      <c r="I1070" s="106"/>
      <c r="J1070" s="106"/>
      <c r="K1070" s="106"/>
      <c r="L1070" s="106"/>
      <c r="M1070" s="106"/>
      <c r="N1070" s="106"/>
      <c r="O1070" s="106"/>
      <c r="P1070" s="106"/>
      <c r="Q1070" s="106"/>
      <c r="R1070" s="106"/>
      <c r="S1070" s="103"/>
      <c r="T1070" s="103"/>
      <c r="U1070" s="103"/>
      <c r="V1070" s="103"/>
      <c r="W1070" s="103"/>
      <c r="X1070" s="103"/>
      <c r="Y1070" s="103"/>
      <c r="AD1070" s="103"/>
      <c r="AE1070" s="103"/>
    </row>
    <row r="1071" spans="4:31" ht="13.5">
      <c r="D1071" s="106"/>
      <c r="E1071" s="105"/>
      <c r="F1071" s="105"/>
      <c r="G1071" s="105"/>
      <c r="H1071" s="106"/>
      <c r="I1071" s="106"/>
      <c r="J1071" s="106"/>
      <c r="K1071" s="106"/>
      <c r="L1071" s="106"/>
      <c r="M1071" s="106"/>
      <c r="N1071" s="106"/>
      <c r="O1071" s="106"/>
      <c r="P1071" s="106"/>
      <c r="Q1071" s="106"/>
      <c r="R1071" s="106"/>
      <c r="S1071" s="103"/>
      <c r="T1071" s="103"/>
      <c r="U1071" s="103"/>
      <c r="V1071" s="103"/>
      <c r="W1071" s="103"/>
      <c r="X1071" s="103"/>
      <c r="Y1071" s="103"/>
      <c r="AD1071" s="103"/>
      <c r="AE1071" s="103"/>
    </row>
    <row r="1072" spans="4:31" ht="13.5">
      <c r="D1072" s="106"/>
      <c r="E1072" s="105"/>
      <c r="F1072" s="105"/>
      <c r="G1072" s="105"/>
      <c r="H1072" s="106"/>
      <c r="I1072" s="106"/>
      <c r="J1072" s="106"/>
      <c r="K1072" s="106"/>
      <c r="L1072" s="106"/>
      <c r="M1072" s="106"/>
      <c r="N1072" s="106"/>
      <c r="O1072" s="106"/>
      <c r="P1072" s="106"/>
      <c r="Q1072" s="106"/>
      <c r="R1072" s="106"/>
      <c r="S1072" s="103"/>
      <c r="T1072" s="103"/>
      <c r="U1072" s="103"/>
      <c r="V1072" s="103"/>
      <c r="W1072" s="103"/>
      <c r="X1072" s="103"/>
      <c r="Y1072" s="103"/>
      <c r="AD1072" s="103"/>
      <c r="AE1072" s="103"/>
    </row>
    <row r="1073" spans="4:31" ht="13.5">
      <c r="D1073" s="106"/>
      <c r="E1073" s="105"/>
      <c r="F1073" s="105"/>
      <c r="G1073" s="105"/>
      <c r="H1073" s="106"/>
      <c r="I1073" s="106"/>
      <c r="J1073" s="106"/>
      <c r="K1073" s="106"/>
      <c r="L1073" s="106"/>
      <c r="M1073" s="106"/>
      <c r="N1073" s="106"/>
      <c r="O1073" s="106"/>
      <c r="P1073" s="106"/>
      <c r="Q1073" s="106"/>
      <c r="R1073" s="106"/>
      <c r="S1073" s="103"/>
      <c r="T1073" s="103"/>
      <c r="U1073" s="103"/>
      <c r="V1073" s="103"/>
      <c r="W1073" s="103"/>
      <c r="X1073" s="103"/>
      <c r="Y1073" s="103"/>
      <c r="AD1073" s="103"/>
      <c r="AE1073" s="103"/>
    </row>
    <row r="1074" spans="4:31" ht="13.5">
      <c r="D1074" s="106"/>
      <c r="E1074" s="105"/>
      <c r="F1074" s="105"/>
      <c r="G1074" s="105"/>
      <c r="H1074" s="106"/>
      <c r="I1074" s="106"/>
      <c r="J1074" s="106"/>
      <c r="K1074" s="106"/>
      <c r="L1074" s="106"/>
      <c r="M1074" s="106"/>
      <c r="N1074" s="106"/>
      <c r="O1074" s="106"/>
      <c r="P1074" s="106"/>
      <c r="Q1074" s="106"/>
      <c r="R1074" s="106"/>
      <c r="S1074" s="103"/>
      <c r="T1074" s="103"/>
      <c r="U1074" s="103"/>
      <c r="V1074" s="103"/>
      <c r="W1074" s="103"/>
      <c r="X1074" s="103"/>
      <c r="Y1074" s="103"/>
      <c r="AD1074" s="103"/>
      <c r="AE1074" s="103"/>
    </row>
    <row r="1075" spans="4:31" ht="13.5">
      <c r="D1075" s="106"/>
      <c r="E1075" s="105"/>
      <c r="F1075" s="105"/>
      <c r="G1075" s="105"/>
      <c r="H1075" s="106"/>
      <c r="I1075" s="106"/>
      <c r="J1075" s="106"/>
      <c r="K1075" s="106"/>
      <c r="L1075" s="106"/>
      <c r="M1075" s="106"/>
      <c r="N1075" s="106"/>
      <c r="O1075" s="106"/>
      <c r="P1075" s="106"/>
      <c r="Q1075" s="106"/>
      <c r="R1075" s="106"/>
      <c r="S1075" s="103"/>
      <c r="T1075" s="103"/>
      <c r="U1075" s="103"/>
      <c r="V1075" s="103"/>
      <c r="W1075" s="103"/>
      <c r="X1075" s="103"/>
      <c r="Y1075" s="103"/>
      <c r="AD1075" s="103"/>
      <c r="AE1075" s="103"/>
    </row>
    <row r="1076" spans="4:31" ht="13.5">
      <c r="D1076" s="106"/>
      <c r="E1076" s="105"/>
      <c r="F1076" s="105"/>
      <c r="G1076" s="105"/>
      <c r="H1076" s="106"/>
      <c r="I1076" s="106"/>
      <c r="J1076" s="106"/>
      <c r="K1076" s="106"/>
      <c r="L1076" s="106"/>
      <c r="M1076" s="106"/>
      <c r="N1076" s="106"/>
      <c r="O1076" s="106"/>
      <c r="P1076" s="106"/>
      <c r="Q1076" s="106"/>
      <c r="R1076" s="106"/>
      <c r="S1076" s="103"/>
      <c r="T1076" s="103"/>
      <c r="U1076" s="103"/>
      <c r="V1076" s="103"/>
      <c r="W1076" s="103"/>
      <c r="X1076" s="103"/>
      <c r="Y1076" s="103"/>
      <c r="AD1076" s="103"/>
      <c r="AE1076" s="103"/>
    </row>
    <row r="1077" spans="4:31" ht="13.5">
      <c r="D1077" s="106"/>
      <c r="E1077" s="105"/>
      <c r="F1077" s="105"/>
      <c r="G1077" s="105"/>
      <c r="H1077" s="106"/>
      <c r="I1077" s="106"/>
      <c r="J1077" s="106"/>
      <c r="K1077" s="106"/>
      <c r="L1077" s="106"/>
      <c r="M1077" s="106"/>
      <c r="N1077" s="106"/>
      <c r="O1077" s="106"/>
      <c r="P1077" s="106"/>
      <c r="Q1077" s="106"/>
      <c r="R1077" s="106"/>
      <c r="S1077" s="103"/>
      <c r="T1077" s="103"/>
      <c r="U1077" s="103"/>
      <c r="V1077" s="103"/>
      <c r="W1077" s="103"/>
      <c r="X1077" s="103"/>
      <c r="Y1077" s="103"/>
      <c r="AD1077" s="103"/>
      <c r="AE1077" s="103"/>
    </row>
    <row r="1078" spans="4:31" ht="13.5">
      <c r="D1078" s="106"/>
      <c r="E1078" s="105"/>
      <c r="F1078" s="105"/>
      <c r="G1078" s="105"/>
      <c r="H1078" s="106"/>
      <c r="I1078" s="106"/>
      <c r="J1078" s="106"/>
      <c r="K1078" s="106"/>
      <c r="L1078" s="106"/>
      <c r="M1078" s="106"/>
      <c r="N1078" s="106"/>
      <c r="O1078" s="106"/>
      <c r="P1078" s="106"/>
      <c r="Q1078" s="106"/>
      <c r="R1078" s="106"/>
      <c r="S1078" s="103"/>
      <c r="T1078" s="103"/>
      <c r="U1078" s="103"/>
      <c r="V1078" s="103"/>
      <c r="W1078" s="103"/>
      <c r="X1078" s="103"/>
      <c r="Y1078" s="103"/>
      <c r="AD1078" s="103"/>
      <c r="AE1078" s="103"/>
    </row>
    <row r="1079" spans="4:31" ht="13.5">
      <c r="D1079" s="106"/>
      <c r="E1079" s="105"/>
      <c r="F1079" s="105"/>
      <c r="G1079" s="105"/>
      <c r="H1079" s="106"/>
      <c r="I1079" s="106"/>
      <c r="J1079" s="106"/>
      <c r="K1079" s="106"/>
      <c r="L1079" s="106"/>
      <c r="M1079" s="106"/>
      <c r="N1079" s="106"/>
      <c r="O1079" s="106"/>
      <c r="P1079" s="106"/>
      <c r="Q1079" s="106"/>
      <c r="R1079" s="106"/>
      <c r="S1079" s="103"/>
      <c r="T1079" s="103"/>
      <c r="U1079" s="103"/>
      <c r="V1079" s="103"/>
      <c r="W1079" s="103"/>
      <c r="X1079" s="103"/>
      <c r="Y1079" s="103"/>
      <c r="AD1079" s="103"/>
      <c r="AE1079" s="103"/>
    </row>
    <row r="1080" spans="4:31" ht="13.5">
      <c r="D1080" s="106"/>
      <c r="E1080" s="105"/>
      <c r="F1080" s="105"/>
      <c r="G1080" s="105"/>
      <c r="H1080" s="106"/>
      <c r="I1080" s="106"/>
      <c r="J1080" s="106"/>
      <c r="K1080" s="106"/>
      <c r="L1080" s="106"/>
      <c r="M1080" s="106"/>
      <c r="N1080" s="106"/>
      <c r="O1080" s="106"/>
      <c r="P1080" s="106"/>
      <c r="Q1080" s="106"/>
      <c r="R1080" s="106"/>
      <c r="S1080" s="103"/>
      <c r="T1080" s="103"/>
      <c r="U1080" s="103"/>
      <c r="V1080" s="103"/>
      <c r="W1080" s="103"/>
      <c r="X1080" s="103"/>
      <c r="Y1080" s="103"/>
      <c r="AD1080" s="103"/>
      <c r="AE1080" s="103"/>
    </row>
    <row r="1081" spans="4:31" ht="13.5">
      <c r="D1081" s="106"/>
      <c r="E1081" s="105"/>
      <c r="F1081" s="105"/>
      <c r="G1081" s="105"/>
      <c r="H1081" s="106"/>
      <c r="I1081" s="106"/>
      <c r="J1081" s="106"/>
      <c r="K1081" s="106"/>
      <c r="L1081" s="106"/>
      <c r="M1081" s="106"/>
      <c r="N1081" s="106"/>
      <c r="O1081" s="106"/>
      <c r="P1081" s="106"/>
      <c r="Q1081" s="106"/>
      <c r="R1081" s="106"/>
      <c r="S1081" s="103"/>
      <c r="T1081" s="103"/>
      <c r="U1081" s="103"/>
      <c r="V1081" s="103"/>
      <c r="W1081" s="103"/>
      <c r="X1081" s="103"/>
      <c r="Y1081" s="103"/>
      <c r="AD1081" s="103"/>
      <c r="AE1081" s="103"/>
    </row>
    <row r="1082" spans="4:31" ht="13.5">
      <c r="D1082" s="106"/>
      <c r="E1082" s="105"/>
      <c r="F1082" s="105"/>
      <c r="G1082" s="105"/>
      <c r="H1082" s="106"/>
      <c r="I1082" s="106"/>
      <c r="J1082" s="106"/>
      <c r="K1082" s="106"/>
      <c r="L1082" s="106"/>
      <c r="M1082" s="106"/>
      <c r="N1082" s="106"/>
      <c r="O1082" s="106"/>
      <c r="P1082" s="106"/>
      <c r="Q1082" s="106"/>
      <c r="R1082" s="106"/>
      <c r="S1082" s="103"/>
      <c r="T1082" s="103"/>
      <c r="U1082" s="103"/>
      <c r="V1082" s="103"/>
      <c r="W1082" s="103"/>
      <c r="X1082" s="103"/>
      <c r="Y1082" s="103"/>
      <c r="AD1082" s="103"/>
      <c r="AE1082" s="103"/>
    </row>
    <row r="1083" spans="4:31" ht="13.5">
      <c r="D1083" s="106"/>
      <c r="E1083" s="105"/>
      <c r="F1083" s="105"/>
      <c r="G1083" s="105"/>
      <c r="H1083" s="106"/>
      <c r="I1083" s="106"/>
      <c r="J1083" s="106"/>
      <c r="K1083" s="106"/>
      <c r="L1083" s="106"/>
      <c r="M1083" s="106"/>
      <c r="N1083" s="106"/>
      <c r="O1083" s="106"/>
      <c r="P1083" s="106"/>
      <c r="Q1083" s="106"/>
      <c r="R1083" s="106"/>
      <c r="S1083" s="103"/>
      <c r="T1083" s="103"/>
      <c r="U1083" s="103"/>
      <c r="V1083" s="103"/>
      <c r="W1083" s="103"/>
      <c r="X1083" s="103"/>
      <c r="Y1083" s="103"/>
      <c r="AD1083" s="103"/>
      <c r="AE1083" s="103"/>
    </row>
    <row r="1084" spans="4:31" ht="13.5">
      <c r="D1084" s="106"/>
      <c r="E1084" s="105"/>
      <c r="F1084" s="105"/>
      <c r="G1084" s="105"/>
      <c r="H1084" s="106"/>
      <c r="I1084" s="106"/>
      <c r="J1084" s="106"/>
      <c r="K1084" s="106"/>
      <c r="L1084" s="106"/>
      <c r="M1084" s="106"/>
      <c r="N1084" s="106"/>
      <c r="O1084" s="106"/>
      <c r="P1084" s="106"/>
      <c r="Q1084" s="106"/>
      <c r="R1084" s="106"/>
      <c r="S1084" s="103"/>
      <c r="T1084" s="103"/>
      <c r="U1084" s="103"/>
      <c r="V1084" s="103"/>
      <c r="W1084" s="103"/>
      <c r="X1084" s="103"/>
      <c r="Y1084" s="103"/>
      <c r="AD1084" s="103"/>
      <c r="AE1084" s="103"/>
    </row>
    <row r="1085" spans="4:31" ht="13.5">
      <c r="D1085" s="106"/>
      <c r="E1085" s="105"/>
      <c r="F1085" s="105"/>
      <c r="G1085" s="105"/>
      <c r="H1085" s="106"/>
      <c r="I1085" s="106"/>
      <c r="J1085" s="106"/>
      <c r="K1085" s="106"/>
      <c r="L1085" s="106"/>
      <c r="M1085" s="106"/>
      <c r="N1085" s="106"/>
      <c r="O1085" s="106"/>
      <c r="P1085" s="106"/>
      <c r="Q1085" s="106"/>
      <c r="R1085" s="106"/>
      <c r="S1085" s="103"/>
      <c r="T1085" s="103"/>
      <c r="U1085" s="103"/>
      <c r="V1085" s="103"/>
      <c r="W1085" s="103"/>
      <c r="X1085" s="103"/>
      <c r="Y1085" s="103"/>
      <c r="AD1085" s="103"/>
      <c r="AE1085" s="103"/>
    </row>
    <row r="1086" spans="4:31" ht="13.5">
      <c r="D1086" s="106"/>
      <c r="E1086" s="105"/>
      <c r="F1086" s="105"/>
      <c r="G1086" s="105"/>
      <c r="H1086" s="106"/>
      <c r="I1086" s="106"/>
      <c r="J1086" s="106"/>
      <c r="K1086" s="106"/>
      <c r="L1086" s="106"/>
      <c r="M1086" s="106"/>
      <c r="N1086" s="106"/>
      <c r="O1086" s="106"/>
      <c r="P1086" s="106"/>
      <c r="Q1086" s="106"/>
      <c r="R1086" s="106"/>
      <c r="S1086" s="103"/>
      <c r="T1086" s="103"/>
      <c r="U1086" s="103"/>
      <c r="V1086" s="103"/>
      <c r="W1086" s="103"/>
      <c r="X1086" s="103"/>
      <c r="Y1086" s="103"/>
      <c r="AD1086" s="103"/>
      <c r="AE1086" s="103"/>
    </row>
    <row r="1087" spans="4:31" ht="13.5">
      <c r="D1087" s="106"/>
      <c r="E1087" s="105"/>
      <c r="F1087" s="105"/>
      <c r="G1087" s="105"/>
      <c r="H1087" s="106"/>
      <c r="I1087" s="106"/>
      <c r="J1087" s="106"/>
      <c r="K1087" s="106"/>
      <c r="L1087" s="106"/>
      <c r="M1087" s="106"/>
      <c r="N1087" s="106"/>
      <c r="O1087" s="106"/>
      <c r="P1087" s="106"/>
      <c r="Q1087" s="106"/>
      <c r="R1087" s="106"/>
      <c r="S1087" s="103"/>
      <c r="T1087" s="103"/>
      <c r="U1087" s="103"/>
      <c r="V1087" s="103"/>
      <c r="W1087" s="103"/>
      <c r="X1087" s="103"/>
      <c r="Y1087" s="103"/>
      <c r="AD1087" s="103"/>
      <c r="AE1087" s="103"/>
    </row>
    <row r="1088" spans="4:31" ht="13.5">
      <c r="D1088" s="106"/>
      <c r="E1088" s="105"/>
      <c r="F1088" s="105"/>
      <c r="G1088" s="105"/>
      <c r="H1088" s="106"/>
      <c r="I1088" s="106"/>
      <c r="J1088" s="106"/>
      <c r="K1088" s="106"/>
      <c r="L1088" s="106"/>
      <c r="M1088" s="106"/>
      <c r="N1088" s="106"/>
      <c r="O1088" s="106"/>
      <c r="P1088" s="106"/>
      <c r="Q1088" s="106"/>
      <c r="R1088" s="106"/>
      <c r="S1088" s="103"/>
      <c r="T1088" s="103"/>
      <c r="U1088" s="103"/>
      <c r="V1088" s="103"/>
      <c r="W1088" s="103"/>
      <c r="X1088" s="103"/>
      <c r="Y1088" s="103"/>
      <c r="AD1088" s="103"/>
      <c r="AE1088" s="103"/>
    </row>
    <row r="1089" spans="4:31" ht="13.5">
      <c r="D1089" s="106"/>
      <c r="E1089" s="105"/>
      <c r="F1089" s="105"/>
      <c r="G1089" s="105"/>
      <c r="H1089" s="106"/>
      <c r="I1089" s="106"/>
      <c r="J1089" s="106"/>
      <c r="K1089" s="106"/>
      <c r="L1089" s="106"/>
      <c r="M1089" s="106"/>
      <c r="N1089" s="106"/>
      <c r="O1089" s="106"/>
      <c r="P1089" s="106"/>
      <c r="Q1089" s="106"/>
      <c r="R1089" s="106"/>
      <c r="S1089" s="103"/>
      <c r="T1089" s="103"/>
      <c r="U1089" s="103"/>
      <c r="V1089" s="103"/>
      <c r="W1089" s="103"/>
      <c r="X1089" s="103"/>
      <c r="Y1089" s="103"/>
      <c r="AD1089" s="103"/>
      <c r="AE1089" s="103"/>
    </row>
    <row r="1090" spans="4:31" ht="13.5">
      <c r="D1090" s="106"/>
      <c r="E1090" s="105"/>
      <c r="F1090" s="105"/>
      <c r="G1090" s="105"/>
      <c r="H1090" s="106"/>
      <c r="I1090" s="106"/>
      <c r="J1090" s="106"/>
      <c r="K1090" s="106"/>
      <c r="L1090" s="106"/>
      <c r="M1090" s="106"/>
      <c r="N1090" s="106"/>
      <c r="O1090" s="106"/>
      <c r="P1090" s="106"/>
      <c r="Q1090" s="106"/>
      <c r="R1090" s="106"/>
      <c r="S1090" s="103"/>
      <c r="T1090" s="103"/>
      <c r="U1090" s="103"/>
      <c r="V1090" s="103"/>
      <c r="W1090" s="103"/>
      <c r="X1090" s="103"/>
      <c r="Y1090" s="103"/>
      <c r="AD1090" s="103"/>
      <c r="AE1090" s="103"/>
    </row>
    <row r="1091" spans="4:31" ht="13.5">
      <c r="D1091" s="106"/>
      <c r="E1091" s="105"/>
      <c r="F1091" s="105"/>
      <c r="G1091" s="105"/>
      <c r="H1091" s="106"/>
      <c r="I1091" s="106"/>
      <c r="J1091" s="106"/>
      <c r="K1091" s="106"/>
      <c r="L1091" s="106"/>
      <c r="M1091" s="106"/>
      <c r="N1091" s="106"/>
      <c r="O1091" s="106"/>
      <c r="P1091" s="106"/>
      <c r="Q1091" s="106"/>
      <c r="R1091" s="106"/>
      <c r="S1091" s="103"/>
      <c r="T1091" s="103"/>
      <c r="U1091" s="103"/>
      <c r="V1091" s="103"/>
      <c r="W1091" s="103"/>
      <c r="X1091" s="103"/>
      <c r="Y1091" s="103"/>
      <c r="AD1091" s="103"/>
      <c r="AE1091" s="103"/>
    </row>
    <row r="1092" spans="4:31" ht="13.5">
      <c r="D1092" s="106"/>
      <c r="E1092" s="105"/>
      <c r="F1092" s="105"/>
      <c r="G1092" s="105"/>
      <c r="H1092" s="106"/>
      <c r="I1092" s="106"/>
      <c r="J1092" s="106"/>
      <c r="K1092" s="106"/>
      <c r="L1092" s="106"/>
      <c r="M1092" s="106"/>
      <c r="N1092" s="106"/>
      <c r="O1092" s="106"/>
      <c r="P1092" s="106"/>
      <c r="Q1092" s="106"/>
      <c r="R1092" s="106"/>
      <c r="S1092" s="103"/>
      <c r="T1092" s="103"/>
      <c r="U1092" s="103"/>
      <c r="V1092" s="103"/>
      <c r="W1092" s="103"/>
      <c r="X1092" s="103"/>
      <c r="Y1092" s="103"/>
      <c r="AD1092" s="103"/>
      <c r="AE1092" s="103"/>
    </row>
    <row r="1093" spans="4:31" ht="13.5">
      <c r="D1093" s="106"/>
      <c r="E1093" s="105"/>
      <c r="F1093" s="105"/>
      <c r="G1093" s="105"/>
      <c r="H1093" s="106"/>
      <c r="I1093" s="106"/>
      <c r="J1093" s="106"/>
      <c r="K1093" s="106"/>
      <c r="L1093" s="106"/>
      <c r="M1093" s="106"/>
      <c r="N1093" s="106"/>
      <c r="O1093" s="106"/>
      <c r="P1093" s="106"/>
      <c r="Q1093" s="106"/>
      <c r="R1093" s="106"/>
      <c r="S1093" s="103"/>
      <c r="T1093" s="103"/>
      <c r="U1093" s="103"/>
      <c r="V1093" s="103"/>
      <c r="W1093" s="103"/>
      <c r="X1093" s="103"/>
      <c r="Y1093" s="103"/>
      <c r="AD1093" s="103"/>
      <c r="AE1093" s="103"/>
    </row>
    <row r="1094" spans="4:31" ht="13.5">
      <c r="D1094" s="106"/>
      <c r="E1094" s="105"/>
      <c r="F1094" s="105"/>
      <c r="G1094" s="105"/>
      <c r="H1094" s="106"/>
      <c r="I1094" s="106"/>
      <c r="J1094" s="106"/>
      <c r="K1094" s="106"/>
      <c r="L1094" s="106"/>
      <c r="M1094" s="106"/>
      <c r="N1094" s="106"/>
      <c r="O1094" s="106"/>
      <c r="P1094" s="106"/>
      <c r="Q1094" s="106"/>
      <c r="R1094" s="106"/>
      <c r="S1094" s="103"/>
      <c r="T1094" s="103"/>
      <c r="U1094" s="103"/>
      <c r="V1094" s="103"/>
      <c r="W1094" s="103"/>
      <c r="X1094" s="103"/>
      <c r="Y1094" s="103"/>
      <c r="AD1094" s="103"/>
      <c r="AE1094" s="103"/>
    </row>
    <row r="1095" spans="4:31" ht="13.5">
      <c r="D1095" s="106"/>
      <c r="E1095" s="105"/>
      <c r="F1095" s="105"/>
      <c r="G1095" s="105"/>
      <c r="H1095" s="106"/>
      <c r="I1095" s="106"/>
      <c r="J1095" s="106"/>
      <c r="K1095" s="106"/>
      <c r="L1095" s="106"/>
      <c r="M1095" s="106"/>
      <c r="N1095" s="106"/>
      <c r="O1095" s="106"/>
      <c r="P1095" s="106"/>
      <c r="Q1095" s="106"/>
      <c r="R1095" s="106"/>
      <c r="S1095" s="103"/>
      <c r="T1095" s="103"/>
      <c r="U1095" s="103"/>
      <c r="V1095" s="103"/>
      <c r="W1095" s="103"/>
      <c r="X1095" s="103"/>
      <c r="Y1095" s="103"/>
      <c r="AD1095" s="103"/>
      <c r="AE1095" s="103"/>
    </row>
    <row r="1096" spans="4:31" ht="13.5">
      <c r="D1096" s="106"/>
      <c r="E1096" s="105"/>
      <c r="F1096" s="105"/>
      <c r="G1096" s="105"/>
      <c r="H1096" s="106"/>
      <c r="I1096" s="106"/>
      <c r="J1096" s="106"/>
      <c r="K1096" s="106"/>
      <c r="L1096" s="106"/>
      <c r="M1096" s="106"/>
      <c r="N1096" s="106"/>
      <c r="O1096" s="106"/>
      <c r="P1096" s="106"/>
      <c r="Q1096" s="106"/>
      <c r="R1096" s="106"/>
      <c r="S1096" s="103"/>
      <c r="T1096" s="103"/>
      <c r="U1096" s="103"/>
      <c r="V1096" s="103"/>
      <c r="W1096" s="103"/>
      <c r="X1096" s="103"/>
      <c r="Y1096" s="103"/>
      <c r="AD1096" s="103"/>
      <c r="AE1096" s="103"/>
    </row>
    <row r="1097" spans="4:31" ht="13.5">
      <c r="D1097" s="106"/>
      <c r="E1097" s="105"/>
      <c r="F1097" s="105"/>
      <c r="G1097" s="105"/>
      <c r="H1097" s="106"/>
      <c r="I1097" s="106"/>
      <c r="J1097" s="106"/>
      <c r="K1097" s="106"/>
      <c r="L1097" s="106"/>
      <c r="M1097" s="106"/>
      <c r="N1097" s="106"/>
      <c r="O1097" s="106"/>
      <c r="P1097" s="106"/>
      <c r="Q1097" s="106"/>
      <c r="R1097" s="106"/>
      <c r="S1097" s="103"/>
      <c r="T1097" s="103"/>
      <c r="U1097" s="103"/>
      <c r="V1097" s="103"/>
      <c r="W1097" s="103"/>
      <c r="X1097" s="103"/>
      <c r="Y1097" s="103"/>
      <c r="AD1097" s="103"/>
      <c r="AE1097" s="103"/>
    </row>
    <row r="1098" spans="4:31" ht="13.5">
      <c r="D1098" s="106"/>
      <c r="E1098" s="105"/>
      <c r="F1098" s="105"/>
      <c r="G1098" s="105"/>
      <c r="H1098" s="106"/>
      <c r="I1098" s="106"/>
      <c r="J1098" s="106"/>
      <c r="K1098" s="106"/>
      <c r="L1098" s="106"/>
      <c r="M1098" s="106"/>
      <c r="N1098" s="106"/>
      <c r="O1098" s="106"/>
      <c r="P1098" s="106"/>
      <c r="Q1098" s="106"/>
      <c r="R1098" s="106"/>
      <c r="S1098" s="103"/>
      <c r="T1098" s="103"/>
      <c r="U1098" s="103"/>
      <c r="V1098" s="103"/>
      <c r="W1098" s="103"/>
      <c r="X1098" s="103"/>
      <c r="Y1098" s="103"/>
      <c r="AD1098" s="103"/>
      <c r="AE1098" s="103"/>
    </row>
    <row r="1099" spans="4:31" ht="13.5">
      <c r="D1099" s="106"/>
      <c r="E1099" s="105"/>
      <c r="F1099" s="105"/>
      <c r="G1099" s="105"/>
      <c r="H1099" s="106"/>
      <c r="I1099" s="106"/>
      <c r="J1099" s="106"/>
      <c r="K1099" s="106"/>
      <c r="L1099" s="106"/>
      <c r="M1099" s="106"/>
      <c r="N1099" s="106"/>
      <c r="O1099" s="106"/>
      <c r="P1099" s="106"/>
      <c r="Q1099" s="106"/>
      <c r="R1099" s="106"/>
      <c r="S1099" s="103"/>
      <c r="T1099" s="103"/>
      <c r="U1099" s="103"/>
      <c r="V1099" s="103"/>
      <c r="W1099" s="103"/>
      <c r="X1099" s="103"/>
      <c r="Y1099" s="103"/>
      <c r="AD1099" s="103"/>
      <c r="AE1099" s="103"/>
    </row>
    <row r="1100" spans="4:31" ht="13.5">
      <c r="D1100" s="106"/>
      <c r="E1100" s="105"/>
      <c r="F1100" s="105"/>
      <c r="G1100" s="105"/>
      <c r="H1100" s="106"/>
      <c r="I1100" s="106"/>
      <c r="J1100" s="106"/>
      <c r="K1100" s="106"/>
      <c r="L1100" s="106"/>
      <c r="M1100" s="106"/>
      <c r="N1100" s="106"/>
      <c r="O1100" s="106"/>
      <c r="P1100" s="106"/>
      <c r="Q1100" s="106"/>
      <c r="R1100" s="106"/>
      <c r="S1100" s="103"/>
      <c r="T1100" s="103"/>
      <c r="U1100" s="103"/>
      <c r="V1100" s="103"/>
      <c r="W1100" s="103"/>
      <c r="X1100" s="103"/>
      <c r="Y1100" s="103"/>
      <c r="AD1100" s="103"/>
      <c r="AE1100" s="103"/>
    </row>
    <row r="1101" spans="4:31" ht="13.5">
      <c r="D1101" s="106"/>
      <c r="E1101" s="105"/>
      <c r="F1101" s="105"/>
      <c r="G1101" s="105"/>
      <c r="H1101" s="106"/>
      <c r="I1101" s="106"/>
      <c r="J1101" s="106"/>
      <c r="K1101" s="106"/>
      <c r="L1101" s="106"/>
      <c r="M1101" s="106"/>
      <c r="N1101" s="106"/>
      <c r="O1101" s="106"/>
      <c r="P1101" s="106"/>
      <c r="Q1101" s="106"/>
      <c r="R1101" s="106"/>
      <c r="S1101" s="103"/>
      <c r="T1101" s="103"/>
      <c r="U1101" s="103"/>
      <c r="V1101" s="103"/>
      <c r="W1101" s="103"/>
      <c r="X1101" s="103"/>
      <c r="Y1101" s="103"/>
      <c r="AD1101" s="103"/>
      <c r="AE1101" s="103"/>
    </row>
    <row r="1102" spans="4:31" ht="13.5">
      <c r="D1102" s="106"/>
      <c r="E1102" s="105"/>
      <c r="F1102" s="105"/>
      <c r="G1102" s="105"/>
      <c r="H1102" s="106"/>
      <c r="I1102" s="106"/>
      <c r="J1102" s="106"/>
      <c r="K1102" s="106"/>
      <c r="L1102" s="106"/>
      <c r="M1102" s="106"/>
      <c r="N1102" s="106"/>
      <c r="O1102" s="106"/>
      <c r="P1102" s="106"/>
      <c r="Q1102" s="106"/>
      <c r="R1102" s="106"/>
      <c r="S1102" s="103"/>
      <c r="T1102" s="103"/>
      <c r="U1102" s="103"/>
      <c r="V1102" s="103"/>
      <c r="W1102" s="103"/>
      <c r="X1102" s="103"/>
      <c r="Y1102" s="103"/>
      <c r="AD1102" s="103"/>
      <c r="AE1102" s="103"/>
    </row>
    <row r="1103" spans="4:31" ht="13.5">
      <c r="D1103" s="106"/>
      <c r="E1103" s="105"/>
      <c r="F1103" s="105"/>
      <c r="G1103" s="105"/>
      <c r="H1103" s="106"/>
      <c r="I1103" s="106"/>
      <c r="J1103" s="106"/>
      <c r="K1103" s="106"/>
      <c r="L1103" s="106"/>
      <c r="M1103" s="106"/>
      <c r="N1103" s="106"/>
      <c r="O1103" s="106"/>
      <c r="P1103" s="106"/>
      <c r="Q1103" s="106"/>
      <c r="R1103" s="106"/>
      <c r="S1103" s="103"/>
      <c r="T1103" s="103"/>
      <c r="U1103" s="103"/>
      <c r="V1103" s="103"/>
      <c r="W1103" s="103"/>
      <c r="X1103" s="103"/>
      <c r="Y1103" s="103"/>
      <c r="AD1103" s="103"/>
      <c r="AE1103" s="103"/>
    </row>
    <row r="1104" spans="4:31" ht="13.5">
      <c r="D1104" s="106"/>
      <c r="E1104" s="105"/>
      <c r="F1104" s="105"/>
      <c r="G1104" s="105"/>
      <c r="H1104" s="106"/>
      <c r="I1104" s="106"/>
      <c r="J1104" s="106"/>
      <c r="K1104" s="106"/>
      <c r="L1104" s="106"/>
      <c r="M1104" s="106"/>
      <c r="N1104" s="106"/>
      <c r="O1104" s="106"/>
      <c r="P1104" s="106"/>
      <c r="Q1104" s="106"/>
      <c r="R1104" s="106"/>
      <c r="S1104" s="103"/>
      <c r="T1104" s="103"/>
      <c r="U1104" s="103"/>
      <c r="V1104" s="103"/>
      <c r="W1104" s="103"/>
      <c r="X1104" s="103"/>
      <c r="Y1104" s="103"/>
      <c r="AD1104" s="103"/>
      <c r="AE1104" s="103"/>
    </row>
    <row r="1105" spans="4:31" ht="13.5">
      <c r="D1105" s="106"/>
      <c r="E1105" s="105"/>
      <c r="F1105" s="105"/>
      <c r="G1105" s="105"/>
      <c r="H1105" s="106"/>
      <c r="I1105" s="106"/>
      <c r="J1105" s="106"/>
      <c r="K1105" s="106"/>
      <c r="L1105" s="106"/>
      <c r="M1105" s="106"/>
      <c r="N1105" s="106"/>
      <c r="O1105" s="106"/>
      <c r="P1105" s="106"/>
      <c r="Q1105" s="106"/>
      <c r="R1105" s="106"/>
      <c r="S1105" s="103"/>
      <c r="T1105" s="103"/>
      <c r="U1105" s="103"/>
      <c r="V1105" s="103"/>
      <c r="W1105" s="103"/>
      <c r="X1105" s="103"/>
      <c r="Y1105" s="103"/>
      <c r="AD1105" s="103"/>
      <c r="AE1105" s="103"/>
    </row>
    <row r="1106" spans="4:31" ht="13.5">
      <c r="D1106" s="106"/>
      <c r="E1106" s="105"/>
      <c r="F1106" s="105"/>
      <c r="G1106" s="105"/>
      <c r="H1106" s="106"/>
      <c r="I1106" s="106"/>
      <c r="J1106" s="106"/>
      <c r="K1106" s="106"/>
      <c r="L1106" s="106"/>
      <c r="M1106" s="106"/>
      <c r="N1106" s="106"/>
      <c r="O1106" s="106"/>
      <c r="P1106" s="106"/>
      <c r="Q1106" s="106"/>
      <c r="R1106" s="106"/>
      <c r="S1106" s="103"/>
      <c r="T1106" s="103"/>
      <c r="U1106" s="103"/>
      <c r="V1106" s="103"/>
      <c r="W1106" s="103"/>
      <c r="X1106" s="103"/>
      <c r="Y1106" s="103"/>
      <c r="AD1106" s="103"/>
      <c r="AE1106" s="103"/>
    </row>
    <row r="1107" spans="4:31" ht="13.5">
      <c r="D1107" s="106"/>
      <c r="E1107" s="105"/>
      <c r="F1107" s="105"/>
      <c r="G1107" s="105"/>
      <c r="H1107" s="106"/>
      <c r="I1107" s="106"/>
      <c r="J1107" s="106"/>
      <c r="K1107" s="106"/>
      <c r="L1107" s="106"/>
      <c r="M1107" s="106"/>
      <c r="N1107" s="106"/>
      <c r="O1107" s="106"/>
      <c r="P1107" s="106"/>
      <c r="Q1107" s="106"/>
      <c r="R1107" s="106"/>
      <c r="S1107" s="103"/>
      <c r="T1107" s="103"/>
      <c r="U1107" s="103"/>
      <c r="V1107" s="103"/>
      <c r="W1107" s="103"/>
      <c r="X1107" s="103"/>
      <c r="Y1107" s="103"/>
      <c r="AD1107" s="103"/>
      <c r="AE1107" s="103"/>
    </row>
    <row r="1108" spans="4:31" ht="13.5">
      <c r="D1108" s="106"/>
      <c r="E1108" s="105"/>
      <c r="F1108" s="105"/>
      <c r="G1108" s="105"/>
      <c r="H1108" s="106"/>
      <c r="I1108" s="106"/>
      <c r="J1108" s="106"/>
      <c r="K1108" s="106"/>
      <c r="L1108" s="106"/>
      <c r="M1108" s="106"/>
      <c r="N1108" s="106"/>
      <c r="O1108" s="106"/>
      <c r="P1108" s="106"/>
      <c r="Q1108" s="106"/>
      <c r="R1108" s="106"/>
      <c r="S1108" s="103"/>
      <c r="T1108" s="103"/>
      <c r="U1108" s="103"/>
      <c r="V1108" s="103"/>
      <c r="W1108" s="103"/>
      <c r="X1108" s="103"/>
      <c r="Y1108" s="103"/>
      <c r="AD1108" s="103"/>
      <c r="AE1108" s="103"/>
    </row>
    <row r="1109" spans="4:31" ht="13.5">
      <c r="D1109" s="106"/>
      <c r="E1109" s="105"/>
      <c r="F1109" s="105"/>
      <c r="G1109" s="105"/>
      <c r="H1109" s="106"/>
      <c r="I1109" s="106"/>
      <c r="J1109" s="106"/>
      <c r="K1109" s="106"/>
      <c r="L1109" s="106"/>
      <c r="M1109" s="106"/>
      <c r="N1109" s="106"/>
      <c r="O1109" s="106"/>
      <c r="P1109" s="106"/>
      <c r="Q1109" s="106"/>
      <c r="R1109" s="106"/>
      <c r="S1109" s="103"/>
      <c r="T1109" s="103"/>
      <c r="U1109" s="103"/>
      <c r="V1109" s="103"/>
      <c r="W1109" s="103"/>
      <c r="X1109" s="103"/>
      <c r="Y1109" s="103"/>
      <c r="AD1109" s="103"/>
      <c r="AE1109" s="103"/>
    </row>
    <row r="1110" spans="4:31" ht="13.5">
      <c r="D1110" s="106"/>
      <c r="E1110" s="105"/>
      <c r="F1110" s="105"/>
      <c r="G1110" s="105"/>
      <c r="H1110" s="106"/>
      <c r="I1110" s="106"/>
      <c r="J1110" s="106"/>
      <c r="K1110" s="106"/>
      <c r="L1110" s="106"/>
      <c r="M1110" s="106"/>
      <c r="N1110" s="106"/>
      <c r="O1110" s="106"/>
      <c r="P1110" s="106"/>
      <c r="Q1110" s="106"/>
      <c r="R1110" s="106"/>
      <c r="S1110" s="103"/>
      <c r="T1110" s="103"/>
      <c r="U1110" s="103"/>
      <c r="V1110" s="103"/>
      <c r="W1110" s="103"/>
      <c r="X1110" s="103"/>
      <c r="Y1110" s="103"/>
      <c r="AD1110" s="103"/>
      <c r="AE1110" s="103"/>
    </row>
    <row r="1111" spans="4:31" ht="13.5">
      <c r="D1111" s="106"/>
      <c r="E1111" s="105"/>
      <c r="F1111" s="105"/>
      <c r="G1111" s="105"/>
      <c r="H1111" s="106"/>
      <c r="I1111" s="106"/>
      <c r="J1111" s="106"/>
      <c r="K1111" s="106"/>
      <c r="L1111" s="106"/>
      <c r="M1111" s="106"/>
      <c r="N1111" s="106"/>
      <c r="O1111" s="106"/>
      <c r="P1111" s="106"/>
      <c r="Q1111" s="106"/>
      <c r="R1111" s="106"/>
      <c r="S1111" s="103"/>
      <c r="T1111" s="103"/>
      <c r="U1111" s="103"/>
      <c r="V1111" s="103"/>
      <c r="W1111" s="103"/>
      <c r="X1111" s="103"/>
      <c r="Y1111" s="103"/>
      <c r="AD1111" s="103"/>
      <c r="AE1111" s="103"/>
    </row>
    <row r="1112" spans="4:31" ht="13.5">
      <c r="D1112" s="106"/>
      <c r="E1112" s="105"/>
      <c r="F1112" s="105"/>
      <c r="G1112" s="105"/>
      <c r="H1112" s="106"/>
      <c r="I1112" s="106"/>
      <c r="J1112" s="106"/>
      <c r="K1112" s="106"/>
      <c r="L1112" s="106"/>
      <c r="M1112" s="106"/>
      <c r="N1112" s="106"/>
      <c r="O1112" s="106"/>
      <c r="P1112" s="106"/>
      <c r="Q1112" s="106"/>
      <c r="R1112" s="106"/>
      <c r="S1112" s="103"/>
      <c r="T1112" s="103"/>
      <c r="U1112" s="103"/>
      <c r="V1112" s="103"/>
      <c r="W1112" s="103"/>
      <c r="X1112" s="103"/>
      <c r="Y1112" s="103"/>
      <c r="AD1112" s="103"/>
      <c r="AE1112" s="103"/>
    </row>
    <row r="1113" spans="4:31" ht="13.5">
      <c r="D1113" s="106"/>
      <c r="E1113" s="105"/>
      <c r="F1113" s="105"/>
      <c r="G1113" s="105"/>
      <c r="H1113" s="106"/>
      <c r="I1113" s="106"/>
      <c r="J1113" s="106"/>
      <c r="K1113" s="106"/>
      <c r="L1113" s="106"/>
      <c r="M1113" s="106"/>
      <c r="N1113" s="106"/>
      <c r="O1113" s="106"/>
      <c r="P1113" s="106"/>
      <c r="Q1113" s="106"/>
      <c r="R1113" s="106"/>
      <c r="S1113" s="103"/>
      <c r="T1113" s="103"/>
      <c r="U1113" s="103"/>
      <c r="V1113" s="103"/>
      <c r="W1113" s="103"/>
      <c r="X1113" s="103"/>
      <c r="Y1113" s="103"/>
      <c r="AD1113" s="103"/>
      <c r="AE1113" s="103"/>
    </row>
    <row r="1114" spans="4:31" ht="13.5">
      <c r="D1114" s="106"/>
      <c r="E1114" s="105"/>
      <c r="F1114" s="105"/>
      <c r="G1114" s="105"/>
      <c r="H1114" s="106"/>
      <c r="I1114" s="106"/>
      <c r="J1114" s="106"/>
      <c r="K1114" s="106"/>
      <c r="L1114" s="106"/>
      <c r="M1114" s="106"/>
      <c r="N1114" s="106"/>
      <c r="O1114" s="106"/>
      <c r="P1114" s="106"/>
      <c r="Q1114" s="106"/>
      <c r="R1114" s="106"/>
      <c r="S1114" s="103"/>
      <c r="T1114" s="103"/>
      <c r="U1114" s="103"/>
      <c r="V1114" s="103"/>
      <c r="W1114" s="103"/>
      <c r="X1114" s="103"/>
      <c r="Y1114" s="103"/>
      <c r="AD1114" s="103"/>
      <c r="AE1114" s="103"/>
    </row>
    <row r="1115" spans="4:31" ht="13.5">
      <c r="D1115" s="106"/>
      <c r="E1115" s="105"/>
      <c r="F1115" s="105"/>
      <c r="G1115" s="105"/>
      <c r="H1115" s="106"/>
      <c r="I1115" s="106"/>
      <c r="J1115" s="106"/>
      <c r="K1115" s="106"/>
      <c r="L1115" s="106"/>
      <c r="M1115" s="106"/>
      <c r="N1115" s="106"/>
      <c r="O1115" s="106"/>
      <c r="P1115" s="106"/>
      <c r="Q1115" s="106"/>
      <c r="R1115" s="106"/>
      <c r="S1115" s="103"/>
      <c r="T1115" s="103"/>
      <c r="U1115" s="103"/>
      <c r="V1115" s="103"/>
      <c r="W1115" s="103"/>
      <c r="X1115" s="103"/>
      <c r="Y1115" s="103"/>
      <c r="AD1115" s="103"/>
      <c r="AE1115" s="103"/>
    </row>
    <row r="1116" spans="4:31" ht="13.5">
      <c r="D1116" s="106"/>
      <c r="E1116" s="105"/>
      <c r="F1116" s="105"/>
      <c r="G1116" s="105"/>
      <c r="H1116" s="106"/>
      <c r="I1116" s="106"/>
      <c r="J1116" s="106"/>
      <c r="K1116" s="106"/>
      <c r="L1116" s="106"/>
      <c r="M1116" s="106"/>
      <c r="N1116" s="106"/>
      <c r="O1116" s="106"/>
      <c r="P1116" s="106"/>
      <c r="Q1116" s="106"/>
      <c r="R1116" s="106"/>
      <c r="S1116" s="103"/>
      <c r="T1116" s="103"/>
      <c r="U1116" s="103"/>
      <c r="V1116" s="103"/>
      <c r="W1116" s="103"/>
      <c r="X1116" s="103"/>
      <c r="Y1116" s="103"/>
      <c r="AD1116" s="103"/>
      <c r="AE1116" s="103"/>
    </row>
    <row r="1117" spans="4:31" ht="13.5">
      <c r="D1117" s="106"/>
      <c r="E1117" s="105"/>
      <c r="F1117" s="105"/>
      <c r="G1117" s="105"/>
      <c r="H1117" s="106"/>
      <c r="I1117" s="106"/>
      <c r="J1117" s="106"/>
      <c r="K1117" s="106"/>
      <c r="L1117" s="106"/>
      <c r="M1117" s="106"/>
      <c r="N1117" s="106"/>
      <c r="O1117" s="106"/>
      <c r="P1117" s="106"/>
      <c r="Q1117" s="106"/>
      <c r="R1117" s="106"/>
      <c r="S1117" s="103"/>
      <c r="T1117" s="103"/>
      <c r="U1117" s="103"/>
      <c r="V1117" s="103"/>
      <c r="W1117" s="103"/>
      <c r="X1117" s="103"/>
      <c r="Y1117" s="103"/>
      <c r="AD1117" s="103"/>
      <c r="AE1117" s="103"/>
    </row>
    <row r="1118" spans="4:31" ht="13.5">
      <c r="D1118" s="106"/>
      <c r="E1118" s="105"/>
      <c r="F1118" s="105"/>
      <c r="G1118" s="105"/>
      <c r="H1118" s="106"/>
      <c r="I1118" s="106"/>
      <c r="J1118" s="106"/>
      <c r="K1118" s="106"/>
      <c r="L1118" s="106"/>
      <c r="M1118" s="106"/>
      <c r="N1118" s="106"/>
      <c r="O1118" s="106"/>
      <c r="P1118" s="106"/>
      <c r="Q1118" s="106"/>
      <c r="R1118" s="106"/>
      <c r="S1118" s="103"/>
      <c r="T1118" s="103"/>
      <c r="U1118" s="103"/>
      <c r="V1118" s="103"/>
      <c r="W1118" s="103"/>
      <c r="X1118" s="103"/>
      <c r="Y1118" s="103"/>
      <c r="AD1118" s="103"/>
      <c r="AE1118" s="103"/>
    </row>
    <row r="1119" spans="4:31" ht="13.5">
      <c r="D1119" s="106"/>
      <c r="E1119" s="105"/>
      <c r="F1119" s="105"/>
      <c r="G1119" s="105"/>
      <c r="H1119" s="106"/>
      <c r="I1119" s="106"/>
      <c r="J1119" s="106"/>
      <c r="K1119" s="106"/>
      <c r="L1119" s="106"/>
      <c r="M1119" s="106"/>
      <c r="N1119" s="106"/>
      <c r="O1119" s="106"/>
      <c r="P1119" s="106"/>
      <c r="Q1119" s="106"/>
      <c r="R1119" s="106"/>
      <c r="S1119" s="103"/>
      <c r="T1119" s="103"/>
      <c r="U1119" s="103"/>
      <c r="V1119" s="103"/>
      <c r="W1119" s="103"/>
      <c r="X1119" s="103"/>
      <c r="Y1119" s="103"/>
      <c r="AD1119" s="103"/>
      <c r="AE1119" s="103"/>
    </row>
    <row r="1120" spans="4:31" ht="13.5">
      <c r="D1120" s="106"/>
      <c r="E1120" s="105"/>
      <c r="F1120" s="105"/>
      <c r="G1120" s="105"/>
      <c r="H1120" s="106"/>
      <c r="I1120" s="106"/>
      <c r="J1120" s="106"/>
      <c r="K1120" s="106"/>
      <c r="L1120" s="106"/>
      <c r="M1120" s="106"/>
      <c r="N1120" s="106"/>
      <c r="O1120" s="106"/>
      <c r="P1120" s="106"/>
      <c r="Q1120" s="106"/>
      <c r="R1120" s="106"/>
      <c r="S1120" s="103"/>
      <c r="T1120" s="103"/>
      <c r="U1120" s="103"/>
      <c r="V1120" s="103"/>
      <c r="W1120" s="103"/>
      <c r="X1120" s="103"/>
      <c r="Y1120" s="103"/>
      <c r="AD1120" s="103"/>
      <c r="AE1120" s="103"/>
    </row>
    <row r="1121" spans="4:31" ht="13.5">
      <c r="D1121" s="106"/>
      <c r="E1121" s="105"/>
      <c r="F1121" s="105"/>
      <c r="G1121" s="105"/>
      <c r="H1121" s="106"/>
      <c r="I1121" s="106"/>
      <c r="J1121" s="106"/>
      <c r="K1121" s="106"/>
      <c r="L1121" s="106"/>
      <c r="M1121" s="106"/>
      <c r="N1121" s="106"/>
      <c r="O1121" s="106"/>
      <c r="P1121" s="106"/>
      <c r="Q1121" s="106"/>
      <c r="R1121" s="106"/>
      <c r="S1121" s="103"/>
      <c r="T1121" s="103"/>
      <c r="U1121" s="103"/>
      <c r="V1121" s="103"/>
      <c r="W1121" s="103"/>
      <c r="X1121" s="103"/>
      <c r="Y1121" s="103"/>
      <c r="AD1121" s="103"/>
      <c r="AE1121" s="103"/>
    </row>
    <row r="1122" spans="4:31" ht="13.5">
      <c r="D1122" s="106"/>
      <c r="E1122" s="105"/>
      <c r="F1122" s="105"/>
      <c r="G1122" s="105"/>
      <c r="H1122" s="106"/>
      <c r="I1122" s="106"/>
      <c r="J1122" s="106"/>
      <c r="K1122" s="106"/>
      <c r="L1122" s="106"/>
      <c r="M1122" s="106"/>
      <c r="N1122" s="106"/>
      <c r="O1122" s="106"/>
      <c r="P1122" s="106"/>
      <c r="Q1122" s="106"/>
      <c r="R1122" s="106"/>
      <c r="S1122" s="103"/>
      <c r="T1122" s="103"/>
      <c r="U1122" s="103"/>
      <c r="V1122" s="103"/>
      <c r="W1122" s="103"/>
      <c r="X1122" s="103"/>
      <c r="Y1122" s="103"/>
      <c r="AD1122" s="103"/>
      <c r="AE1122" s="103"/>
    </row>
    <row r="1123" spans="4:31" ht="13.5">
      <c r="D1123" s="106"/>
      <c r="E1123" s="105"/>
      <c r="F1123" s="105"/>
      <c r="G1123" s="105"/>
      <c r="H1123" s="106"/>
      <c r="I1123" s="106"/>
      <c r="J1123" s="106"/>
      <c r="K1123" s="106"/>
      <c r="L1123" s="106"/>
      <c r="M1123" s="106"/>
      <c r="N1123" s="106"/>
      <c r="O1123" s="106"/>
      <c r="P1123" s="106"/>
      <c r="Q1123" s="106"/>
      <c r="R1123" s="106"/>
      <c r="S1123" s="103"/>
      <c r="T1123" s="103"/>
      <c r="U1123" s="103"/>
      <c r="V1123" s="103"/>
      <c r="W1123" s="103"/>
      <c r="X1123" s="103"/>
      <c r="Y1123" s="103"/>
      <c r="AD1123" s="103"/>
      <c r="AE1123" s="103"/>
    </row>
    <row r="1124" spans="4:31" ht="13.5">
      <c r="D1124" s="106"/>
      <c r="E1124" s="105"/>
      <c r="F1124" s="105"/>
      <c r="G1124" s="105"/>
      <c r="H1124" s="106"/>
      <c r="I1124" s="106"/>
      <c r="J1124" s="106"/>
      <c r="K1124" s="106"/>
      <c r="L1124" s="106"/>
      <c r="M1124" s="106"/>
      <c r="N1124" s="106"/>
      <c r="O1124" s="106"/>
      <c r="P1124" s="106"/>
      <c r="Q1124" s="106"/>
      <c r="R1124" s="106"/>
      <c r="S1124" s="103"/>
      <c r="T1124" s="103"/>
      <c r="U1124" s="103"/>
      <c r="V1124" s="103"/>
      <c r="W1124" s="103"/>
      <c r="X1124" s="103"/>
      <c r="Y1124" s="103"/>
      <c r="AD1124" s="103"/>
      <c r="AE1124" s="103"/>
    </row>
    <row r="1125" spans="4:31" ht="13.5">
      <c r="D1125" s="106"/>
      <c r="E1125" s="105"/>
      <c r="F1125" s="105"/>
      <c r="G1125" s="105"/>
      <c r="H1125" s="106"/>
      <c r="I1125" s="106"/>
      <c r="J1125" s="106"/>
      <c r="K1125" s="106"/>
      <c r="L1125" s="106"/>
      <c r="M1125" s="106"/>
      <c r="N1125" s="106"/>
      <c r="O1125" s="106"/>
      <c r="P1125" s="106"/>
      <c r="Q1125" s="106"/>
      <c r="R1125" s="106"/>
      <c r="S1125" s="103"/>
      <c r="T1125" s="103"/>
      <c r="U1125" s="103"/>
      <c r="V1125" s="103"/>
      <c r="W1125" s="103"/>
      <c r="X1125" s="103"/>
      <c r="Y1125" s="103"/>
      <c r="AD1125" s="103"/>
      <c r="AE1125" s="103"/>
    </row>
    <row r="1126" spans="4:31" ht="13.5">
      <c r="D1126" s="106"/>
      <c r="E1126" s="105"/>
      <c r="F1126" s="105"/>
      <c r="G1126" s="105"/>
      <c r="H1126" s="106"/>
      <c r="I1126" s="106"/>
      <c r="J1126" s="106"/>
      <c r="K1126" s="106"/>
      <c r="L1126" s="106"/>
      <c r="M1126" s="106"/>
      <c r="N1126" s="106"/>
      <c r="O1126" s="106"/>
      <c r="P1126" s="106"/>
      <c r="Q1126" s="106"/>
      <c r="R1126" s="106"/>
      <c r="S1126" s="103"/>
      <c r="T1126" s="103"/>
      <c r="U1126" s="103"/>
      <c r="V1126" s="103"/>
      <c r="W1126" s="103"/>
      <c r="X1126" s="103"/>
      <c r="Y1126" s="103"/>
      <c r="AD1126" s="103"/>
      <c r="AE1126" s="103"/>
    </row>
    <row r="1127" spans="4:31" ht="13.5">
      <c r="D1127" s="106"/>
      <c r="E1127" s="105"/>
      <c r="F1127" s="105"/>
      <c r="G1127" s="105"/>
      <c r="H1127" s="106"/>
      <c r="I1127" s="106"/>
      <c r="J1127" s="106"/>
      <c r="K1127" s="106"/>
      <c r="L1127" s="106"/>
      <c r="M1127" s="106"/>
      <c r="N1127" s="106"/>
      <c r="O1127" s="106"/>
      <c r="P1127" s="106"/>
      <c r="Q1127" s="106"/>
      <c r="R1127" s="106"/>
      <c r="S1127" s="103"/>
      <c r="T1127" s="103"/>
      <c r="U1127" s="103"/>
      <c r="V1127" s="103"/>
      <c r="W1127" s="103"/>
      <c r="X1127" s="103"/>
      <c r="Y1127" s="103"/>
      <c r="AD1127" s="103"/>
      <c r="AE1127" s="103"/>
    </row>
    <row r="1128" spans="4:31" ht="13.5">
      <c r="D1128" s="106"/>
      <c r="E1128" s="105"/>
      <c r="F1128" s="105"/>
      <c r="G1128" s="105"/>
      <c r="H1128" s="106"/>
      <c r="I1128" s="106"/>
      <c r="J1128" s="106"/>
      <c r="K1128" s="106"/>
      <c r="L1128" s="106"/>
      <c r="M1128" s="106"/>
      <c r="N1128" s="106"/>
      <c r="O1128" s="106"/>
      <c r="P1128" s="106"/>
      <c r="Q1128" s="106"/>
      <c r="R1128" s="106"/>
      <c r="S1128" s="103"/>
      <c r="T1128" s="103"/>
      <c r="U1128" s="103"/>
      <c r="V1128" s="103"/>
      <c r="W1128" s="103"/>
      <c r="X1128" s="103"/>
      <c r="Y1128" s="103"/>
      <c r="AD1128" s="103"/>
      <c r="AE1128" s="103"/>
    </row>
    <row r="1129" spans="4:31" ht="13.5">
      <c r="D1129" s="106"/>
      <c r="E1129" s="105"/>
      <c r="F1129" s="105"/>
      <c r="G1129" s="105"/>
      <c r="H1129" s="106"/>
      <c r="I1129" s="106"/>
      <c r="J1129" s="106"/>
      <c r="K1129" s="106"/>
      <c r="L1129" s="106"/>
      <c r="M1129" s="106"/>
      <c r="N1129" s="106"/>
      <c r="O1129" s="106"/>
      <c r="P1129" s="106"/>
      <c r="Q1129" s="106"/>
      <c r="R1129" s="106"/>
      <c r="S1129" s="103"/>
      <c r="T1129" s="103"/>
      <c r="U1129" s="103"/>
      <c r="V1129" s="103"/>
      <c r="W1129" s="103"/>
      <c r="X1129" s="103"/>
      <c r="Y1129" s="103"/>
      <c r="AD1129" s="103"/>
      <c r="AE1129" s="103"/>
    </row>
    <row r="1130" spans="4:31" ht="13.5">
      <c r="D1130" s="106"/>
      <c r="E1130" s="105"/>
      <c r="F1130" s="105"/>
      <c r="G1130" s="105"/>
      <c r="H1130" s="106"/>
      <c r="I1130" s="106"/>
      <c r="J1130" s="106"/>
      <c r="K1130" s="106"/>
      <c r="L1130" s="106"/>
      <c r="M1130" s="106"/>
      <c r="N1130" s="106"/>
      <c r="O1130" s="106"/>
      <c r="P1130" s="106"/>
      <c r="Q1130" s="106"/>
      <c r="R1130" s="106"/>
      <c r="S1130" s="103"/>
      <c r="T1130" s="103"/>
      <c r="U1130" s="103"/>
      <c r="V1130" s="103"/>
      <c r="W1130" s="103"/>
      <c r="X1130" s="103"/>
      <c r="Y1130" s="103"/>
      <c r="AD1130" s="103"/>
      <c r="AE1130" s="103"/>
    </row>
    <row r="1131" spans="4:31" ht="13.5">
      <c r="D1131" s="106"/>
      <c r="E1131" s="105"/>
      <c r="F1131" s="105"/>
      <c r="G1131" s="105"/>
      <c r="H1131" s="106"/>
      <c r="I1131" s="106"/>
      <c r="J1131" s="106"/>
      <c r="K1131" s="106"/>
      <c r="L1131" s="106"/>
      <c r="M1131" s="106"/>
      <c r="N1131" s="106"/>
      <c r="O1131" s="106"/>
      <c r="P1131" s="106"/>
      <c r="Q1131" s="106"/>
      <c r="R1131" s="106"/>
      <c r="S1131" s="103"/>
      <c r="T1131" s="103"/>
      <c r="U1131" s="103"/>
      <c r="V1131" s="103"/>
      <c r="W1131" s="103"/>
      <c r="X1131" s="103"/>
      <c r="Y1131" s="103"/>
      <c r="AD1131" s="103"/>
      <c r="AE1131" s="103"/>
    </row>
    <row r="1132" spans="4:31" ht="13.5">
      <c r="D1132" s="106"/>
      <c r="E1132" s="105"/>
      <c r="F1132" s="105"/>
      <c r="G1132" s="105"/>
      <c r="H1132" s="106"/>
      <c r="I1132" s="106"/>
      <c r="J1132" s="106"/>
      <c r="K1132" s="106"/>
      <c r="L1132" s="106"/>
      <c r="M1132" s="106"/>
      <c r="N1132" s="106"/>
      <c r="O1132" s="106"/>
      <c r="P1132" s="106"/>
      <c r="Q1132" s="106"/>
      <c r="R1132" s="106"/>
      <c r="S1132" s="103"/>
      <c r="T1132" s="103"/>
      <c r="U1132" s="103"/>
      <c r="V1132" s="103"/>
      <c r="W1132" s="103"/>
      <c r="X1132" s="103"/>
      <c r="Y1132" s="103"/>
      <c r="AD1132" s="103"/>
      <c r="AE1132" s="103"/>
    </row>
    <row r="1133" spans="4:31" ht="13.5">
      <c r="D1133" s="106"/>
      <c r="E1133" s="105"/>
      <c r="F1133" s="105"/>
      <c r="G1133" s="105"/>
      <c r="H1133" s="106"/>
      <c r="I1133" s="106"/>
      <c r="J1133" s="106"/>
      <c r="K1133" s="106"/>
      <c r="L1133" s="106"/>
      <c r="M1133" s="106"/>
      <c r="N1133" s="106"/>
      <c r="O1133" s="106"/>
      <c r="P1133" s="106"/>
      <c r="Q1133" s="106"/>
      <c r="R1133" s="106"/>
      <c r="S1133" s="103"/>
      <c r="T1133" s="103"/>
      <c r="U1133" s="103"/>
      <c r="V1133" s="103"/>
      <c r="W1133" s="103"/>
      <c r="X1133" s="103"/>
      <c r="Y1133" s="103"/>
      <c r="AD1133" s="103"/>
      <c r="AE1133" s="103"/>
    </row>
    <row r="1134" spans="4:31" ht="13.5">
      <c r="D1134" s="106"/>
      <c r="E1134" s="105"/>
      <c r="F1134" s="105"/>
      <c r="G1134" s="105"/>
      <c r="H1134" s="106"/>
      <c r="I1134" s="106"/>
      <c r="J1134" s="106"/>
      <c r="K1134" s="106"/>
      <c r="L1134" s="106"/>
      <c r="M1134" s="106"/>
      <c r="N1134" s="106"/>
      <c r="O1134" s="106"/>
      <c r="P1134" s="106"/>
      <c r="Q1134" s="106"/>
      <c r="R1134" s="106"/>
      <c r="S1134" s="103"/>
      <c r="T1134" s="103"/>
      <c r="U1134" s="103"/>
      <c r="V1134" s="103"/>
      <c r="W1134" s="103"/>
      <c r="X1134" s="103"/>
      <c r="Y1134" s="103"/>
      <c r="AD1134" s="103"/>
      <c r="AE1134" s="103"/>
    </row>
    <row r="1135" spans="4:31" ht="13.5">
      <c r="D1135" s="106"/>
      <c r="E1135" s="105"/>
      <c r="F1135" s="105"/>
      <c r="G1135" s="105"/>
      <c r="H1135" s="106"/>
      <c r="I1135" s="106"/>
      <c r="J1135" s="106"/>
      <c r="K1135" s="106"/>
      <c r="L1135" s="106"/>
      <c r="M1135" s="106"/>
      <c r="N1135" s="106"/>
      <c r="O1135" s="106"/>
      <c r="P1135" s="106"/>
      <c r="Q1135" s="106"/>
      <c r="R1135" s="106"/>
      <c r="S1135" s="103"/>
      <c r="T1135" s="103"/>
      <c r="U1135" s="103"/>
      <c r="V1135" s="103"/>
      <c r="W1135" s="103"/>
      <c r="X1135" s="103"/>
      <c r="Y1135" s="103"/>
      <c r="AD1135" s="103"/>
      <c r="AE1135" s="103"/>
    </row>
    <row r="1136" spans="4:31" ht="13.5">
      <c r="D1136" s="106"/>
      <c r="E1136" s="105"/>
      <c r="F1136" s="105"/>
      <c r="G1136" s="105"/>
      <c r="H1136" s="106"/>
      <c r="I1136" s="106"/>
      <c r="J1136" s="106"/>
      <c r="K1136" s="106"/>
      <c r="L1136" s="106"/>
      <c r="M1136" s="106"/>
      <c r="N1136" s="106"/>
      <c r="O1136" s="106"/>
      <c r="P1136" s="106"/>
      <c r="Q1136" s="106"/>
      <c r="R1136" s="106"/>
      <c r="S1136" s="103"/>
      <c r="T1136" s="103"/>
      <c r="U1136" s="103"/>
      <c r="V1136" s="103"/>
      <c r="W1136" s="103"/>
      <c r="X1136" s="103"/>
      <c r="Y1136" s="103"/>
      <c r="AD1136" s="103"/>
      <c r="AE1136" s="103"/>
    </row>
    <row r="1137" spans="4:31" ht="13.5">
      <c r="D1137" s="106"/>
      <c r="E1137" s="105"/>
      <c r="F1137" s="105"/>
      <c r="G1137" s="105"/>
      <c r="H1137" s="106"/>
      <c r="I1137" s="106"/>
      <c r="J1137" s="106"/>
      <c r="K1137" s="106"/>
      <c r="L1137" s="106"/>
      <c r="M1137" s="106"/>
      <c r="N1137" s="106"/>
      <c r="O1137" s="106"/>
      <c r="P1137" s="106"/>
      <c r="Q1137" s="106"/>
      <c r="R1137" s="106"/>
      <c r="S1137" s="103"/>
      <c r="T1137" s="103"/>
      <c r="U1137" s="103"/>
      <c r="V1137" s="103"/>
      <c r="W1137" s="103"/>
      <c r="X1137" s="103"/>
      <c r="Y1137" s="103"/>
      <c r="AD1137" s="103"/>
      <c r="AE1137" s="103"/>
    </row>
    <row r="1138" spans="4:31" ht="13.5">
      <c r="D1138" s="106"/>
      <c r="E1138" s="105"/>
      <c r="F1138" s="105"/>
      <c r="G1138" s="105"/>
      <c r="H1138" s="106"/>
      <c r="I1138" s="106"/>
      <c r="J1138" s="106"/>
      <c r="K1138" s="106"/>
      <c r="L1138" s="106"/>
      <c r="M1138" s="106"/>
      <c r="N1138" s="106"/>
      <c r="O1138" s="106"/>
      <c r="P1138" s="106"/>
      <c r="Q1138" s="106"/>
      <c r="R1138" s="106"/>
      <c r="S1138" s="103"/>
      <c r="T1138" s="103"/>
      <c r="U1138" s="103"/>
      <c r="V1138" s="103"/>
      <c r="W1138" s="103"/>
      <c r="X1138" s="103"/>
      <c r="Y1138" s="103"/>
      <c r="AD1138" s="103"/>
      <c r="AE1138" s="103"/>
    </row>
    <row r="1139" spans="4:31" ht="13.5">
      <c r="D1139" s="106"/>
      <c r="E1139" s="105"/>
      <c r="F1139" s="105"/>
      <c r="G1139" s="105"/>
      <c r="H1139" s="106"/>
      <c r="I1139" s="106"/>
      <c r="J1139" s="106"/>
      <c r="K1139" s="106"/>
      <c r="L1139" s="106"/>
      <c r="M1139" s="106"/>
      <c r="N1139" s="106"/>
      <c r="O1139" s="106"/>
      <c r="P1139" s="106"/>
      <c r="Q1139" s="106"/>
      <c r="R1139" s="106"/>
      <c r="S1139" s="103"/>
      <c r="T1139" s="103"/>
      <c r="U1139" s="103"/>
      <c r="V1139" s="103"/>
      <c r="W1139" s="103"/>
      <c r="X1139" s="103"/>
      <c r="Y1139" s="103"/>
      <c r="AD1139" s="103"/>
      <c r="AE1139" s="103"/>
    </row>
    <row r="1140" spans="4:31" ht="13.5">
      <c r="D1140" s="106"/>
      <c r="E1140" s="105"/>
      <c r="F1140" s="105"/>
      <c r="G1140" s="105"/>
      <c r="H1140" s="106"/>
      <c r="I1140" s="106"/>
      <c r="J1140" s="106"/>
      <c r="K1140" s="106"/>
      <c r="L1140" s="106"/>
      <c r="M1140" s="106"/>
      <c r="N1140" s="106"/>
      <c r="O1140" s="106"/>
      <c r="P1140" s="106"/>
      <c r="Q1140" s="106"/>
      <c r="R1140" s="106"/>
      <c r="S1140" s="103"/>
      <c r="T1140" s="103"/>
      <c r="U1140" s="103"/>
      <c r="V1140" s="103"/>
      <c r="W1140" s="103"/>
      <c r="X1140" s="103"/>
      <c r="Y1140" s="103"/>
      <c r="AD1140" s="103"/>
      <c r="AE1140" s="103"/>
    </row>
    <row r="1141" spans="4:31" ht="13.5">
      <c r="D1141" s="106"/>
      <c r="E1141" s="105"/>
      <c r="F1141" s="105"/>
      <c r="G1141" s="105"/>
      <c r="H1141" s="106"/>
      <c r="I1141" s="106"/>
      <c r="J1141" s="106"/>
      <c r="K1141" s="106"/>
      <c r="L1141" s="106"/>
      <c r="M1141" s="106"/>
      <c r="N1141" s="106"/>
      <c r="O1141" s="106"/>
      <c r="P1141" s="106"/>
      <c r="Q1141" s="106"/>
      <c r="R1141" s="106"/>
      <c r="S1141" s="103"/>
      <c r="T1141" s="103"/>
      <c r="U1141" s="103"/>
      <c r="V1141" s="103"/>
      <c r="W1141" s="103"/>
      <c r="X1141" s="103"/>
      <c r="Y1141" s="103"/>
      <c r="AD1141" s="103"/>
      <c r="AE1141" s="103"/>
    </row>
    <row r="1142" spans="4:31" ht="13.5">
      <c r="D1142" s="106"/>
      <c r="E1142" s="105"/>
      <c r="F1142" s="105"/>
      <c r="G1142" s="105"/>
      <c r="H1142" s="106"/>
      <c r="I1142" s="106"/>
      <c r="J1142" s="106"/>
      <c r="K1142" s="106"/>
      <c r="L1142" s="106"/>
      <c r="M1142" s="106"/>
      <c r="N1142" s="106"/>
      <c r="O1142" s="106"/>
      <c r="P1142" s="106"/>
      <c r="Q1142" s="106"/>
      <c r="R1142" s="106"/>
      <c r="S1142" s="103"/>
      <c r="T1142" s="103"/>
      <c r="U1142" s="103"/>
      <c r="V1142" s="103"/>
      <c r="W1142" s="103"/>
      <c r="X1142" s="103"/>
      <c r="Y1142" s="103"/>
      <c r="AD1142" s="103"/>
      <c r="AE1142" s="103"/>
    </row>
    <row r="1143" spans="4:31" ht="13.5">
      <c r="D1143" s="106"/>
      <c r="E1143" s="105"/>
      <c r="F1143" s="105"/>
      <c r="G1143" s="105"/>
      <c r="H1143" s="106"/>
      <c r="I1143" s="106"/>
      <c r="J1143" s="106"/>
      <c r="K1143" s="106"/>
      <c r="L1143" s="106"/>
      <c r="M1143" s="106"/>
      <c r="N1143" s="106"/>
      <c r="O1143" s="106"/>
      <c r="P1143" s="106"/>
      <c r="Q1143" s="106"/>
      <c r="R1143" s="106"/>
      <c r="S1143" s="103"/>
      <c r="T1143" s="103"/>
      <c r="U1143" s="103"/>
      <c r="V1143" s="103"/>
      <c r="W1143" s="103"/>
      <c r="X1143" s="103"/>
      <c r="Y1143" s="103"/>
      <c r="AD1143" s="103"/>
      <c r="AE1143" s="103"/>
    </row>
    <row r="1144" spans="4:31" ht="13.5">
      <c r="D1144" s="106"/>
      <c r="E1144" s="105"/>
      <c r="F1144" s="105"/>
      <c r="G1144" s="105"/>
      <c r="H1144" s="106"/>
      <c r="I1144" s="106"/>
      <c r="J1144" s="106"/>
      <c r="K1144" s="106"/>
      <c r="L1144" s="106"/>
      <c r="M1144" s="106"/>
      <c r="N1144" s="106"/>
      <c r="O1144" s="106"/>
      <c r="P1144" s="106"/>
      <c r="Q1144" s="106"/>
      <c r="R1144" s="106"/>
      <c r="S1144" s="103"/>
      <c r="T1144" s="103"/>
      <c r="U1144" s="103"/>
      <c r="V1144" s="103"/>
      <c r="W1144" s="103"/>
      <c r="X1144" s="103"/>
      <c r="Y1144" s="103"/>
      <c r="AD1144" s="103"/>
      <c r="AE1144" s="103"/>
    </row>
    <row r="1145" spans="4:31" ht="13.5">
      <c r="D1145" s="106"/>
      <c r="E1145" s="105"/>
      <c r="F1145" s="105"/>
      <c r="G1145" s="105"/>
      <c r="H1145" s="106"/>
      <c r="I1145" s="106"/>
      <c r="J1145" s="106"/>
      <c r="K1145" s="106"/>
      <c r="L1145" s="106"/>
      <c r="M1145" s="106"/>
      <c r="N1145" s="106"/>
      <c r="O1145" s="106"/>
      <c r="P1145" s="106"/>
      <c r="Q1145" s="106"/>
      <c r="R1145" s="106"/>
      <c r="S1145" s="103"/>
      <c r="T1145" s="103"/>
      <c r="U1145" s="103"/>
      <c r="V1145" s="103"/>
      <c r="W1145" s="103"/>
      <c r="X1145" s="103"/>
      <c r="Y1145" s="103"/>
      <c r="AD1145" s="103"/>
      <c r="AE1145" s="103"/>
    </row>
    <row r="1146" spans="4:31" ht="13.5">
      <c r="D1146" s="106"/>
      <c r="E1146" s="105"/>
      <c r="F1146" s="105"/>
      <c r="G1146" s="105"/>
      <c r="H1146" s="106"/>
      <c r="I1146" s="106"/>
      <c r="J1146" s="106"/>
      <c r="K1146" s="106"/>
      <c r="L1146" s="106"/>
      <c r="M1146" s="106"/>
      <c r="N1146" s="106"/>
      <c r="O1146" s="106"/>
      <c r="P1146" s="106"/>
      <c r="Q1146" s="106"/>
      <c r="R1146" s="106"/>
      <c r="S1146" s="103"/>
      <c r="T1146" s="103"/>
      <c r="U1146" s="103"/>
      <c r="V1146" s="103"/>
      <c r="W1146" s="103"/>
      <c r="X1146" s="103"/>
      <c r="Y1146" s="103"/>
      <c r="AD1146" s="103"/>
      <c r="AE1146" s="103"/>
    </row>
    <row r="1147" spans="4:31" ht="13.5">
      <c r="D1147" s="106"/>
      <c r="E1147" s="105"/>
      <c r="F1147" s="105"/>
      <c r="G1147" s="105"/>
      <c r="H1147" s="106"/>
      <c r="I1147" s="106"/>
      <c r="J1147" s="106"/>
      <c r="K1147" s="106"/>
      <c r="L1147" s="106"/>
      <c r="M1147" s="106"/>
      <c r="N1147" s="106"/>
      <c r="O1147" s="106"/>
      <c r="P1147" s="106"/>
      <c r="Q1147" s="106"/>
      <c r="R1147" s="106"/>
      <c r="S1147" s="103"/>
      <c r="T1147" s="103"/>
      <c r="U1147" s="103"/>
      <c r="V1147" s="103"/>
      <c r="W1147" s="103"/>
      <c r="X1147" s="103"/>
      <c r="Y1147" s="103"/>
      <c r="AD1147" s="103"/>
      <c r="AE1147" s="103"/>
    </row>
    <row r="1148" spans="4:31" ht="13.5">
      <c r="D1148" s="106"/>
      <c r="E1148" s="105"/>
      <c r="F1148" s="105"/>
      <c r="G1148" s="105"/>
      <c r="H1148" s="106"/>
      <c r="I1148" s="106"/>
      <c r="J1148" s="106"/>
      <c r="K1148" s="106"/>
      <c r="L1148" s="106"/>
      <c r="M1148" s="106"/>
      <c r="N1148" s="106"/>
      <c r="O1148" s="106"/>
      <c r="P1148" s="106"/>
      <c r="Q1148" s="106"/>
      <c r="R1148" s="106"/>
      <c r="S1148" s="103"/>
      <c r="T1148" s="103"/>
      <c r="U1148" s="103"/>
      <c r="V1148" s="103"/>
      <c r="W1148" s="103"/>
      <c r="X1148" s="103"/>
      <c r="Y1148" s="103"/>
      <c r="AD1148" s="103"/>
      <c r="AE1148" s="103"/>
    </row>
    <row r="1149" spans="4:31" ht="13.5">
      <c r="D1149" s="106"/>
      <c r="E1149" s="105"/>
      <c r="F1149" s="105"/>
      <c r="G1149" s="105"/>
      <c r="H1149" s="106"/>
      <c r="I1149" s="106"/>
      <c r="J1149" s="106"/>
      <c r="K1149" s="106"/>
      <c r="L1149" s="106"/>
      <c r="M1149" s="106"/>
      <c r="N1149" s="106"/>
      <c r="O1149" s="106"/>
      <c r="P1149" s="106"/>
      <c r="Q1149" s="106"/>
      <c r="R1149" s="106"/>
      <c r="S1149" s="103"/>
      <c r="T1149" s="103"/>
      <c r="U1149" s="103"/>
      <c r="V1149" s="103"/>
      <c r="W1149" s="103"/>
      <c r="X1149" s="103"/>
      <c r="Y1149" s="103"/>
      <c r="AD1149" s="103"/>
      <c r="AE1149" s="103"/>
    </row>
    <row r="1150" spans="4:31" ht="13.5">
      <c r="D1150" s="106"/>
      <c r="E1150" s="105"/>
      <c r="F1150" s="105"/>
      <c r="G1150" s="105"/>
      <c r="H1150" s="106"/>
      <c r="I1150" s="106"/>
      <c r="J1150" s="106"/>
      <c r="K1150" s="106"/>
      <c r="L1150" s="106"/>
      <c r="M1150" s="106"/>
      <c r="N1150" s="106"/>
      <c r="O1150" s="106"/>
      <c r="P1150" s="106"/>
      <c r="Q1150" s="106"/>
      <c r="R1150" s="106"/>
      <c r="S1150" s="103"/>
      <c r="T1150" s="103"/>
      <c r="U1150" s="103"/>
      <c r="V1150" s="103"/>
      <c r="W1150" s="103"/>
      <c r="X1150" s="103"/>
      <c r="Y1150" s="103"/>
      <c r="AD1150" s="103"/>
      <c r="AE1150" s="103"/>
    </row>
    <row r="1151" spans="4:31" ht="13.5">
      <c r="D1151" s="106"/>
      <c r="E1151" s="105"/>
      <c r="F1151" s="105"/>
      <c r="G1151" s="105"/>
      <c r="H1151" s="106"/>
      <c r="I1151" s="106"/>
      <c r="J1151" s="106"/>
      <c r="K1151" s="106"/>
      <c r="L1151" s="106"/>
      <c r="M1151" s="106"/>
      <c r="N1151" s="106"/>
      <c r="O1151" s="106"/>
      <c r="P1151" s="106"/>
      <c r="Q1151" s="106"/>
      <c r="R1151" s="106"/>
      <c r="S1151" s="103"/>
      <c r="T1151" s="103"/>
      <c r="U1151" s="103"/>
      <c r="V1151" s="103"/>
      <c r="W1151" s="103"/>
      <c r="X1151" s="103"/>
      <c r="Y1151" s="103"/>
      <c r="AD1151" s="103"/>
      <c r="AE1151" s="103"/>
    </row>
    <row r="1152" spans="4:31" ht="13.5">
      <c r="D1152" s="106"/>
      <c r="E1152" s="105"/>
      <c r="F1152" s="105"/>
      <c r="G1152" s="105"/>
      <c r="H1152" s="106"/>
      <c r="I1152" s="106"/>
      <c r="J1152" s="106"/>
      <c r="K1152" s="106"/>
      <c r="L1152" s="106"/>
      <c r="M1152" s="106"/>
      <c r="N1152" s="106"/>
      <c r="O1152" s="106"/>
      <c r="P1152" s="106"/>
      <c r="Q1152" s="106"/>
      <c r="R1152" s="106"/>
      <c r="S1152" s="103"/>
      <c r="T1152" s="103"/>
      <c r="U1152" s="103"/>
      <c r="V1152" s="103"/>
      <c r="W1152" s="103"/>
      <c r="X1152" s="103"/>
      <c r="Y1152" s="103"/>
      <c r="AD1152" s="103"/>
      <c r="AE1152" s="103"/>
    </row>
    <row r="1153" spans="4:31" ht="13.5">
      <c r="D1153" s="106"/>
      <c r="E1153" s="105"/>
      <c r="F1153" s="105"/>
      <c r="G1153" s="105"/>
      <c r="H1153" s="106"/>
      <c r="I1153" s="106"/>
      <c r="J1153" s="106"/>
      <c r="K1153" s="106"/>
      <c r="L1153" s="106"/>
      <c r="M1153" s="106"/>
      <c r="N1153" s="106"/>
      <c r="O1153" s="106"/>
      <c r="P1153" s="106"/>
      <c r="Q1153" s="106"/>
      <c r="R1153" s="106"/>
      <c r="S1153" s="103"/>
      <c r="T1153" s="103"/>
      <c r="U1153" s="103"/>
      <c r="V1153" s="103"/>
      <c r="W1153" s="103"/>
      <c r="X1153" s="103"/>
      <c r="Y1153" s="103"/>
      <c r="AD1153" s="103"/>
      <c r="AE1153" s="103"/>
    </row>
    <row r="1154" spans="4:31" ht="13.5">
      <c r="D1154" s="106"/>
      <c r="E1154" s="105"/>
      <c r="F1154" s="105"/>
      <c r="G1154" s="105"/>
      <c r="H1154" s="106"/>
      <c r="I1154" s="106"/>
      <c r="J1154" s="106"/>
      <c r="K1154" s="106"/>
      <c r="L1154" s="106"/>
      <c r="M1154" s="106"/>
      <c r="N1154" s="106"/>
      <c r="O1154" s="106"/>
      <c r="P1154" s="106"/>
      <c r="Q1154" s="106"/>
      <c r="R1154" s="106"/>
      <c r="S1154" s="103"/>
      <c r="T1154" s="103"/>
      <c r="U1154" s="103"/>
      <c r="V1154" s="103"/>
      <c r="W1154" s="103"/>
      <c r="X1154" s="103"/>
      <c r="Y1154" s="103"/>
      <c r="AD1154" s="103"/>
      <c r="AE1154" s="103"/>
    </row>
    <row r="1155" spans="4:31" ht="13.5">
      <c r="D1155" s="106"/>
      <c r="E1155" s="105"/>
      <c r="F1155" s="105"/>
      <c r="G1155" s="105"/>
      <c r="H1155" s="106"/>
      <c r="I1155" s="106"/>
      <c r="J1155" s="106"/>
      <c r="K1155" s="106"/>
      <c r="L1155" s="106"/>
      <c r="M1155" s="106"/>
      <c r="N1155" s="106"/>
      <c r="O1155" s="106"/>
      <c r="P1155" s="106"/>
      <c r="Q1155" s="106"/>
      <c r="R1155" s="106"/>
      <c r="S1155" s="103"/>
      <c r="T1155" s="103"/>
      <c r="U1155" s="103"/>
      <c r="V1155" s="103"/>
      <c r="W1155" s="103"/>
      <c r="X1155" s="103"/>
      <c r="Y1155" s="103"/>
      <c r="AD1155" s="103"/>
      <c r="AE1155" s="103"/>
    </row>
    <row r="1156" spans="4:31" ht="13.5">
      <c r="D1156" s="106"/>
      <c r="E1156" s="105"/>
      <c r="F1156" s="105"/>
      <c r="G1156" s="105"/>
      <c r="H1156" s="106"/>
      <c r="I1156" s="106"/>
      <c r="J1156" s="106"/>
      <c r="K1156" s="106"/>
      <c r="L1156" s="106"/>
      <c r="M1156" s="106"/>
      <c r="N1156" s="106"/>
      <c r="O1156" s="106"/>
      <c r="P1156" s="106"/>
      <c r="Q1156" s="106"/>
      <c r="R1156" s="106"/>
      <c r="S1156" s="103"/>
      <c r="T1156" s="103"/>
      <c r="U1156" s="103"/>
      <c r="V1156" s="103"/>
      <c r="W1156" s="103"/>
      <c r="X1156" s="103"/>
      <c r="Y1156" s="103"/>
      <c r="AD1156" s="103"/>
      <c r="AE1156" s="103"/>
    </row>
    <row r="1157" spans="4:31" ht="13.5">
      <c r="D1157" s="106"/>
      <c r="E1157" s="105"/>
      <c r="F1157" s="105"/>
      <c r="G1157" s="105"/>
      <c r="H1157" s="106"/>
      <c r="I1157" s="106"/>
      <c r="J1157" s="106"/>
      <c r="K1157" s="106"/>
      <c r="L1157" s="106"/>
      <c r="M1157" s="106"/>
      <c r="N1157" s="106"/>
      <c r="O1157" s="106"/>
      <c r="P1157" s="106"/>
      <c r="Q1157" s="106"/>
      <c r="R1157" s="106"/>
      <c r="S1157" s="103"/>
      <c r="T1157" s="103"/>
      <c r="U1157" s="103"/>
      <c r="V1157" s="103"/>
      <c r="W1157" s="103"/>
      <c r="X1157" s="103"/>
      <c r="Y1157" s="103"/>
      <c r="AD1157" s="103"/>
      <c r="AE1157" s="103"/>
    </row>
    <row r="1158" spans="4:31" ht="13.5">
      <c r="D1158" s="106"/>
      <c r="E1158" s="105"/>
      <c r="F1158" s="105"/>
      <c r="G1158" s="105"/>
      <c r="H1158" s="106"/>
      <c r="I1158" s="106"/>
      <c r="J1158" s="106"/>
      <c r="K1158" s="106"/>
      <c r="L1158" s="106"/>
      <c r="M1158" s="106"/>
      <c r="N1158" s="106"/>
      <c r="O1158" s="106"/>
      <c r="P1158" s="106"/>
      <c r="Q1158" s="106"/>
      <c r="R1158" s="106"/>
      <c r="S1158" s="103"/>
      <c r="T1158" s="103"/>
      <c r="U1158" s="103"/>
      <c r="V1158" s="103"/>
      <c r="W1158" s="103"/>
      <c r="X1158" s="103"/>
      <c r="Y1158" s="103"/>
      <c r="AD1158" s="103"/>
      <c r="AE1158" s="103"/>
    </row>
    <row r="1159" spans="4:31" ht="13.5">
      <c r="D1159" s="106"/>
      <c r="E1159" s="105"/>
      <c r="F1159" s="105"/>
      <c r="G1159" s="105"/>
      <c r="H1159" s="106"/>
      <c r="I1159" s="106"/>
      <c r="J1159" s="106"/>
      <c r="K1159" s="106"/>
      <c r="L1159" s="106"/>
      <c r="M1159" s="106"/>
      <c r="N1159" s="106"/>
      <c r="O1159" s="106"/>
      <c r="P1159" s="106"/>
      <c r="Q1159" s="106"/>
      <c r="R1159" s="106"/>
      <c r="S1159" s="103"/>
      <c r="T1159" s="103"/>
      <c r="U1159" s="103"/>
      <c r="V1159" s="103"/>
      <c r="W1159" s="103"/>
      <c r="X1159" s="103"/>
      <c r="Y1159" s="103"/>
      <c r="AD1159" s="103"/>
      <c r="AE1159" s="103"/>
    </row>
    <row r="1160" spans="4:31" ht="13.5">
      <c r="D1160" s="106"/>
      <c r="E1160" s="105"/>
      <c r="F1160" s="105"/>
      <c r="G1160" s="105"/>
      <c r="H1160" s="106"/>
      <c r="I1160" s="106"/>
      <c r="J1160" s="106"/>
      <c r="K1160" s="106"/>
      <c r="L1160" s="106"/>
      <c r="M1160" s="106"/>
      <c r="N1160" s="106"/>
      <c r="O1160" s="106"/>
      <c r="P1160" s="106"/>
      <c r="Q1160" s="106"/>
      <c r="R1160" s="106"/>
      <c r="S1160" s="103"/>
      <c r="T1160" s="103"/>
      <c r="U1160" s="103"/>
      <c r="V1160" s="103"/>
      <c r="W1160" s="103"/>
      <c r="X1160" s="103"/>
      <c r="Y1160" s="103"/>
      <c r="AD1160" s="103"/>
      <c r="AE1160" s="103"/>
    </row>
    <row r="1161" spans="4:31" ht="13.5">
      <c r="D1161" s="106"/>
      <c r="E1161" s="105"/>
      <c r="F1161" s="105"/>
      <c r="G1161" s="105"/>
      <c r="H1161" s="106"/>
      <c r="I1161" s="106"/>
      <c r="J1161" s="106"/>
      <c r="K1161" s="106"/>
      <c r="L1161" s="106"/>
      <c r="M1161" s="106"/>
      <c r="N1161" s="106"/>
      <c r="O1161" s="106"/>
      <c r="P1161" s="106"/>
      <c r="Q1161" s="106"/>
      <c r="R1161" s="106"/>
      <c r="S1161" s="103"/>
      <c r="T1161" s="103"/>
      <c r="U1161" s="103"/>
      <c r="V1161" s="103"/>
      <c r="W1161" s="103"/>
      <c r="X1161" s="103"/>
      <c r="Y1161" s="103"/>
      <c r="AD1161" s="103"/>
      <c r="AE1161" s="103"/>
    </row>
    <row r="1162" spans="4:31" ht="13.5">
      <c r="D1162" s="106"/>
      <c r="E1162" s="105"/>
      <c r="F1162" s="105"/>
      <c r="G1162" s="105"/>
      <c r="H1162" s="106"/>
      <c r="I1162" s="106"/>
      <c r="J1162" s="106"/>
      <c r="K1162" s="106"/>
      <c r="L1162" s="106"/>
      <c r="M1162" s="106"/>
      <c r="N1162" s="106"/>
      <c r="O1162" s="106"/>
      <c r="P1162" s="106"/>
      <c r="Q1162" s="106"/>
      <c r="R1162" s="106"/>
      <c r="S1162" s="103"/>
      <c r="T1162" s="103"/>
      <c r="U1162" s="103"/>
      <c r="V1162" s="103"/>
      <c r="W1162" s="103"/>
      <c r="X1162" s="103"/>
      <c r="Y1162" s="103"/>
      <c r="AD1162" s="103"/>
      <c r="AE1162" s="103"/>
    </row>
    <row r="1163" spans="4:31" ht="13.5">
      <c r="D1163" s="106"/>
      <c r="E1163" s="105"/>
      <c r="F1163" s="105"/>
      <c r="G1163" s="105"/>
      <c r="H1163" s="106"/>
      <c r="I1163" s="106"/>
      <c r="J1163" s="106"/>
      <c r="K1163" s="106"/>
      <c r="L1163" s="106"/>
      <c r="M1163" s="106"/>
      <c r="N1163" s="106"/>
      <c r="O1163" s="106"/>
      <c r="P1163" s="106"/>
      <c r="Q1163" s="106"/>
      <c r="R1163" s="106"/>
      <c r="S1163" s="103"/>
      <c r="T1163" s="103"/>
      <c r="U1163" s="103"/>
      <c r="V1163" s="103"/>
      <c r="W1163" s="103"/>
      <c r="X1163" s="103"/>
      <c r="Y1163" s="103"/>
      <c r="AD1163" s="103"/>
      <c r="AE1163" s="103"/>
    </row>
    <row r="1164" spans="4:31" ht="13.5">
      <c r="D1164" s="106"/>
      <c r="E1164" s="105"/>
      <c r="F1164" s="105"/>
      <c r="G1164" s="105"/>
      <c r="H1164" s="106"/>
      <c r="I1164" s="106"/>
      <c r="J1164" s="106"/>
      <c r="K1164" s="106"/>
      <c r="L1164" s="106"/>
      <c r="M1164" s="106"/>
      <c r="N1164" s="106"/>
      <c r="O1164" s="106"/>
      <c r="P1164" s="106"/>
      <c r="Q1164" s="106"/>
      <c r="R1164" s="106"/>
      <c r="S1164" s="103"/>
      <c r="T1164" s="103"/>
      <c r="U1164" s="103"/>
      <c r="V1164" s="103"/>
      <c r="W1164" s="103"/>
      <c r="X1164" s="103"/>
      <c r="Y1164" s="103"/>
      <c r="AD1164" s="103"/>
      <c r="AE1164" s="103"/>
    </row>
    <row r="1165" spans="4:31" ht="13.5">
      <c r="D1165" s="106"/>
      <c r="E1165" s="105"/>
      <c r="F1165" s="105"/>
      <c r="G1165" s="105"/>
      <c r="H1165" s="106"/>
      <c r="I1165" s="106"/>
      <c r="J1165" s="106"/>
      <c r="K1165" s="106"/>
      <c r="L1165" s="106"/>
      <c r="M1165" s="106"/>
      <c r="N1165" s="106"/>
      <c r="O1165" s="106"/>
      <c r="P1165" s="106"/>
      <c r="Q1165" s="106"/>
      <c r="R1165" s="106"/>
      <c r="S1165" s="103"/>
      <c r="T1165" s="103"/>
      <c r="U1165" s="103"/>
      <c r="V1165" s="103"/>
      <c r="W1165" s="103"/>
      <c r="X1165" s="103"/>
      <c r="Y1165" s="103"/>
      <c r="AD1165" s="103"/>
      <c r="AE1165" s="103"/>
    </row>
    <row r="1166" spans="4:31" ht="13.5">
      <c r="D1166" s="106"/>
      <c r="E1166" s="105"/>
      <c r="F1166" s="105"/>
      <c r="G1166" s="105"/>
      <c r="H1166" s="106"/>
      <c r="I1166" s="106"/>
      <c r="J1166" s="106"/>
      <c r="K1166" s="106"/>
      <c r="L1166" s="106"/>
      <c r="M1166" s="106"/>
      <c r="N1166" s="106"/>
      <c r="O1166" s="106"/>
      <c r="P1166" s="106"/>
      <c r="Q1166" s="106"/>
      <c r="R1166" s="106"/>
      <c r="S1166" s="103"/>
      <c r="T1166" s="103"/>
      <c r="U1166" s="103"/>
      <c r="V1166" s="103"/>
      <c r="W1166" s="103"/>
      <c r="X1166" s="103"/>
      <c r="Y1166" s="103"/>
      <c r="AD1166" s="103"/>
      <c r="AE1166" s="103"/>
    </row>
    <row r="1167" spans="4:31" ht="13.5">
      <c r="D1167" s="106"/>
      <c r="E1167" s="105"/>
      <c r="F1167" s="105"/>
      <c r="G1167" s="105"/>
      <c r="H1167" s="106"/>
      <c r="I1167" s="106"/>
      <c r="J1167" s="106"/>
      <c r="K1167" s="106"/>
      <c r="L1167" s="106"/>
      <c r="M1167" s="106"/>
      <c r="N1167" s="106"/>
      <c r="O1167" s="106"/>
      <c r="P1167" s="106"/>
      <c r="Q1167" s="106"/>
      <c r="R1167" s="106"/>
      <c r="S1167" s="103"/>
      <c r="T1167" s="103"/>
      <c r="U1167" s="103"/>
      <c r="V1167" s="103"/>
      <c r="W1167" s="103"/>
      <c r="X1167" s="103"/>
      <c r="Y1167" s="103"/>
      <c r="AD1167" s="103"/>
      <c r="AE1167" s="103"/>
    </row>
    <row r="1168" spans="4:31" ht="13.5">
      <c r="D1168" s="106"/>
      <c r="E1168" s="105"/>
      <c r="F1168" s="105"/>
      <c r="G1168" s="105"/>
      <c r="H1168" s="106"/>
      <c r="I1168" s="106"/>
      <c r="J1168" s="106"/>
      <c r="K1168" s="106"/>
      <c r="L1168" s="106"/>
      <c r="M1168" s="106"/>
      <c r="N1168" s="106"/>
      <c r="O1168" s="106"/>
      <c r="P1168" s="106"/>
      <c r="Q1168" s="106"/>
      <c r="R1168" s="106"/>
      <c r="S1168" s="103"/>
      <c r="T1168" s="103"/>
      <c r="U1168" s="103"/>
      <c r="V1168" s="103"/>
      <c r="W1168" s="103"/>
      <c r="X1168" s="103"/>
      <c r="Y1168" s="103"/>
      <c r="AD1168" s="103"/>
      <c r="AE1168" s="103"/>
    </row>
    <row r="1169" spans="4:31" ht="13.5">
      <c r="D1169" s="106"/>
      <c r="E1169" s="105"/>
      <c r="F1169" s="105"/>
      <c r="G1169" s="105"/>
      <c r="H1169" s="106"/>
      <c r="I1169" s="106"/>
      <c r="J1169" s="106"/>
      <c r="K1169" s="106"/>
      <c r="L1169" s="106"/>
      <c r="M1169" s="106"/>
      <c r="N1169" s="106"/>
      <c r="O1169" s="106"/>
      <c r="P1169" s="106"/>
      <c r="Q1169" s="106"/>
      <c r="R1169" s="106"/>
      <c r="S1169" s="103"/>
      <c r="T1169" s="103"/>
      <c r="U1169" s="103"/>
      <c r="V1169" s="103"/>
      <c r="W1169" s="103"/>
      <c r="X1169" s="103"/>
      <c r="Y1169" s="103"/>
      <c r="AD1169" s="103"/>
      <c r="AE1169" s="103"/>
    </row>
    <row r="1170" spans="4:31" ht="13.5">
      <c r="D1170" s="106"/>
      <c r="E1170" s="105"/>
      <c r="F1170" s="105"/>
      <c r="G1170" s="105"/>
      <c r="H1170" s="106"/>
      <c r="I1170" s="106"/>
      <c r="J1170" s="106"/>
      <c r="K1170" s="106"/>
      <c r="L1170" s="106"/>
      <c r="M1170" s="106"/>
      <c r="N1170" s="106"/>
      <c r="O1170" s="106"/>
      <c r="P1170" s="106"/>
      <c r="Q1170" s="106"/>
      <c r="R1170" s="106"/>
      <c r="S1170" s="103"/>
      <c r="T1170" s="103"/>
      <c r="U1170" s="103"/>
      <c r="V1170" s="103"/>
      <c r="W1170" s="103"/>
      <c r="X1170" s="103"/>
      <c r="Y1170" s="103"/>
      <c r="AD1170" s="103"/>
      <c r="AE1170" s="103"/>
    </row>
    <row r="1171" spans="4:31" ht="13.5">
      <c r="D1171" s="106"/>
      <c r="E1171" s="105"/>
      <c r="F1171" s="105"/>
      <c r="G1171" s="105"/>
      <c r="H1171" s="106"/>
      <c r="I1171" s="106"/>
      <c r="J1171" s="106"/>
      <c r="K1171" s="106"/>
      <c r="L1171" s="106"/>
      <c r="M1171" s="106"/>
      <c r="N1171" s="106"/>
      <c r="O1171" s="106"/>
      <c r="P1171" s="106"/>
      <c r="Q1171" s="106"/>
      <c r="R1171" s="106"/>
      <c r="S1171" s="103"/>
      <c r="T1171" s="103"/>
      <c r="U1171" s="103"/>
      <c r="V1171" s="103"/>
      <c r="W1171" s="103"/>
      <c r="X1171" s="103"/>
      <c r="Y1171" s="103"/>
      <c r="AD1171" s="103"/>
      <c r="AE1171" s="103"/>
    </row>
    <row r="1172" spans="4:31" ht="13.5">
      <c r="D1172" s="106"/>
      <c r="E1172" s="105"/>
      <c r="F1172" s="105"/>
      <c r="G1172" s="105"/>
      <c r="H1172" s="106"/>
      <c r="I1172" s="106"/>
      <c r="J1172" s="106"/>
      <c r="K1172" s="106"/>
      <c r="L1172" s="106"/>
      <c r="M1172" s="106"/>
      <c r="N1172" s="106"/>
      <c r="O1172" s="106"/>
      <c r="P1172" s="106"/>
      <c r="Q1172" s="106"/>
      <c r="R1172" s="106"/>
      <c r="S1172" s="103"/>
      <c r="T1172" s="103"/>
      <c r="U1172" s="103"/>
      <c r="V1172" s="103"/>
      <c r="W1172" s="103"/>
      <c r="X1172" s="103"/>
      <c r="Y1172" s="103"/>
      <c r="AD1172" s="103"/>
      <c r="AE1172" s="103"/>
    </row>
    <row r="1173" spans="4:31" ht="13.5">
      <c r="D1173" s="106"/>
      <c r="E1173" s="105"/>
      <c r="F1173" s="105"/>
      <c r="G1173" s="105"/>
      <c r="H1173" s="106"/>
      <c r="I1173" s="106"/>
      <c r="J1173" s="106"/>
      <c r="K1173" s="106"/>
      <c r="L1173" s="106"/>
      <c r="M1173" s="106"/>
      <c r="N1173" s="106"/>
      <c r="O1173" s="106"/>
      <c r="P1173" s="106"/>
      <c r="Q1173" s="106"/>
      <c r="R1173" s="106"/>
      <c r="S1173" s="103"/>
      <c r="T1173" s="103"/>
      <c r="U1173" s="103"/>
      <c r="V1173" s="103"/>
      <c r="W1173" s="103"/>
      <c r="X1173" s="103"/>
      <c r="Y1173" s="103"/>
      <c r="AD1173" s="103"/>
      <c r="AE1173" s="103"/>
    </row>
    <row r="1174" spans="4:31" ht="13.5">
      <c r="D1174" s="106"/>
      <c r="E1174" s="105"/>
      <c r="F1174" s="105"/>
      <c r="G1174" s="105"/>
      <c r="H1174" s="106"/>
      <c r="I1174" s="106"/>
      <c r="J1174" s="106"/>
      <c r="K1174" s="106"/>
      <c r="L1174" s="106"/>
      <c r="M1174" s="106"/>
      <c r="N1174" s="106"/>
      <c r="O1174" s="106"/>
      <c r="P1174" s="106"/>
      <c r="Q1174" s="106"/>
      <c r="R1174" s="106"/>
      <c r="S1174" s="103"/>
      <c r="T1174" s="103"/>
      <c r="U1174" s="103"/>
      <c r="V1174" s="103"/>
      <c r="W1174" s="103"/>
      <c r="X1174" s="103"/>
      <c r="Y1174" s="103"/>
      <c r="AD1174" s="103"/>
      <c r="AE1174" s="103"/>
    </row>
    <row r="1175" spans="4:31" ht="13.5">
      <c r="D1175" s="106"/>
      <c r="E1175" s="105"/>
      <c r="F1175" s="105"/>
      <c r="G1175" s="105"/>
      <c r="H1175" s="106"/>
      <c r="I1175" s="106"/>
      <c r="J1175" s="106"/>
      <c r="K1175" s="106"/>
      <c r="L1175" s="106"/>
      <c r="M1175" s="106"/>
      <c r="N1175" s="106"/>
      <c r="O1175" s="106"/>
      <c r="P1175" s="106"/>
      <c r="Q1175" s="106"/>
      <c r="R1175" s="106"/>
      <c r="S1175" s="103"/>
      <c r="T1175" s="103"/>
      <c r="U1175" s="103"/>
      <c r="V1175" s="103"/>
      <c r="W1175" s="103"/>
      <c r="X1175" s="103"/>
      <c r="Y1175" s="103"/>
      <c r="AD1175" s="103"/>
      <c r="AE1175" s="103"/>
    </row>
    <row r="1176" spans="4:31" ht="13.5">
      <c r="D1176" s="106"/>
      <c r="E1176" s="105"/>
      <c r="F1176" s="105"/>
      <c r="G1176" s="105"/>
      <c r="H1176" s="106"/>
      <c r="I1176" s="106"/>
      <c r="J1176" s="106"/>
      <c r="K1176" s="106"/>
      <c r="L1176" s="106"/>
      <c r="M1176" s="106"/>
      <c r="N1176" s="106"/>
      <c r="O1176" s="106"/>
      <c r="P1176" s="106"/>
      <c r="Q1176" s="106"/>
      <c r="R1176" s="106"/>
      <c r="S1176" s="103"/>
      <c r="T1176" s="103"/>
      <c r="U1176" s="103"/>
      <c r="V1176" s="103"/>
      <c r="W1176" s="103"/>
      <c r="X1176" s="103"/>
      <c r="Y1176" s="103"/>
      <c r="AD1176" s="103"/>
      <c r="AE1176" s="103"/>
    </row>
    <row r="1177" spans="4:31" ht="13.5">
      <c r="D1177" s="106"/>
      <c r="E1177" s="105"/>
      <c r="F1177" s="105"/>
      <c r="G1177" s="105"/>
      <c r="H1177" s="106"/>
      <c r="I1177" s="106"/>
      <c r="J1177" s="106"/>
      <c r="K1177" s="106"/>
      <c r="L1177" s="106"/>
      <c r="M1177" s="106"/>
      <c r="N1177" s="106"/>
      <c r="O1177" s="106"/>
      <c r="P1177" s="106"/>
      <c r="Q1177" s="106"/>
      <c r="R1177" s="106"/>
      <c r="S1177" s="103"/>
      <c r="T1177" s="103"/>
      <c r="U1177" s="103"/>
      <c r="V1177" s="103"/>
      <c r="W1177" s="103"/>
      <c r="X1177" s="103"/>
      <c r="Y1177" s="103"/>
      <c r="AD1177" s="103"/>
      <c r="AE1177" s="103"/>
    </row>
    <row r="1178" spans="4:31" ht="13.5">
      <c r="D1178" s="106"/>
      <c r="E1178" s="105"/>
      <c r="F1178" s="105"/>
      <c r="G1178" s="105"/>
      <c r="H1178" s="106"/>
      <c r="I1178" s="106"/>
      <c r="J1178" s="106"/>
      <c r="K1178" s="106"/>
      <c r="L1178" s="106"/>
      <c r="M1178" s="106"/>
      <c r="N1178" s="106"/>
      <c r="O1178" s="106"/>
      <c r="P1178" s="106"/>
      <c r="Q1178" s="106"/>
      <c r="R1178" s="106"/>
      <c r="S1178" s="103"/>
      <c r="T1178" s="103"/>
      <c r="U1178" s="103"/>
      <c r="V1178" s="103"/>
      <c r="W1178" s="103"/>
      <c r="X1178" s="103"/>
      <c r="Y1178" s="103"/>
      <c r="AD1178" s="103"/>
      <c r="AE1178" s="103"/>
    </row>
    <row r="1179" spans="4:31" ht="13.5">
      <c r="D1179" s="106"/>
      <c r="E1179" s="105"/>
      <c r="F1179" s="105"/>
      <c r="G1179" s="105"/>
      <c r="H1179" s="106"/>
      <c r="I1179" s="106"/>
      <c r="J1179" s="106"/>
      <c r="K1179" s="106"/>
      <c r="L1179" s="106"/>
      <c r="M1179" s="106"/>
      <c r="N1179" s="106"/>
      <c r="O1179" s="106"/>
      <c r="P1179" s="106"/>
      <c r="Q1179" s="106"/>
      <c r="R1179" s="106"/>
      <c r="S1179" s="103"/>
      <c r="T1179" s="103"/>
      <c r="U1179" s="103"/>
      <c r="V1179" s="103"/>
      <c r="W1179" s="103"/>
      <c r="X1179" s="103"/>
      <c r="Y1179" s="103"/>
      <c r="AD1179" s="103"/>
      <c r="AE1179" s="103"/>
    </row>
    <row r="1180" spans="4:31" ht="13.5">
      <c r="D1180" s="106"/>
      <c r="E1180" s="105"/>
      <c r="F1180" s="105"/>
      <c r="G1180" s="105"/>
      <c r="H1180" s="106"/>
      <c r="I1180" s="106"/>
      <c r="J1180" s="106"/>
      <c r="K1180" s="106"/>
      <c r="L1180" s="106"/>
      <c r="M1180" s="106"/>
      <c r="N1180" s="106"/>
      <c r="O1180" s="106"/>
      <c r="P1180" s="106"/>
      <c r="Q1180" s="106"/>
      <c r="R1180" s="106"/>
      <c r="S1180" s="103"/>
      <c r="T1180" s="103"/>
      <c r="U1180" s="103"/>
      <c r="V1180" s="103"/>
      <c r="W1180" s="103"/>
      <c r="X1180" s="103"/>
      <c r="Y1180" s="103"/>
      <c r="AD1180" s="103"/>
      <c r="AE1180" s="103"/>
    </row>
    <row r="1181" spans="4:31" ht="13.5">
      <c r="D1181" s="106"/>
      <c r="E1181" s="105"/>
      <c r="F1181" s="105"/>
      <c r="G1181" s="105"/>
      <c r="H1181" s="106"/>
      <c r="I1181" s="106"/>
      <c r="J1181" s="106"/>
      <c r="K1181" s="106"/>
      <c r="L1181" s="106"/>
      <c r="M1181" s="106"/>
      <c r="N1181" s="106"/>
      <c r="O1181" s="106"/>
      <c r="P1181" s="106"/>
      <c r="Q1181" s="106"/>
      <c r="R1181" s="106"/>
      <c r="S1181" s="103"/>
      <c r="T1181" s="103"/>
      <c r="U1181" s="103"/>
      <c r="V1181" s="103"/>
      <c r="W1181" s="103"/>
      <c r="X1181" s="103"/>
      <c r="Y1181" s="103"/>
      <c r="AD1181" s="103"/>
      <c r="AE1181" s="103"/>
    </row>
    <row r="1182" spans="4:31" ht="13.5">
      <c r="D1182" s="106"/>
      <c r="E1182" s="105"/>
      <c r="F1182" s="105"/>
      <c r="G1182" s="105"/>
      <c r="H1182" s="106"/>
      <c r="I1182" s="106"/>
      <c r="J1182" s="106"/>
      <c r="K1182" s="106"/>
      <c r="L1182" s="106"/>
      <c r="M1182" s="106"/>
      <c r="N1182" s="106"/>
      <c r="O1182" s="106"/>
      <c r="P1182" s="106"/>
      <c r="Q1182" s="106"/>
      <c r="R1182" s="106"/>
      <c r="S1182" s="103"/>
      <c r="T1182" s="103"/>
      <c r="U1182" s="103"/>
      <c r="V1182" s="103"/>
      <c r="W1182" s="103"/>
      <c r="X1182" s="103"/>
      <c r="Y1182" s="103"/>
      <c r="AD1182" s="103"/>
      <c r="AE1182" s="103"/>
    </row>
    <row r="1183" spans="4:31" ht="13.5">
      <c r="D1183" s="106"/>
      <c r="E1183" s="105"/>
      <c r="F1183" s="105"/>
      <c r="G1183" s="105"/>
      <c r="H1183" s="106"/>
      <c r="I1183" s="106"/>
      <c r="J1183" s="106"/>
      <c r="K1183" s="106"/>
      <c r="L1183" s="106"/>
      <c r="M1183" s="106"/>
      <c r="N1183" s="106"/>
      <c r="O1183" s="106"/>
      <c r="P1183" s="106"/>
      <c r="Q1183" s="106"/>
      <c r="R1183" s="106"/>
      <c r="S1183" s="103"/>
      <c r="T1183" s="103"/>
      <c r="U1183" s="103"/>
      <c r="V1183" s="103"/>
      <c r="W1183" s="103"/>
      <c r="X1183" s="103"/>
      <c r="Y1183" s="103"/>
      <c r="AD1183" s="103"/>
      <c r="AE1183" s="103"/>
    </row>
    <row r="1184" spans="4:31" ht="13.5">
      <c r="D1184" s="106"/>
      <c r="E1184" s="105"/>
      <c r="F1184" s="105"/>
      <c r="G1184" s="105"/>
      <c r="H1184" s="106"/>
      <c r="I1184" s="106"/>
      <c r="J1184" s="106"/>
      <c r="K1184" s="106"/>
      <c r="L1184" s="106"/>
      <c r="M1184" s="106"/>
      <c r="N1184" s="106"/>
      <c r="O1184" s="106"/>
      <c r="P1184" s="106"/>
      <c r="Q1184" s="106"/>
      <c r="R1184" s="106"/>
      <c r="S1184" s="103"/>
      <c r="T1184" s="103"/>
      <c r="U1184" s="103"/>
      <c r="V1184" s="103"/>
      <c r="W1184" s="103"/>
      <c r="X1184" s="103"/>
      <c r="Y1184" s="103"/>
      <c r="AD1184" s="103"/>
      <c r="AE1184" s="103"/>
    </row>
    <row r="1185" spans="4:31" ht="13.5">
      <c r="D1185" s="106"/>
      <c r="E1185" s="105"/>
      <c r="F1185" s="105"/>
      <c r="G1185" s="105"/>
      <c r="H1185" s="106"/>
      <c r="I1185" s="106"/>
      <c r="J1185" s="106"/>
      <c r="K1185" s="106"/>
      <c r="L1185" s="106"/>
      <c r="M1185" s="106"/>
      <c r="N1185" s="106"/>
      <c r="O1185" s="106"/>
      <c r="P1185" s="106"/>
      <c r="Q1185" s="106"/>
      <c r="R1185" s="106"/>
      <c r="S1185" s="103"/>
      <c r="T1185" s="103"/>
      <c r="U1185" s="103"/>
      <c r="V1185" s="103"/>
      <c r="W1185" s="103"/>
      <c r="X1185" s="103"/>
      <c r="Y1185" s="103"/>
      <c r="AD1185" s="103"/>
      <c r="AE1185" s="103"/>
    </row>
    <row r="1186" spans="4:31" ht="13.5">
      <c r="D1186" s="106"/>
      <c r="E1186" s="105"/>
      <c r="F1186" s="105"/>
      <c r="G1186" s="105"/>
      <c r="H1186" s="106"/>
      <c r="I1186" s="106"/>
      <c r="J1186" s="106"/>
      <c r="K1186" s="106"/>
      <c r="L1186" s="106"/>
      <c r="M1186" s="106"/>
      <c r="N1186" s="106"/>
      <c r="O1186" s="106"/>
      <c r="P1186" s="106"/>
      <c r="Q1186" s="106"/>
      <c r="R1186" s="106"/>
      <c r="S1186" s="103"/>
      <c r="T1186" s="103"/>
      <c r="U1186" s="103"/>
      <c r="V1186" s="103"/>
      <c r="W1186" s="103"/>
      <c r="X1186" s="103"/>
      <c r="Y1186" s="103"/>
      <c r="AD1186" s="103"/>
      <c r="AE1186" s="103"/>
    </row>
    <row r="1187" spans="4:31" ht="13.5">
      <c r="D1187" s="106"/>
      <c r="E1187" s="105"/>
      <c r="F1187" s="105"/>
      <c r="G1187" s="105"/>
      <c r="H1187" s="106"/>
      <c r="I1187" s="106"/>
      <c r="J1187" s="106"/>
      <c r="K1187" s="106"/>
      <c r="L1187" s="106"/>
      <c r="M1187" s="106"/>
      <c r="N1187" s="106"/>
      <c r="O1187" s="106"/>
      <c r="P1187" s="106"/>
      <c r="Q1187" s="106"/>
      <c r="R1187" s="106"/>
      <c r="S1187" s="103"/>
      <c r="T1187" s="103"/>
      <c r="U1187" s="103"/>
      <c r="V1187" s="103"/>
      <c r="W1187" s="103"/>
      <c r="X1187" s="103"/>
      <c r="Y1187" s="103"/>
      <c r="AD1187" s="103"/>
      <c r="AE1187" s="103"/>
    </row>
    <row r="1188" spans="4:31" ht="13.5">
      <c r="D1188" s="106"/>
      <c r="E1188" s="105"/>
      <c r="F1188" s="105"/>
      <c r="G1188" s="105"/>
      <c r="H1188" s="106"/>
      <c r="I1188" s="106"/>
      <c r="J1188" s="106"/>
      <c r="K1188" s="106"/>
      <c r="L1188" s="106"/>
      <c r="M1188" s="106"/>
      <c r="N1188" s="106"/>
      <c r="O1188" s="106"/>
      <c r="P1188" s="106"/>
      <c r="Q1188" s="106"/>
      <c r="R1188" s="106"/>
      <c r="S1188" s="103"/>
      <c r="T1188" s="103"/>
      <c r="U1188" s="103"/>
      <c r="V1188" s="103"/>
      <c r="W1188" s="103"/>
      <c r="X1188" s="103"/>
      <c r="Y1188" s="103"/>
      <c r="AD1188" s="103"/>
      <c r="AE1188" s="103"/>
    </row>
    <row r="1189" spans="4:31" ht="13.5">
      <c r="D1189" s="106"/>
      <c r="E1189" s="105"/>
      <c r="F1189" s="105"/>
      <c r="G1189" s="105"/>
      <c r="H1189" s="106"/>
      <c r="I1189" s="106"/>
      <c r="J1189" s="106"/>
      <c r="K1189" s="106"/>
      <c r="L1189" s="106"/>
      <c r="M1189" s="106"/>
      <c r="N1189" s="106"/>
      <c r="O1189" s="106"/>
      <c r="P1189" s="106"/>
      <c r="Q1189" s="106"/>
      <c r="R1189" s="106"/>
      <c r="S1189" s="103"/>
      <c r="T1189" s="103"/>
      <c r="U1189" s="103"/>
      <c r="V1189" s="103"/>
      <c r="W1189" s="103"/>
      <c r="X1189" s="103"/>
      <c r="Y1189" s="103"/>
      <c r="AD1189" s="103"/>
      <c r="AE1189" s="103"/>
    </row>
    <row r="1190" spans="4:31" ht="13.5">
      <c r="D1190" s="106"/>
      <c r="E1190" s="105"/>
      <c r="F1190" s="105"/>
      <c r="G1190" s="105"/>
      <c r="H1190" s="106"/>
      <c r="I1190" s="106"/>
      <c r="J1190" s="106"/>
      <c r="K1190" s="106"/>
      <c r="L1190" s="106"/>
      <c r="M1190" s="106"/>
      <c r="N1190" s="106"/>
      <c r="O1190" s="106"/>
      <c r="P1190" s="106"/>
      <c r="Q1190" s="106"/>
      <c r="R1190" s="106"/>
      <c r="S1190" s="103"/>
      <c r="T1190" s="103"/>
      <c r="U1190" s="103"/>
      <c r="V1190" s="103"/>
      <c r="W1190" s="103"/>
      <c r="X1190" s="103"/>
      <c r="Y1190" s="103"/>
      <c r="AD1190" s="103"/>
      <c r="AE1190" s="103"/>
    </row>
    <row r="1191" spans="4:31" ht="13.5">
      <c r="D1191" s="106"/>
      <c r="E1191" s="105"/>
      <c r="F1191" s="105"/>
      <c r="G1191" s="105"/>
      <c r="H1191" s="106"/>
      <c r="I1191" s="106"/>
      <c r="J1191" s="106"/>
      <c r="K1191" s="106"/>
      <c r="L1191" s="106"/>
      <c r="M1191" s="106"/>
      <c r="N1191" s="106"/>
      <c r="O1191" s="106"/>
      <c r="P1191" s="106"/>
      <c r="Q1191" s="106"/>
      <c r="R1191" s="106"/>
      <c r="S1191" s="103"/>
      <c r="T1191" s="103"/>
      <c r="U1191" s="103"/>
      <c r="V1191" s="103"/>
      <c r="W1191" s="103"/>
      <c r="X1191" s="103"/>
      <c r="Y1191" s="103"/>
      <c r="AD1191" s="103"/>
      <c r="AE1191" s="103"/>
    </row>
    <row r="1192" spans="4:31" ht="13.5">
      <c r="D1192" s="106"/>
      <c r="E1192" s="105"/>
      <c r="F1192" s="105"/>
      <c r="G1192" s="105"/>
      <c r="H1192" s="106"/>
      <c r="I1192" s="106"/>
      <c r="J1192" s="106"/>
      <c r="K1192" s="106"/>
      <c r="L1192" s="106"/>
      <c r="M1192" s="106"/>
      <c r="N1192" s="106"/>
      <c r="O1192" s="106"/>
      <c r="P1192" s="106"/>
      <c r="Q1192" s="106"/>
      <c r="R1192" s="106"/>
      <c r="S1192" s="103"/>
      <c r="T1192" s="103"/>
      <c r="U1192" s="103"/>
      <c r="V1192" s="103"/>
      <c r="W1192" s="103"/>
      <c r="X1192" s="103"/>
      <c r="Y1192" s="103"/>
      <c r="AD1192" s="103"/>
      <c r="AE1192" s="103"/>
    </row>
    <row r="1193" spans="4:31" ht="13.5">
      <c r="D1193" s="106"/>
      <c r="E1193" s="105"/>
      <c r="F1193" s="105"/>
      <c r="G1193" s="105"/>
      <c r="H1193" s="106"/>
      <c r="I1193" s="106"/>
      <c r="J1193" s="106"/>
      <c r="K1193" s="106"/>
      <c r="L1193" s="106"/>
      <c r="M1193" s="106"/>
      <c r="N1193" s="106"/>
      <c r="O1193" s="106"/>
      <c r="P1193" s="106"/>
      <c r="Q1193" s="106"/>
      <c r="R1193" s="106"/>
      <c r="S1193" s="103"/>
      <c r="T1193" s="103"/>
      <c r="U1193" s="103"/>
      <c r="V1193" s="103"/>
      <c r="W1193" s="103"/>
      <c r="X1193" s="103"/>
      <c r="Y1193" s="103"/>
      <c r="AD1193" s="103"/>
      <c r="AE1193" s="103"/>
    </row>
    <row r="1194" spans="4:31" ht="13.5">
      <c r="D1194" s="106"/>
      <c r="E1194" s="105"/>
      <c r="F1194" s="105"/>
      <c r="G1194" s="105"/>
      <c r="H1194" s="106"/>
      <c r="I1194" s="106"/>
      <c r="J1194" s="106"/>
      <c r="K1194" s="106"/>
      <c r="L1194" s="106"/>
      <c r="M1194" s="106"/>
      <c r="N1194" s="106"/>
      <c r="O1194" s="106"/>
      <c r="P1194" s="106"/>
      <c r="Q1194" s="106"/>
      <c r="R1194" s="106"/>
      <c r="S1194" s="103"/>
      <c r="T1194" s="103"/>
      <c r="U1194" s="103"/>
      <c r="V1194" s="103"/>
      <c r="W1194" s="103"/>
      <c r="X1194" s="103"/>
      <c r="Y1194" s="103"/>
      <c r="AD1194" s="103"/>
      <c r="AE1194" s="103"/>
    </row>
    <row r="1195" spans="4:31" ht="13.5">
      <c r="D1195" s="106"/>
      <c r="E1195" s="105"/>
      <c r="F1195" s="105"/>
      <c r="G1195" s="105"/>
      <c r="H1195" s="106"/>
      <c r="I1195" s="106"/>
      <c r="J1195" s="106"/>
      <c r="K1195" s="106"/>
      <c r="L1195" s="106"/>
      <c r="M1195" s="106"/>
      <c r="N1195" s="106"/>
      <c r="O1195" s="106"/>
      <c r="P1195" s="106"/>
      <c r="Q1195" s="106"/>
      <c r="R1195" s="106"/>
      <c r="S1195" s="103"/>
      <c r="T1195" s="103"/>
      <c r="U1195" s="103"/>
      <c r="V1195" s="103"/>
      <c r="W1195" s="103"/>
      <c r="X1195" s="103"/>
      <c r="Y1195" s="103"/>
      <c r="AD1195" s="103"/>
      <c r="AE1195" s="103"/>
    </row>
    <row r="1196" spans="4:31" ht="13.5">
      <c r="D1196" s="106"/>
      <c r="E1196" s="105"/>
      <c r="F1196" s="105"/>
      <c r="G1196" s="105"/>
      <c r="H1196" s="106"/>
      <c r="I1196" s="106"/>
      <c r="J1196" s="106"/>
      <c r="K1196" s="106"/>
      <c r="L1196" s="106"/>
      <c r="M1196" s="106"/>
      <c r="N1196" s="106"/>
      <c r="O1196" s="106"/>
      <c r="P1196" s="106"/>
      <c r="Q1196" s="106"/>
      <c r="R1196" s="106"/>
      <c r="S1196" s="103"/>
      <c r="T1196" s="103"/>
      <c r="U1196" s="103"/>
      <c r="V1196" s="103"/>
      <c r="W1196" s="103"/>
      <c r="X1196" s="103"/>
      <c r="Y1196" s="103"/>
      <c r="AD1196" s="103"/>
      <c r="AE1196" s="103"/>
    </row>
    <row r="1197" spans="4:31" ht="13.5">
      <c r="D1197" s="106"/>
      <c r="E1197" s="105"/>
      <c r="F1197" s="105"/>
      <c r="G1197" s="105"/>
      <c r="H1197" s="106"/>
      <c r="I1197" s="106"/>
      <c r="J1197" s="106"/>
      <c r="K1197" s="106"/>
      <c r="L1197" s="106"/>
      <c r="M1197" s="106"/>
      <c r="N1197" s="106"/>
      <c r="O1197" s="106"/>
      <c r="P1197" s="106"/>
      <c r="Q1197" s="106"/>
      <c r="R1197" s="106"/>
      <c r="S1197" s="103"/>
      <c r="T1197" s="103"/>
      <c r="U1197" s="103"/>
      <c r="V1197" s="103"/>
      <c r="W1197" s="103"/>
      <c r="X1197" s="103"/>
      <c r="Y1197" s="103"/>
      <c r="AD1197" s="103"/>
      <c r="AE1197" s="103"/>
    </row>
    <row r="1198" spans="4:31" ht="13.5">
      <c r="D1198" s="106"/>
      <c r="E1198" s="105"/>
      <c r="F1198" s="105"/>
      <c r="G1198" s="105"/>
      <c r="H1198" s="106"/>
      <c r="I1198" s="106"/>
      <c r="J1198" s="106"/>
      <c r="K1198" s="106"/>
      <c r="L1198" s="106"/>
      <c r="M1198" s="106"/>
      <c r="N1198" s="106"/>
      <c r="O1198" s="106"/>
      <c r="P1198" s="106"/>
      <c r="Q1198" s="106"/>
      <c r="R1198" s="106"/>
      <c r="S1198" s="103"/>
      <c r="T1198" s="103"/>
      <c r="U1198" s="103"/>
      <c r="V1198" s="103"/>
      <c r="W1198" s="103"/>
      <c r="X1198" s="103"/>
      <c r="Y1198" s="103"/>
      <c r="AD1198" s="103"/>
      <c r="AE1198" s="103"/>
    </row>
    <row r="1199" spans="4:31" ht="13.5">
      <c r="D1199" s="106"/>
      <c r="E1199" s="105"/>
      <c r="F1199" s="105"/>
      <c r="G1199" s="105"/>
      <c r="H1199" s="106"/>
      <c r="I1199" s="106"/>
      <c r="J1199" s="106"/>
      <c r="K1199" s="106"/>
      <c r="L1199" s="106"/>
      <c r="M1199" s="106"/>
      <c r="N1199" s="106"/>
      <c r="O1199" s="106"/>
      <c r="P1199" s="106"/>
      <c r="Q1199" s="106"/>
      <c r="R1199" s="106"/>
      <c r="S1199" s="103"/>
      <c r="T1199" s="103"/>
      <c r="U1199" s="103"/>
      <c r="V1199" s="103"/>
      <c r="W1199" s="103"/>
      <c r="X1199" s="103"/>
      <c r="Y1199" s="103"/>
      <c r="AD1199" s="103"/>
      <c r="AE1199" s="103"/>
    </row>
    <row r="1200" spans="4:31" ht="13.5">
      <c r="D1200" s="106"/>
      <c r="E1200" s="105"/>
      <c r="F1200" s="105"/>
      <c r="G1200" s="105"/>
      <c r="H1200" s="106"/>
      <c r="I1200" s="106"/>
      <c r="J1200" s="106"/>
      <c r="K1200" s="106"/>
      <c r="L1200" s="106"/>
      <c r="M1200" s="106"/>
      <c r="N1200" s="106"/>
      <c r="O1200" s="106"/>
      <c r="P1200" s="106"/>
      <c r="Q1200" s="106"/>
      <c r="R1200" s="106"/>
      <c r="S1200" s="103"/>
      <c r="T1200" s="103"/>
      <c r="U1200" s="103"/>
      <c r="V1200" s="103"/>
      <c r="W1200" s="103"/>
      <c r="X1200" s="103"/>
      <c r="Y1200" s="103"/>
      <c r="AD1200" s="103"/>
      <c r="AE1200" s="103"/>
    </row>
    <row r="1201" spans="4:31" ht="13.5">
      <c r="D1201" s="106"/>
      <c r="E1201" s="105"/>
      <c r="F1201" s="105"/>
      <c r="G1201" s="105"/>
      <c r="H1201" s="106"/>
      <c r="I1201" s="106"/>
      <c r="J1201" s="106"/>
      <c r="K1201" s="106"/>
      <c r="L1201" s="106"/>
      <c r="M1201" s="106"/>
      <c r="N1201" s="106"/>
      <c r="O1201" s="106"/>
      <c r="P1201" s="106"/>
      <c r="Q1201" s="106"/>
      <c r="R1201" s="106"/>
      <c r="S1201" s="103"/>
      <c r="T1201" s="103"/>
      <c r="U1201" s="103"/>
      <c r="V1201" s="103"/>
      <c r="W1201" s="103"/>
      <c r="X1201" s="103"/>
      <c r="Y1201" s="103"/>
      <c r="AD1201" s="103"/>
      <c r="AE1201" s="103"/>
    </row>
    <row r="1202" spans="4:31" ht="13.5">
      <c r="D1202" s="106"/>
      <c r="E1202" s="105"/>
      <c r="F1202" s="105"/>
      <c r="G1202" s="105"/>
      <c r="H1202" s="106"/>
      <c r="I1202" s="106"/>
      <c r="J1202" s="106"/>
      <c r="K1202" s="106"/>
      <c r="L1202" s="106"/>
      <c r="M1202" s="106"/>
      <c r="N1202" s="106"/>
      <c r="O1202" s="106"/>
      <c r="P1202" s="106"/>
      <c r="Q1202" s="106"/>
      <c r="R1202" s="106"/>
      <c r="S1202" s="103"/>
      <c r="T1202" s="103"/>
      <c r="U1202" s="103"/>
      <c r="V1202" s="103"/>
      <c r="W1202" s="103"/>
      <c r="X1202" s="103"/>
      <c r="Y1202" s="103"/>
      <c r="AD1202" s="103"/>
      <c r="AE1202" s="103"/>
    </row>
    <row r="1203" spans="4:31" ht="13.5">
      <c r="D1203" s="106"/>
      <c r="E1203" s="105"/>
      <c r="F1203" s="105"/>
      <c r="G1203" s="105"/>
      <c r="H1203" s="106"/>
      <c r="I1203" s="106"/>
      <c r="J1203" s="106"/>
      <c r="K1203" s="106"/>
      <c r="L1203" s="106"/>
      <c r="M1203" s="106"/>
      <c r="N1203" s="106"/>
      <c r="O1203" s="106"/>
      <c r="P1203" s="106"/>
      <c r="Q1203" s="106"/>
      <c r="R1203" s="106"/>
      <c r="S1203" s="103"/>
      <c r="T1203" s="103"/>
      <c r="U1203" s="103"/>
      <c r="V1203" s="103"/>
      <c r="W1203" s="103"/>
      <c r="X1203" s="103"/>
      <c r="Y1203" s="103"/>
      <c r="AD1203" s="103"/>
      <c r="AE1203" s="103"/>
    </row>
    <row r="1204" spans="4:31" ht="13.5">
      <c r="D1204" s="106"/>
      <c r="E1204" s="105"/>
      <c r="F1204" s="105"/>
      <c r="G1204" s="105"/>
      <c r="H1204" s="106"/>
      <c r="I1204" s="106"/>
      <c r="J1204" s="106"/>
      <c r="K1204" s="106"/>
      <c r="L1204" s="106"/>
      <c r="M1204" s="106"/>
      <c r="N1204" s="106"/>
      <c r="O1204" s="106"/>
      <c r="P1204" s="106"/>
      <c r="Q1204" s="106"/>
      <c r="R1204" s="106"/>
      <c r="S1204" s="103"/>
      <c r="T1204" s="103"/>
      <c r="U1204" s="103"/>
      <c r="V1204" s="103"/>
      <c r="W1204" s="103"/>
      <c r="X1204" s="103"/>
      <c r="Y1204" s="103"/>
      <c r="AD1204" s="103"/>
      <c r="AE1204" s="103"/>
    </row>
    <row r="1205" spans="4:31" ht="13.5">
      <c r="D1205" s="106"/>
      <c r="E1205" s="105"/>
      <c r="F1205" s="105"/>
      <c r="G1205" s="105"/>
      <c r="H1205" s="106"/>
      <c r="I1205" s="106"/>
      <c r="J1205" s="106"/>
      <c r="K1205" s="106"/>
      <c r="L1205" s="106"/>
      <c r="M1205" s="106"/>
      <c r="N1205" s="106"/>
      <c r="O1205" s="106"/>
      <c r="P1205" s="106"/>
      <c r="Q1205" s="106"/>
      <c r="R1205" s="106"/>
      <c r="S1205" s="103"/>
      <c r="T1205" s="103"/>
      <c r="U1205" s="103"/>
      <c r="V1205" s="103"/>
      <c r="W1205" s="103"/>
      <c r="X1205" s="103"/>
      <c r="Y1205" s="103"/>
      <c r="AD1205" s="103"/>
      <c r="AE1205" s="103"/>
    </row>
    <row r="1206" spans="4:31" ht="13.5">
      <c r="D1206" s="106"/>
      <c r="E1206" s="105"/>
      <c r="F1206" s="105"/>
      <c r="G1206" s="105"/>
      <c r="H1206" s="106"/>
      <c r="I1206" s="106"/>
      <c r="J1206" s="106"/>
      <c r="K1206" s="106"/>
      <c r="L1206" s="106"/>
      <c r="M1206" s="106"/>
      <c r="N1206" s="106"/>
      <c r="O1206" s="106"/>
      <c r="P1206" s="106"/>
      <c r="Q1206" s="106"/>
      <c r="R1206" s="106"/>
      <c r="S1206" s="103"/>
      <c r="T1206" s="103"/>
      <c r="U1206" s="103"/>
      <c r="V1206" s="103"/>
      <c r="W1206" s="103"/>
      <c r="X1206" s="103"/>
      <c r="Y1206" s="103"/>
      <c r="AD1206" s="103"/>
      <c r="AE1206" s="103"/>
    </row>
    <row r="1207" spans="4:31" ht="13.5">
      <c r="D1207" s="106"/>
      <c r="E1207" s="105"/>
      <c r="F1207" s="105"/>
      <c r="G1207" s="105"/>
      <c r="H1207" s="106"/>
      <c r="I1207" s="106"/>
      <c r="J1207" s="106"/>
      <c r="K1207" s="106"/>
      <c r="L1207" s="106"/>
      <c r="M1207" s="106"/>
      <c r="N1207" s="106"/>
      <c r="O1207" s="106"/>
      <c r="P1207" s="106"/>
      <c r="Q1207" s="106"/>
      <c r="R1207" s="106"/>
      <c r="S1207" s="103"/>
      <c r="T1207" s="103"/>
      <c r="U1207" s="103"/>
      <c r="V1207" s="103"/>
      <c r="W1207" s="103"/>
      <c r="X1207" s="103"/>
      <c r="Y1207" s="103"/>
      <c r="AD1207" s="103"/>
      <c r="AE1207" s="103"/>
    </row>
    <row r="1208" spans="4:31" ht="13.5">
      <c r="D1208" s="106"/>
      <c r="E1208" s="105"/>
      <c r="F1208" s="105"/>
      <c r="G1208" s="105"/>
      <c r="H1208" s="106"/>
      <c r="I1208" s="106"/>
      <c r="J1208" s="106"/>
      <c r="K1208" s="106"/>
      <c r="L1208" s="106"/>
      <c r="M1208" s="106"/>
      <c r="N1208" s="106"/>
      <c r="O1208" s="106"/>
      <c r="P1208" s="106"/>
      <c r="Q1208" s="106"/>
      <c r="R1208" s="106"/>
      <c r="S1208" s="103"/>
      <c r="T1208" s="103"/>
      <c r="U1208" s="103"/>
      <c r="V1208" s="103"/>
      <c r="W1208" s="103"/>
      <c r="X1208" s="103"/>
      <c r="Y1208" s="103"/>
      <c r="AD1208" s="103"/>
      <c r="AE1208" s="103"/>
    </row>
    <row r="1209" spans="4:31" ht="13.5">
      <c r="D1209" s="106"/>
      <c r="E1209" s="105"/>
      <c r="F1209" s="105"/>
      <c r="G1209" s="105"/>
      <c r="H1209" s="106"/>
      <c r="I1209" s="106"/>
      <c r="J1209" s="106"/>
      <c r="K1209" s="106"/>
      <c r="L1209" s="106"/>
      <c r="M1209" s="106"/>
      <c r="N1209" s="106"/>
      <c r="O1209" s="106"/>
      <c r="P1209" s="106"/>
      <c r="Q1209" s="106"/>
      <c r="R1209" s="106"/>
      <c r="S1209" s="103"/>
      <c r="T1209" s="103"/>
      <c r="U1209" s="103"/>
      <c r="V1209" s="103"/>
      <c r="W1209" s="103"/>
      <c r="X1209" s="103"/>
      <c r="Y1209" s="103"/>
      <c r="AD1209" s="103"/>
      <c r="AE1209" s="103"/>
    </row>
    <row r="1210" spans="4:31" ht="13.5">
      <c r="D1210" s="106"/>
      <c r="E1210" s="105"/>
      <c r="F1210" s="105"/>
      <c r="G1210" s="105"/>
      <c r="H1210" s="106"/>
      <c r="I1210" s="106"/>
      <c r="J1210" s="106"/>
      <c r="K1210" s="106"/>
      <c r="L1210" s="106"/>
      <c r="M1210" s="106"/>
      <c r="N1210" s="106"/>
      <c r="O1210" s="106"/>
      <c r="P1210" s="106"/>
      <c r="Q1210" s="106"/>
      <c r="R1210" s="106"/>
      <c r="S1210" s="103"/>
      <c r="T1210" s="103"/>
      <c r="U1210" s="103"/>
      <c r="V1210" s="103"/>
      <c r="W1210" s="103"/>
      <c r="X1210" s="103"/>
      <c r="Y1210" s="103"/>
      <c r="AD1210" s="103"/>
      <c r="AE1210" s="103"/>
    </row>
    <row r="1211" spans="4:31" ht="13.5">
      <c r="D1211" s="106"/>
      <c r="E1211" s="105"/>
      <c r="F1211" s="105"/>
      <c r="G1211" s="105"/>
      <c r="H1211" s="106"/>
      <c r="I1211" s="106"/>
      <c r="J1211" s="106"/>
      <c r="K1211" s="106"/>
      <c r="L1211" s="106"/>
      <c r="M1211" s="106"/>
      <c r="N1211" s="106"/>
      <c r="O1211" s="106"/>
      <c r="P1211" s="106"/>
      <c r="Q1211" s="106"/>
      <c r="R1211" s="106"/>
      <c r="S1211" s="103"/>
      <c r="T1211" s="103"/>
      <c r="U1211" s="103"/>
      <c r="V1211" s="103"/>
      <c r="W1211" s="103"/>
      <c r="X1211" s="103"/>
      <c r="Y1211" s="103"/>
      <c r="AD1211" s="103"/>
      <c r="AE1211" s="103"/>
    </row>
    <row r="1212" spans="4:31" ht="13.5">
      <c r="D1212" s="106"/>
      <c r="E1212" s="105"/>
      <c r="F1212" s="105"/>
      <c r="G1212" s="105"/>
      <c r="H1212" s="106"/>
      <c r="I1212" s="106"/>
      <c r="J1212" s="106"/>
      <c r="K1212" s="106"/>
      <c r="L1212" s="106"/>
      <c r="M1212" s="106"/>
      <c r="N1212" s="106"/>
      <c r="O1212" s="106"/>
      <c r="P1212" s="106"/>
      <c r="Q1212" s="106"/>
      <c r="R1212" s="106"/>
      <c r="S1212" s="103"/>
      <c r="T1212" s="103"/>
      <c r="U1212" s="103"/>
      <c r="V1212" s="103"/>
      <c r="W1212" s="103"/>
      <c r="X1212" s="103"/>
      <c r="Y1212" s="103"/>
      <c r="AD1212" s="103"/>
      <c r="AE1212" s="103"/>
    </row>
    <row r="1213" spans="4:31" ht="13.5">
      <c r="D1213" s="106"/>
      <c r="E1213" s="105"/>
      <c r="F1213" s="105"/>
      <c r="G1213" s="105"/>
      <c r="H1213" s="106"/>
      <c r="I1213" s="106"/>
      <c r="J1213" s="106"/>
      <c r="K1213" s="106"/>
      <c r="L1213" s="106"/>
      <c r="M1213" s="106"/>
      <c r="N1213" s="106"/>
      <c r="O1213" s="106"/>
      <c r="P1213" s="106"/>
      <c r="Q1213" s="106"/>
      <c r="R1213" s="106"/>
      <c r="S1213" s="103"/>
      <c r="T1213" s="103"/>
      <c r="U1213" s="103"/>
      <c r="V1213" s="103"/>
      <c r="W1213" s="103"/>
      <c r="X1213" s="103"/>
      <c r="Y1213" s="103"/>
      <c r="AD1213" s="103"/>
      <c r="AE1213" s="103"/>
    </row>
    <row r="1214" spans="4:31" ht="13.5">
      <c r="D1214" s="106"/>
      <c r="E1214" s="105"/>
      <c r="F1214" s="105"/>
      <c r="G1214" s="105"/>
      <c r="H1214" s="106"/>
      <c r="I1214" s="106"/>
      <c r="J1214" s="106"/>
      <c r="K1214" s="106"/>
      <c r="L1214" s="106"/>
      <c r="M1214" s="106"/>
      <c r="N1214" s="106"/>
      <c r="O1214" s="106"/>
      <c r="P1214" s="106"/>
      <c r="Q1214" s="106"/>
      <c r="R1214" s="106"/>
      <c r="S1214" s="103"/>
      <c r="T1214" s="103"/>
      <c r="U1214" s="103"/>
      <c r="V1214" s="103"/>
      <c r="W1214" s="103"/>
      <c r="X1214" s="103"/>
      <c r="Y1214" s="103"/>
      <c r="AD1214" s="103"/>
      <c r="AE1214" s="103"/>
    </row>
    <row r="1215" spans="4:31" ht="13.5">
      <c r="D1215" s="106"/>
      <c r="E1215" s="105"/>
      <c r="F1215" s="105"/>
      <c r="G1215" s="105"/>
      <c r="H1215" s="106"/>
      <c r="I1215" s="106"/>
      <c r="J1215" s="106"/>
      <c r="K1215" s="106"/>
      <c r="L1215" s="106"/>
      <c r="M1215" s="106"/>
      <c r="N1215" s="106"/>
      <c r="O1215" s="106"/>
      <c r="P1215" s="106"/>
      <c r="Q1215" s="106"/>
      <c r="R1215" s="106"/>
      <c r="S1215" s="103"/>
      <c r="T1215" s="103"/>
      <c r="U1215" s="103"/>
      <c r="V1215" s="103"/>
      <c r="W1215" s="103"/>
      <c r="X1215" s="103"/>
      <c r="Y1215" s="103"/>
      <c r="AD1215" s="103"/>
      <c r="AE1215" s="103"/>
    </row>
    <row r="1216" spans="4:31" ht="13.5">
      <c r="D1216" s="106"/>
      <c r="E1216" s="105"/>
      <c r="F1216" s="105"/>
      <c r="G1216" s="105"/>
      <c r="H1216" s="106"/>
      <c r="I1216" s="106"/>
      <c r="J1216" s="106"/>
      <c r="K1216" s="106"/>
      <c r="L1216" s="106"/>
      <c r="M1216" s="106"/>
      <c r="N1216" s="106"/>
      <c r="O1216" s="106"/>
      <c r="P1216" s="106"/>
      <c r="Q1216" s="106"/>
      <c r="R1216" s="106"/>
      <c r="S1216" s="103"/>
      <c r="T1216" s="103"/>
      <c r="U1216" s="103"/>
      <c r="V1216" s="103"/>
      <c r="W1216" s="103"/>
      <c r="X1216" s="103"/>
      <c r="Y1216" s="103"/>
      <c r="AD1216" s="103"/>
      <c r="AE1216" s="103"/>
    </row>
    <row r="1217" spans="4:31" ht="13.5">
      <c r="D1217" s="106"/>
      <c r="E1217" s="105"/>
      <c r="F1217" s="105"/>
      <c r="G1217" s="105"/>
      <c r="H1217" s="106"/>
      <c r="I1217" s="106"/>
      <c r="J1217" s="106"/>
      <c r="K1217" s="106"/>
      <c r="L1217" s="106"/>
      <c r="M1217" s="106"/>
      <c r="N1217" s="106"/>
      <c r="O1217" s="106"/>
      <c r="P1217" s="106"/>
      <c r="Q1217" s="106"/>
      <c r="R1217" s="106"/>
      <c r="S1217" s="103"/>
      <c r="T1217" s="103"/>
      <c r="U1217" s="103"/>
      <c r="V1217" s="103"/>
      <c r="W1217" s="103"/>
      <c r="X1217" s="103"/>
      <c r="Y1217" s="103"/>
      <c r="AD1217" s="103"/>
      <c r="AE1217" s="103"/>
    </row>
    <row r="1218" spans="4:31" ht="13.5">
      <c r="D1218" s="106"/>
      <c r="E1218" s="105"/>
      <c r="F1218" s="105"/>
      <c r="G1218" s="105"/>
      <c r="H1218" s="106"/>
      <c r="I1218" s="106"/>
      <c r="J1218" s="106"/>
      <c r="K1218" s="106"/>
      <c r="L1218" s="106"/>
      <c r="M1218" s="106"/>
      <c r="N1218" s="106"/>
      <c r="O1218" s="106"/>
      <c r="P1218" s="106"/>
      <c r="Q1218" s="106"/>
      <c r="R1218" s="106"/>
      <c r="S1218" s="103"/>
      <c r="T1218" s="103"/>
      <c r="U1218" s="103"/>
      <c r="V1218" s="103"/>
      <c r="W1218" s="103"/>
      <c r="X1218" s="103"/>
      <c r="Y1218" s="103"/>
      <c r="AD1218" s="103"/>
      <c r="AE1218" s="103"/>
    </row>
    <row r="1219" spans="4:31" ht="13.5">
      <c r="D1219" s="106"/>
      <c r="E1219" s="105"/>
      <c r="F1219" s="105"/>
      <c r="G1219" s="105"/>
      <c r="H1219" s="106"/>
      <c r="I1219" s="106"/>
      <c r="J1219" s="106"/>
      <c r="K1219" s="106"/>
      <c r="L1219" s="106"/>
      <c r="M1219" s="106"/>
      <c r="N1219" s="106"/>
      <c r="O1219" s="106"/>
      <c r="P1219" s="106"/>
      <c r="Q1219" s="106"/>
      <c r="R1219" s="106"/>
      <c r="S1219" s="103"/>
      <c r="T1219" s="103"/>
      <c r="U1219" s="103"/>
      <c r="V1219" s="103"/>
      <c r="W1219" s="103"/>
      <c r="X1219" s="103"/>
      <c r="Y1219" s="103"/>
      <c r="AD1219" s="103"/>
      <c r="AE1219" s="103"/>
    </row>
    <row r="1220" spans="4:31" ht="13.5">
      <c r="D1220" s="106"/>
      <c r="E1220" s="105"/>
      <c r="F1220" s="105"/>
      <c r="G1220" s="105"/>
      <c r="H1220" s="106"/>
      <c r="I1220" s="106"/>
      <c r="J1220" s="106"/>
      <c r="K1220" s="106"/>
      <c r="L1220" s="106"/>
      <c r="M1220" s="106"/>
      <c r="N1220" s="106"/>
      <c r="O1220" s="106"/>
      <c r="P1220" s="106"/>
      <c r="Q1220" s="106"/>
      <c r="R1220" s="106"/>
      <c r="S1220" s="103"/>
      <c r="T1220" s="103"/>
      <c r="U1220" s="103"/>
      <c r="V1220" s="103"/>
      <c r="W1220" s="103"/>
      <c r="X1220" s="103"/>
      <c r="Y1220" s="103"/>
      <c r="AD1220" s="103"/>
      <c r="AE1220" s="103"/>
    </row>
    <row r="1221" spans="4:31" ht="13.5">
      <c r="D1221" s="106"/>
      <c r="E1221" s="105"/>
      <c r="F1221" s="105"/>
      <c r="G1221" s="105"/>
      <c r="H1221" s="106"/>
      <c r="I1221" s="106"/>
      <c r="J1221" s="106"/>
      <c r="K1221" s="106"/>
      <c r="L1221" s="106"/>
      <c r="M1221" s="106"/>
      <c r="N1221" s="106"/>
      <c r="O1221" s="106"/>
      <c r="P1221" s="106"/>
      <c r="Q1221" s="106"/>
      <c r="R1221" s="106"/>
      <c r="S1221" s="103"/>
      <c r="T1221" s="103"/>
      <c r="U1221" s="103"/>
      <c r="V1221" s="103"/>
      <c r="W1221" s="103"/>
      <c r="X1221" s="103"/>
      <c r="Y1221" s="103"/>
      <c r="AD1221" s="103"/>
      <c r="AE1221" s="103"/>
    </row>
    <row r="1222" spans="4:31" ht="13.5">
      <c r="D1222" s="106"/>
      <c r="E1222" s="105"/>
      <c r="F1222" s="105"/>
      <c r="G1222" s="105"/>
      <c r="H1222" s="106"/>
      <c r="I1222" s="106"/>
      <c r="J1222" s="106"/>
      <c r="K1222" s="106"/>
      <c r="L1222" s="106"/>
      <c r="M1222" s="106"/>
      <c r="N1222" s="106"/>
      <c r="O1222" s="106"/>
      <c r="P1222" s="106"/>
      <c r="Q1222" s="106"/>
      <c r="R1222" s="106"/>
      <c r="S1222" s="103"/>
      <c r="T1222" s="103"/>
      <c r="U1222" s="103"/>
      <c r="V1222" s="103"/>
      <c r="W1222" s="103"/>
      <c r="X1222" s="103"/>
      <c r="Y1222" s="103"/>
      <c r="AD1222" s="103"/>
      <c r="AE1222" s="103"/>
    </row>
    <row r="1223" spans="4:31" ht="13.5">
      <c r="D1223" s="106"/>
      <c r="E1223" s="105"/>
      <c r="F1223" s="105"/>
      <c r="G1223" s="105"/>
      <c r="H1223" s="106"/>
      <c r="I1223" s="106"/>
      <c r="J1223" s="106"/>
      <c r="K1223" s="106"/>
      <c r="L1223" s="106"/>
      <c r="M1223" s="106"/>
      <c r="N1223" s="106"/>
      <c r="O1223" s="106"/>
      <c r="P1223" s="106"/>
      <c r="Q1223" s="106"/>
      <c r="R1223" s="106"/>
      <c r="S1223" s="103"/>
      <c r="T1223" s="103"/>
      <c r="U1223" s="103"/>
      <c r="V1223" s="103"/>
      <c r="W1223" s="103"/>
      <c r="X1223" s="103"/>
      <c r="Y1223" s="103"/>
      <c r="AD1223" s="103"/>
      <c r="AE1223" s="103"/>
    </row>
    <row r="1224" spans="4:31" ht="13.5">
      <c r="D1224" s="106"/>
      <c r="E1224" s="105"/>
      <c r="F1224" s="105"/>
      <c r="G1224" s="105"/>
      <c r="H1224" s="106"/>
      <c r="I1224" s="106"/>
      <c r="J1224" s="106"/>
      <c r="K1224" s="106"/>
      <c r="L1224" s="106"/>
      <c r="M1224" s="106"/>
      <c r="N1224" s="106"/>
      <c r="O1224" s="106"/>
      <c r="P1224" s="106"/>
      <c r="Q1224" s="106"/>
      <c r="R1224" s="106"/>
      <c r="S1224" s="103"/>
      <c r="T1224" s="103"/>
      <c r="U1224" s="103"/>
      <c r="V1224" s="103"/>
      <c r="W1224" s="103"/>
      <c r="X1224" s="103"/>
      <c r="Y1224" s="103"/>
      <c r="AD1224" s="103"/>
      <c r="AE1224" s="103"/>
    </row>
    <row r="1225" spans="4:31" ht="13.5">
      <c r="D1225" s="106"/>
      <c r="E1225" s="105"/>
      <c r="F1225" s="105"/>
      <c r="G1225" s="105"/>
      <c r="H1225" s="106"/>
      <c r="I1225" s="106"/>
      <c r="J1225" s="106"/>
      <c r="K1225" s="106"/>
      <c r="L1225" s="106"/>
      <c r="M1225" s="106"/>
      <c r="N1225" s="106"/>
      <c r="O1225" s="106"/>
      <c r="P1225" s="106"/>
      <c r="Q1225" s="106"/>
      <c r="R1225" s="106"/>
      <c r="S1225" s="103"/>
      <c r="T1225" s="103"/>
      <c r="U1225" s="103"/>
      <c r="V1225" s="103"/>
      <c r="W1225" s="103"/>
      <c r="X1225" s="103"/>
      <c r="Y1225" s="103"/>
      <c r="AD1225" s="103"/>
      <c r="AE1225" s="103"/>
    </row>
    <row r="1226" spans="4:31" ht="13.5">
      <c r="D1226" s="106"/>
      <c r="E1226" s="105"/>
      <c r="F1226" s="105"/>
      <c r="G1226" s="105"/>
      <c r="H1226" s="106"/>
      <c r="I1226" s="106"/>
      <c r="J1226" s="106"/>
      <c r="K1226" s="106"/>
      <c r="L1226" s="106"/>
      <c r="M1226" s="106"/>
      <c r="N1226" s="106"/>
      <c r="O1226" s="106"/>
      <c r="P1226" s="106"/>
      <c r="Q1226" s="106"/>
      <c r="R1226" s="106"/>
      <c r="S1226" s="103"/>
      <c r="T1226" s="103"/>
      <c r="U1226" s="103"/>
      <c r="V1226" s="103"/>
      <c r="W1226" s="103"/>
      <c r="X1226" s="103"/>
      <c r="Y1226" s="103"/>
      <c r="AD1226" s="103"/>
      <c r="AE1226" s="103"/>
    </row>
    <row r="1227" spans="4:31" ht="13.5">
      <c r="D1227" s="106"/>
      <c r="E1227" s="105"/>
      <c r="F1227" s="105"/>
      <c r="G1227" s="105"/>
      <c r="H1227" s="106"/>
      <c r="I1227" s="106"/>
      <c r="J1227" s="106"/>
      <c r="K1227" s="106"/>
      <c r="L1227" s="106"/>
      <c r="M1227" s="106"/>
      <c r="N1227" s="106"/>
      <c r="O1227" s="106"/>
      <c r="P1227" s="106"/>
      <c r="Q1227" s="106"/>
      <c r="R1227" s="106"/>
      <c r="S1227" s="103"/>
      <c r="T1227" s="103"/>
      <c r="U1227" s="103"/>
      <c r="V1227" s="103"/>
      <c r="W1227" s="103"/>
      <c r="X1227" s="103"/>
      <c r="Y1227" s="103"/>
      <c r="AD1227" s="103"/>
      <c r="AE1227" s="103"/>
    </row>
    <row r="1228" spans="4:31" ht="13.5">
      <c r="D1228" s="106"/>
      <c r="E1228" s="105"/>
      <c r="F1228" s="105"/>
      <c r="G1228" s="105"/>
      <c r="H1228" s="106"/>
      <c r="I1228" s="106"/>
      <c r="J1228" s="106"/>
      <c r="K1228" s="106"/>
      <c r="L1228" s="106"/>
      <c r="M1228" s="106"/>
      <c r="N1228" s="106"/>
      <c r="O1228" s="106"/>
      <c r="P1228" s="106"/>
      <c r="Q1228" s="106"/>
      <c r="R1228" s="106"/>
      <c r="S1228" s="103"/>
      <c r="T1228" s="103"/>
      <c r="U1228" s="103"/>
      <c r="V1228" s="103"/>
      <c r="W1228" s="103"/>
      <c r="X1228" s="103"/>
      <c r="Y1228" s="103"/>
      <c r="AD1228" s="103"/>
      <c r="AE1228" s="103"/>
    </row>
    <row r="1229" spans="4:31" ht="13.5">
      <c r="D1229" s="106"/>
      <c r="E1229" s="105"/>
      <c r="F1229" s="105"/>
      <c r="G1229" s="105"/>
      <c r="H1229" s="106"/>
      <c r="I1229" s="106"/>
      <c r="J1229" s="106"/>
      <c r="K1229" s="106"/>
      <c r="L1229" s="106"/>
      <c r="M1229" s="106"/>
      <c r="N1229" s="106"/>
      <c r="O1229" s="106"/>
      <c r="P1229" s="106"/>
      <c r="Q1229" s="106"/>
      <c r="R1229" s="106"/>
      <c r="S1229" s="103"/>
      <c r="T1229" s="103"/>
      <c r="U1229" s="103"/>
      <c r="V1229" s="103"/>
      <c r="W1229" s="103"/>
      <c r="X1229" s="103"/>
      <c r="Y1229" s="103"/>
      <c r="AD1229" s="103"/>
      <c r="AE1229" s="103"/>
    </row>
    <row r="1230" spans="4:31" ht="13.5">
      <c r="D1230" s="106"/>
      <c r="E1230" s="105"/>
      <c r="F1230" s="105"/>
      <c r="G1230" s="105"/>
      <c r="H1230" s="106"/>
      <c r="I1230" s="106"/>
      <c r="J1230" s="106"/>
      <c r="K1230" s="106"/>
      <c r="L1230" s="106"/>
      <c r="M1230" s="106"/>
      <c r="N1230" s="106"/>
      <c r="O1230" s="106"/>
      <c r="P1230" s="106"/>
      <c r="Q1230" s="106"/>
      <c r="R1230" s="106"/>
      <c r="S1230" s="103"/>
      <c r="T1230" s="103"/>
      <c r="U1230" s="103"/>
      <c r="V1230" s="103"/>
      <c r="W1230" s="103"/>
      <c r="X1230" s="103"/>
      <c r="Y1230" s="103"/>
      <c r="AD1230" s="103"/>
      <c r="AE1230" s="103"/>
    </row>
    <row r="1231" spans="4:31" ht="13.5">
      <c r="D1231" s="106"/>
      <c r="E1231" s="105"/>
      <c r="F1231" s="105"/>
      <c r="G1231" s="105"/>
      <c r="H1231" s="106"/>
      <c r="I1231" s="106"/>
      <c r="J1231" s="106"/>
      <c r="K1231" s="106"/>
      <c r="L1231" s="106"/>
      <c r="M1231" s="106"/>
      <c r="N1231" s="106"/>
      <c r="O1231" s="106"/>
      <c r="P1231" s="106"/>
      <c r="Q1231" s="106"/>
      <c r="R1231" s="106"/>
      <c r="S1231" s="103"/>
      <c r="T1231" s="103"/>
      <c r="U1231" s="103"/>
      <c r="V1231" s="103"/>
      <c r="W1231" s="103"/>
      <c r="X1231" s="103"/>
      <c r="Y1231" s="103"/>
      <c r="AD1231" s="103"/>
      <c r="AE1231" s="103"/>
    </row>
    <row r="1232" spans="4:31" ht="13.5">
      <c r="D1232" s="106"/>
      <c r="E1232" s="105"/>
      <c r="F1232" s="105"/>
      <c r="G1232" s="105"/>
      <c r="H1232" s="106"/>
      <c r="I1232" s="106"/>
      <c r="J1232" s="106"/>
      <c r="K1232" s="106"/>
      <c r="L1232" s="106"/>
      <c r="M1232" s="106"/>
      <c r="N1232" s="106"/>
      <c r="O1232" s="106"/>
      <c r="P1232" s="106"/>
      <c r="Q1232" s="106"/>
      <c r="R1232" s="106"/>
      <c r="S1232" s="103"/>
      <c r="T1232" s="103"/>
      <c r="U1232" s="103"/>
      <c r="V1232" s="103"/>
      <c r="W1232" s="103"/>
      <c r="X1232" s="103"/>
      <c r="Y1232" s="103"/>
      <c r="AD1232" s="103"/>
      <c r="AE1232" s="103"/>
    </row>
    <row r="1233" spans="4:31" ht="13.5">
      <c r="D1233" s="106"/>
      <c r="E1233" s="105"/>
      <c r="F1233" s="105"/>
      <c r="G1233" s="105"/>
      <c r="H1233" s="106"/>
      <c r="I1233" s="106"/>
      <c r="J1233" s="106"/>
      <c r="K1233" s="106"/>
      <c r="L1233" s="106"/>
      <c r="M1233" s="106"/>
      <c r="N1233" s="106"/>
      <c r="O1233" s="106"/>
      <c r="P1233" s="106"/>
      <c r="Q1233" s="106"/>
      <c r="R1233" s="106"/>
      <c r="S1233" s="103"/>
      <c r="T1233" s="103"/>
      <c r="U1233" s="103"/>
      <c r="V1233" s="103"/>
      <c r="W1233" s="103"/>
      <c r="X1233" s="103"/>
      <c r="Y1233" s="103"/>
      <c r="AD1233" s="103"/>
      <c r="AE1233" s="103"/>
    </row>
    <row r="1234" spans="4:31" ht="13.5">
      <c r="D1234" s="106"/>
      <c r="E1234" s="105"/>
      <c r="F1234" s="105"/>
      <c r="G1234" s="105"/>
      <c r="H1234" s="106"/>
      <c r="I1234" s="106"/>
      <c r="J1234" s="106"/>
      <c r="K1234" s="106"/>
      <c r="L1234" s="106"/>
      <c r="M1234" s="106"/>
      <c r="N1234" s="106"/>
      <c r="O1234" s="106"/>
      <c r="P1234" s="106"/>
      <c r="Q1234" s="106"/>
      <c r="R1234" s="106"/>
      <c r="S1234" s="103"/>
      <c r="T1234" s="103"/>
      <c r="U1234" s="103"/>
      <c r="V1234" s="103"/>
      <c r="W1234" s="103"/>
      <c r="X1234" s="103"/>
      <c r="Y1234" s="103"/>
      <c r="AD1234" s="103"/>
      <c r="AE1234" s="103"/>
    </row>
    <row r="1235" spans="4:31" ht="13.5">
      <c r="D1235" s="106"/>
      <c r="E1235" s="105"/>
      <c r="F1235" s="105"/>
      <c r="G1235" s="105"/>
      <c r="H1235" s="106"/>
      <c r="I1235" s="106"/>
      <c r="J1235" s="106"/>
      <c r="K1235" s="106"/>
      <c r="L1235" s="106"/>
      <c r="M1235" s="106"/>
      <c r="N1235" s="106"/>
      <c r="O1235" s="106"/>
      <c r="P1235" s="106"/>
      <c r="Q1235" s="106"/>
      <c r="R1235" s="106"/>
      <c r="S1235" s="103"/>
      <c r="T1235" s="103"/>
      <c r="U1235" s="103"/>
      <c r="V1235" s="103"/>
      <c r="W1235" s="103"/>
      <c r="X1235" s="103"/>
      <c r="Y1235" s="103"/>
      <c r="AD1235" s="103"/>
      <c r="AE1235" s="103"/>
    </row>
    <row r="1236" spans="4:31" ht="13.5">
      <c r="D1236" s="106"/>
      <c r="E1236" s="105"/>
      <c r="F1236" s="105"/>
      <c r="G1236" s="105"/>
      <c r="H1236" s="106"/>
      <c r="I1236" s="106"/>
      <c r="J1236" s="106"/>
      <c r="K1236" s="106"/>
      <c r="L1236" s="106"/>
      <c r="M1236" s="106"/>
      <c r="N1236" s="106"/>
      <c r="O1236" s="106"/>
      <c r="P1236" s="106"/>
      <c r="Q1236" s="106"/>
      <c r="R1236" s="106"/>
      <c r="S1236" s="103"/>
      <c r="T1236" s="103"/>
      <c r="U1236" s="103"/>
      <c r="V1236" s="103"/>
      <c r="W1236" s="103"/>
      <c r="X1236" s="103"/>
      <c r="Y1236" s="103"/>
      <c r="AD1236" s="103"/>
      <c r="AE1236" s="103"/>
    </row>
    <row r="1237" spans="4:31" ht="13.5">
      <c r="D1237" s="106"/>
      <c r="E1237" s="105"/>
      <c r="F1237" s="105"/>
      <c r="G1237" s="105"/>
      <c r="H1237" s="106"/>
      <c r="I1237" s="106"/>
      <c r="J1237" s="106"/>
      <c r="K1237" s="106"/>
      <c r="L1237" s="106"/>
      <c r="M1237" s="106"/>
      <c r="N1237" s="106"/>
      <c r="O1237" s="106"/>
      <c r="P1237" s="106"/>
      <c r="Q1237" s="106"/>
      <c r="R1237" s="106"/>
      <c r="S1237" s="103"/>
      <c r="T1237" s="103"/>
      <c r="U1237" s="103"/>
      <c r="V1237" s="103"/>
      <c r="W1237" s="103"/>
      <c r="X1237" s="103"/>
      <c r="Y1237" s="103"/>
      <c r="AD1237" s="103"/>
      <c r="AE1237" s="103"/>
    </row>
    <row r="1238" spans="4:31" ht="13.5">
      <c r="D1238" s="106"/>
      <c r="E1238" s="105"/>
      <c r="F1238" s="105"/>
      <c r="G1238" s="105"/>
      <c r="H1238" s="106"/>
      <c r="I1238" s="106"/>
      <c r="J1238" s="106"/>
      <c r="K1238" s="106"/>
      <c r="L1238" s="106"/>
      <c r="M1238" s="106"/>
      <c r="N1238" s="106"/>
      <c r="O1238" s="106"/>
      <c r="P1238" s="106"/>
      <c r="Q1238" s="106"/>
      <c r="R1238" s="106"/>
      <c r="S1238" s="103"/>
      <c r="T1238" s="103"/>
      <c r="U1238" s="103"/>
      <c r="V1238" s="103"/>
      <c r="W1238" s="103"/>
      <c r="X1238" s="103"/>
      <c r="Y1238" s="103"/>
      <c r="AD1238" s="103"/>
      <c r="AE1238" s="103"/>
    </row>
    <row r="1239" spans="4:31" ht="13.5">
      <c r="D1239" s="106"/>
      <c r="E1239" s="105"/>
      <c r="F1239" s="105"/>
      <c r="G1239" s="105"/>
      <c r="H1239" s="106"/>
      <c r="I1239" s="106"/>
      <c r="J1239" s="106"/>
      <c r="K1239" s="106"/>
      <c r="L1239" s="106"/>
      <c r="M1239" s="106"/>
      <c r="N1239" s="106"/>
      <c r="O1239" s="106"/>
      <c r="P1239" s="106"/>
      <c r="Q1239" s="106"/>
      <c r="R1239" s="106"/>
      <c r="S1239" s="103"/>
      <c r="T1239" s="103"/>
      <c r="U1239" s="103"/>
      <c r="V1239" s="103"/>
      <c r="W1239" s="103"/>
      <c r="X1239" s="103"/>
      <c r="Y1239" s="103"/>
      <c r="AD1239" s="103"/>
      <c r="AE1239" s="103"/>
    </row>
    <row r="1240" spans="4:31" ht="13.5">
      <c r="D1240" s="106"/>
      <c r="E1240" s="105"/>
      <c r="F1240" s="105"/>
      <c r="G1240" s="105"/>
      <c r="H1240" s="106"/>
      <c r="I1240" s="106"/>
      <c r="J1240" s="106"/>
      <c r="K1240" s="106"/>
      <c r="L1240" s="106"/>
      <c r="M1240" s="106"/>
      <c r="N1240" s="106"/>
      <c r="O1240" s="106"/>
      <c r="P1240" s="106"/>
      <c r="Q1240" s="106"/>
      <c r="R1240" s="106"/>
      <c r="S1240" s="103"/>
      <c r="T1240" s="103"/>
      <c r="U1240" s="103"/>
      <c r="V1240" s="103"/>
      <c r="W1240" s="103"/>
      <c r="X1240" s="103"/>
      <c r="Y1240" s="103"/>
      <c r="AD1240" s="103"/>
      <c r="AE1240" s="103"/>
    </row>
    <row r="1241" spans="4:31" ht="13.5">
      <c r="D1241" s="106"/>
      <c r="E1241" s="105"/>
      <c r="F1241" s="105"/>
      <c r="G1241" s="105"/>
      <c r="H1241" s="106"/>
      <c r="I1241" s="106"/>
      <c r="J1241" s="106"/>
      <c r="K1241" s="106"/>
      <c r="L1241" s="106"/>
      <c r="M1241" s="106"/>
      <c r="N1241" s="106"/>
      <c r="O1241" s="106"/>
      <c r="P1241" s="106"/>
      <c r="Q1241" s="106"/>
      <c r="R1241" s="106"/>
      <c r="S1241" s="103"/>
      <c r="T1241" s="103"/>
      <c r="U1241" s="103"/>
      <c r="V1241" s="103"/>
      <c r="W1241" s="103"/>
      <c r="X1241" s="103"/>
      <c r="Y1241" s="103"/>
      <c r="AD1241" s="103"/>
      <c r="AE1241" s="103"/>
    </row>
    <row r="1242" spans="4:31" ht="13.5">
      <c r="D1242" s="106"/>
      <c r="E1242" s="105"/>
      <c r="F1242" s="105"/>
      <c r="G1242" s="105"/>
      <c r="H1242" s="106"/>
      <c r="I1242" s="106"/>
      <c r="J1242" s="106"/>
      <c r="K1242" s="106"/>
      <c r="L1242" s="106"/>
      <c r="M1242" s="106"/>
      <c r="N1242" s="106"/>
      <c r="O1242" s="106"/>
      <c r="P1242" s="106"/>
      <c r="Q1242" s="106"/>
      <c r="R1242" s="106"/>
      <c r="S1242" s="103"/>
      <c r="T1242" s="103"/>
      <c r="U1242" s="103"/>
      <c r="V1242" s="103"/>
      <c r="W1242" s="103"/>
      <c r="X1242" s="103"/>
      <c r="Y1242" s="103"/>
      <c r="AD1242" s="103"/>
      <c r="AE1242" s="103"/>
    </row>
    <row r="1243" spans="4:31" ht="13.5">
      <c r="D1243" s="106"/>
      <c r="E1243" s="105"/>
      <c r="F1243" s="105"/>
      <c r="G1243" s="105"/>
      <c r="H1243" s="106"/>
      <c r="I1243" s="106"/>
      <c r="J1243" s="106"/>
      <c r="K1243" s="106"/>
      <c r="L1243" s="106"/>
      <c r="M1243" s="106"/>
      <c r="N1243" s="106"/>
      <c r="O1243" s="106"/>
      <c r="P1243" s="106"/>
      <c r="Q1243" s="106"/>
      <c r="R1243" s="106"/>
      <c r="S1243" s="103"/>
      <c r="T1243" s="103"/>
      <c r="U1243" s="103"/>
      <c r="V1243" s="103"/>
      <c r="W1243" s="103"/>
      <c r="X1243" s="103"/>
      <c r="Y1243" s="103"/>
      <c r="AD1243" s="103"/>
      <c r="AE1243" s="103"/>
    </row>
    <row r="1244" spans="4:31" ht="13.5">
      <c r="D1244" s="106"/>
      <c r="E1244" s="105"/>
      <c r="F1244" s="105"/>
      <c r="G1244" s="105"/>
      <c r="H1244" s="106"/>
      <c r="I1244" s="106"/>
      <c r="J1244" s="106"/>
      <c r="K1244" s="106"/>
      <c r="L1244" s="106"/>
      <c r="M1244" s="106"/>
      <c r="N1244" s="106"/>
      <c r="O1244" s="106"/>
      <c r="P1244" s="106"/>
      <c r="Q1244" s="106"/>
      <c r="R1244" s="106"/>
      <c r="S1244" s="103"/>
      <c r="T1244" s="103"/>
      <c r="U1244" s="103"/>
      <c r="V1244" s="103"/>
      <c r="W1244" s="103"/>
      <c r="X1244" s="103"/>
      <c r="Y1244" s="103"/>
      <c r="AD1244" s="103"/>
      <c r="AE1244" s="103"/>
    </row>
    <row r="1245" spans="4:31" ht="13.5">
      <c r="D1245" s="106"/>
      <c r="E1245" s="105"/>
      <c r="F1245" s="105"/>
      <c r="G1245" s="105"/>
      <c r="H1245" s="106"/>
      <c r="I1245" s="106"/>
      <c r="J1245" s="106"/>
      <c r="K1245" s="106"/>
      <c r="L1245" s="106"/>
      <c r="M1245" s="106"/>
      <c r="N1245" s="106"/>
      <c r="O1245" s="106"/>
      <c r="P1245" s="106"/>
      <c r="Q1245" s="106"/>
      <c r="R1245" s="106"/>
      <c r="S1245" s="103"/>
      <c r="T1245" s="103"/>
      <c r="U1245" s="103"/>
      <c r="V1245" s="103"/>
      <c r="W1245" s="103"/>
      <c r="X1245" s="103"/>
      <c r="Y1245" s="103"/>
      <c r="AD1245" s="103"/>
      <c r="AE1245" s="103"/>
    </row>
    <row r="1246" spans="4:31" ht="13.5">
      <c r="D1246" s="106"/>
      <c r="E1246" s="105"/>
      <c r="F1246" s="105"/>
      <c r="G1246" s="105"/>
      <c r="H1246" s="106"/>
      <c r="I1246" s="106"/>
      <c r="J1246" s="106"/>
      <c r="K1246" s="106"/>
      <c r="L1246" s="106"/>
      <c r="M1246" s="106"/>
      <c r="N1246" s="106"/>
      <c r="O1246" s="106"/>
      <c r="P1246" s="106"/>
      <c r="Q1246" s="106"/>
      <c r="R1246" s="106"/>
      <c r="S1246" s="103"/>
      <c r="T1246" s="103"/>
      <c r="U1246" s="103"/>
      <c r="V1246" s="103"/>
      <c r="W1246" s="103"/>
      <c r="X1246" s="103"/>
      <c r="Y1246" s="103"/>
      <c r="AD1246" s="103"/>
      <c r="AE1246" s="103"/>
    </row>
    <row r="1247" spans="4:31" ht="13.5">
      <c r="D1247" s="106"/>
      <c r="E1247" s="105"/>
      <c r="F1247" s="105"/>
      <c r="G1247" s="105"/>
      <c r="H1247" s="106"/>
      <c r="I1247" s="106"/>
      <c r="J1247" s="106"/>
      <c r="K1247" s="106"/>
      <c r="L1247" s="106"/>
      <c r="M1247" s="106"/>
      <c r="N1247" s="106"/>
      <c r="O1247" s="106"/>
      <c r="P1247" s="106"/>
      <c r="Q1247" s="106"/>
      <c r="R1247" s="106"/>
      <c r="S1247" s="103"/>
      <c r="T1247" s="103"/>
      <c r="U1247" s="103"/>
      <c r="V1247" s="103"/>
      <c r="W1247" s="103"/>
      <c r="X1247" s="103"/>
      <c r="Y1247" s="103"/>
      <c r="AD1247" s="103"/>
      <c r="AE1247" s="103"/>
    </row>
    <row r="1248" spans="4:31" ht="13.5">
      <c r="D1248" s="106"/>
      <c r="E1248" s="105"/>
      <c r="F1248" s="105"/>
      <c r="G1248" s="105"/>
      <c r="H1248" s="106"/>
      <c r="I1248" s="106"/>
      <c r="J1248" s="106"/>
      <c r="K1248" s="106"/>
      <c r="L1248" s="106"/>
      <c r="M1248" s="106"/>
      <c r="N1248" s="106"/>
      <c r="O1248" s="106"/>
      <c r="P1248" s="106"/>
      <c r="Q1248" s="106"/>
      <c r="R1248" s="106"/>
      <c r="S1248" s="103"/>
      <c r="T1248" s="103"/>
      <c r="U1248" s="103"/>
      <c r="V1248" s="103"/>
      <c r="W1248" s="103"/>
      <c r="X1248" s="103"/>
      <c r="Y1248" s="103"/>
      <c r="AD1248" s="103"/>
      <c r="AE1248" s="103"/>
    </row>
    <row r="1249" spans="4:31" ht="13.5">
      <c r="D1249" s="106"/>
      <c r="E1249" s="105"/>
      <c r="F1249" s="105"/>
      <c r="G1249" s="105"/>
      <c r="H1249" s="106"/>
      <c r="I1249" s="106"/>
      <c r="J1249" s="106"/>
      <c r="K1249" s="106"/>
      <c r="L1249" s="106"/>
      <c r="M1249" s="106"/>
      <c r="N1249" s="106"/>
      <c r="O1249" s="106"/>
      <c r="P1249" s="106"/>
      <c r="Q1249" s="106"/>
      <c r="R1249" s="106"/>
      <c r="S1249" s="103"/>
      <c r="T1249" s="103"/>
      <c r="U1249" s="103"/>
      <c r="V1249" s="103"/>
      <c r="W1249" s="103"/>
      <c r="X1249" s="103"/>
      <c r="Y1249" s="103"/>
      <c r="AD1249" s="103"/>
      <c r="AE1249" s="103"/>
    </row>
    <row r="1250" spans="4:31" ht="13.5">
      <c r="D1250" s="106"/>
      <c r="E1250" s="105"/>
      <c r="F1250" s="105"/>
      <c r="G1250" s="105"/>
      <c r="H1250" s="106"/>
      <c r="I1250" s="106"/>
      <c r="J1250" s="106"/>
      <c r="K1250" s="106"/>
      <c r="L1250" s="106"/>
      <c r="M1250" s="106"/>
      <c r="N1250" s="106"/>
      <c r="O1250" s="106"/>
      <c r="P1250" s="106"/>
      <c r="Q1250" s="106"/>
      <c r="R1250" s="106"/>
      <c r="S1250" s="103"/>
      <c r="T1250" s="103"/>
      <c r="U1250" s="103"/>
      <c r="V1250" s="103"/>
      <c r="W1250" s="103"/>
      <c r="X1250" s="103"/>
      <c r="Y1250" s="103"/>
      <c r="AD1250" s="103"/>
      <c r="AE1250" s="103"/>
    </row>
    <row r="1251" spans="4:31" ht="13.5">
      <c r="D1251" s="106"/>
      <c r="E1251" s="105"/>
      <c r="F1251" s="105"/>
      <c r="G1251" s="105"/>
      <c r="H1251" s="106"/>
      <c r="I1251" s="106"/>
      <c r="J1251" s="106"/>
      <c r="K1251" s="106"/>
      <c r="L1251" s="106"/>
      <c r="M1251" s="106"/>
      <c r="N1251" s="106"/>
      <c r="O1251" s="106"/>
      <c r="P1251" s="106"/>
      <c r="Q1251" s="106"/>
      <c r="R1251" s="106"/>
      <c r="S1251" s="103"/>
      <c r="T1251" s="103"/>
      <c r="U1251" s="103"/>
      <c r="V1251" s="103"/>
      <c r="W1251" s="103"/>
      <c r="X1251" s="103"/>
      <c r="Y1251" s="103"/>
      <c r="AD1251" s="103"/>
      <c r="AE1251" s="103"/>
    </row>
    <row r="1252" spans="4:31" ht="13.5">
      <c r="D1252" s="106"/>
      <c r="E1252" s="105"/>
      <c r="F1252" s="105"/>
      <c r="G1252" s="105"/>
      <c r="H1252" s="106"/>
      <c r="I1252" s="106"/>
      <c r="J1252" s="106"/>
      <c r="K1252" s="106"/>
      <c r="L1252" s="106"/>
      <c r="M1252" s="106"/>
      <c r="N1252" s="106"/>
      <c r="O1252" s="106"/>
      <c r="P1252" s="106"/>
      <c r="Q1252" s="106"/>
      <c r="R1252" s="106"/>
      <c r="S1252" s="103"/>
      <c r="T1252" s="103"/>
      <c r="U1252" s="103"/>
      <c r="V1252" s="103"/>
      <c r="W1252" s="103"/>
      <c r="X1252" s="103"/>
      <c r="Y1252" s="103"/>
      <c r="AD1252" s="103"/>
      <c r="AE1252" s="103"/>
    </row>
    <row r="1253" spans="4:31" ht="13.5">
      <c r="D1253" s="106"/>
      <c r="E1253" s="105"/>
      <c r="F1253" s="105"/>
      <c r="G1253" s="105"/>
      <c r="H1253" s="106"/>
      <c r="I1253" s="106"/>
      <c r="J1253" s="106"/>
      <c r="K1253" s="106"/>
      <c r="L1253" s="106"/>
      <c r="M1253" s="106"/>
      <c r="N1253" s="106"/>
      <c r="O1253" s="106"/>
      <c r="P1253" s="106"/>
      <c r="Q1253" s="106"/>
      <c r="R1253" s="106"/>
      <c r="S1253" s="103"/>
      <c r="T1253" s="103"/>
      <c r="U1253" s="103"/>
      <c r="V1253" s="103"/>
      <c r="W1253" s="103"/>
      <c r="X1253" s="103"/>
      <c r="Y1253" s="103"/>
      <c r="AD1253" s="103"/>
      <c r="AE1253" s="103"/>
    </row>
    <row r="1254" spans="4:31" ht="13.5">
      <c r="D1254" s="106"/>
      <c r="E1254" s="105"/>
      <c r="F1254" s="105"/>
      <c r="G1254" s="105"/>
      <c r="H1254" s="106"/>
      <c r="I1254" s="106"/>
      <c r="J1254" s="106"/>
      <c r="K1254" s="106"/>
      <c r="L1254" s="106"/>
      <c r="M1254" s="106"/>
      <c r="N1254" s="106"/>
      <c r="O1254" s="106"/>
      <c r="P1254" s="106"/>
      <c r="Q1254" s="106"/>
      <c r="R1254" s="106"/>
      <c r="S1254" s="103"/>
      <c r="T1254" s="103"/>
      <c r="U1254" s="103"/>
      <c r="V1254" s="103"/>
      <c r="W1254" s="103"/>
      <c r="X1254" s="103"/>
      <c r="Y1254" s="103"/>
      <c r="AD1254" s="103"/>
      <c r="AE1254" s="103"/>
    </row>
    <row r="1255" spans="4:31" ht="13.5">
      <c r="D1255" s="106"/>
      <c r="E1255" s="105"/>
      <c r="F1255" s="105"/>
      <c r="G1255" s="105"/>
      <c r="H1255" s="106"/>
      <c r="I1255" s="106"/>
      <c r="J1255" s="106"/>
      <c r="K1255" s="106"/>
      <c r="L1255" s="106"/>
      <c r="M1255" s="106"/>
      <c r="N1255" s="106"/>
      <c r="O1255" s="106"/>
      <c r="P1255" s="106"/>
      <c r="Q1255" s="106"/>
      <c r="R1255" s="106"/>
      <c r="S1255" s="103"/>
      <c r="T1255" s="103"/>
      <c r="U1255" s="103"/>
      <c r="V1255" s="103"/>
      <c r="W1255" s="103"/>
      <c r="X1255" s="103"/>
      <c r="Y1255" s="103"/>
      <c r="AD1255" s="103"/>
      <c r="AE1255" s="103"/>
    </row>
    <row r="1256" spans="4:31" ht="13.5">
      <c r="D1256" s="106"/>
      <c r="E1256" s="105"/>
      <c r="F1256" s="105"/>
      <c r="G1256" s="105"/>
      <c r="H1256" s="106"/>
      <c r="I1256" s="106"/>
      <c r="J1256" s="106"/>
      <c r="K1256" s="106"/>
      <c r="L1256" s="106"/>
      <c r="M1256" s="106"/>
      <c r="N1256" s="106"/>
      <c r="O1256" s="106"/>
      <c r="P1256" s="106"/>
      <c r="Q1256" s="106"/>
      <c r="R1256" s="106"/>
      <c r="S1256" s="103"/>
      <c r="T1256" s="103"/>
      <c r="U1256" s="103"/>
      <c r="V1256" s="103"/>
      <c r="W1256" s="103"/>
      <c r="X1256" s="103"/>
      <c r="Y1256" s="103"/>
      <c r="AD1256" s="103"/>
      <c r="AE1256" s="103"/>
    </row>
    <row r="1257" spans="4:31" ht="13.5">
      <c r="D1257" s="106"/>
      <c r="E1257" s="105"/>
      <c r="F1257" s="105"/>
      <c r="G1257" s="105"/>
      <c r="H1257" s="106"/>
      <c r="I1257" s="106"/>
      <c r="J1257" s="106"/>
      <c r="K1257" s="106"/>
      <c r="L1257" s="106"/>
      <c r="M1257" s="106"/>
      <c r="N1257" s="106"/>
      <c r="O1257" s="106"/>
      <c r="P1257" s="106"/>
      <c r="Q1257" s="106"/>
      <c r="R1257" s="106"/>
      <c r="S1257" s="103"/>
      <c r="T1257" s="103"/>
      <c r="U1257" s="103"/>
      <c r="V1257" s="103"/>
      <c r="W1257" s="103"/>
      <c r="X1257" s="103"/>
      <c r="Y1257" s="103"/>
      <c r="AD1257" s="103"/>
      <c r="AE1257" s="103"/>
    </row>
    <row r="1258" spans="4:31" ht="13.5">
      <c r="D1258" s="106"/>
      <c r="E1258" s="105"/>
      <c r="F1258" s="105"/>
      <c r="G1258" s="105"/>
      <c r="H1258" s="106"/>
      <c r="I1258" s="106"/>
      <c r="J1258" s="106"/>
      <c r="K1258" s="106"/>
      <c r="L1258" s="106"/>
      <c r="M1258" s="106"/>
      <c r="N1258" s="106"/>
      <c r="O1258" s="106"/>
      <c r="P1258" s="106"/>
      <c r="Q1258" s="106"/>
      <c r="R1258" s="106"/>
      <c r="S1258" s="103"/>
      <c r="T1258" s="103"/>
      <c r="U1258" s="103"/>
      <c r="V1258" s="103"/>
      <c r="W1258" s="103"/>
      <c r="X1258" s="103"/>
      <c r="Y1258" s="103"/>
      <c r="AD1258" s="103"/>
      <c r="AE1258" s="103"/>
    </row>
    <row r="1259" spans="4:31" ht="13.5">
      <c r="D1259" s="106"/>
      <c r="E1259" s="105"/>
      <c r="F1259" s="105"/>
      <c r="G1259" s="105"/>
      <c r="H1259" s="106"/>
      <c r="I1259" s="106"/>
      <c r="J1259" s="106"/>
      <c r="K1259" s="106"/>
      <c r="L1259" s="106"/>
      <c r="M1259" s="106"/>
      <c r="N1259" s="106"/>
      <c r="O1259" s="106"/>
      <c r="P1259" s="106"/>
      <c r="Q1259" s="106"/>
      <c r="R1259" s="106"/>
      <c r="S1259" s="103"/>
      <c r="T1259" s="103"/>
      <c r="U1259" s="103"/>
      <c r="V1259" s="103"/>
      <c r="W1259" s="103"/>
      <c r="X1259" s="103"/>
      <c r="Y1259" s="103"/>
      <c r="AD1259" s="103"/>
      <c r="AE1259" s="103"/>
    </row>
    <row r="1260" spans="4:31" ht="13.5">
      <c r="D1260" s="106"/>
      <c r="E1260" s="105"/>
      <c r="F1260" s="105"/>
      <c r="G1260" s="105"/>
      <c r="H1260" s="106"/>
      <c r="I1260" s="106"/>
      <c r="J1260" s="106"/>
      <c r="K1260" s="106"/>
      <c r="L1260" s="106"/>
      <c r="M1260" s="106"/>
      <c r="N1260" s="106"/>
      <c r="O1260" s="106"/>
      <c r="P1260" s="106"/>
      <c r="Q1260" s="106"/>
      <c r="R1260" s="106"/>
      <c r="S1260" s="103"/>
      <c r="T1260" s="103"/>
      <c r="U1260" s="103"/>
      <c r="V1260" s="103"/>
      <c r="W1260" s="103"/>
      <c r="X1260" s="103"/>
      <c r="Y1260" s="103"/>
      <c r="AD1260" s="103"/>
      <c r="AE1260" s="103"/>
    </row>
    <row r="1261" spans="4:31" ht="13.5">
      <c r="D1261" s="106"/>
      <c r="E1261" s="105"/>
      <c r="F1261" s="105"/>
      <c r="G1261" s="105"/>
      <c r="H1261" s="106"/>
      <c r="I1261" s="106"/>
      <c r="J1261" s="106"/>
      <c r="K1261" s="106"/>
      <c r="L1261" s="106"/>
      <c r="M1261" s="106"/>
      <c r="N1261" s="106"/>
      <c r="O1261" s="106"/>
      <c r="P1261" s="106"/>
      <c r="Q1261" s="106"/>
      <c r="R1261" s="106"/>
      <c r="S1261" s="103"/>
      <c r="T1261" s="103"/>
      <c r="U1261" s="103"/>
      <c r="V1261" s="103"/>
      <c r="W1261" s="103"/>
      <c r="X1261" s="103"/>
      <c r="Y1261" s="103"/>
      <c r="AD1261" s="103"/>
      <c r="AE1261" s="103"/>
    </row>
    <row r="1262" spans="4:31" ht="13.5">
      <c r="D1262" s="106"/>
      <c r="E1262" s="105"/>
      <c r="F1262" s="105"/>
      <c r="G1262" s="105"/>
      <c r="H1262" s="106"/>
      <c r="I1262" s="106"/>
      <c r="J1262" s="106"/>
      <c r="K1262" s="106"/>
      <c r="L1262" s="106"/>
      <c r="M1262" s="106"/>
      <c r="N1262" s="106"/>
      <c r="O1262" s="106"/>
      <c r="P1262" s="106"/>
      <c r="Q1262" s="106"/>
      <c r="R1262" s="106"/>
      <c r="S1262" s="103"/>
      <c r="T1262" s="103"/>
      <c r="U1262" s="103"/>
      <c r="V1262" s="103"/>
      <c r="W1262" s="103"/>
      <c r="X1262" s="103"/>
      <c r="Y1262" s="103"/>
      <c r="AD1262" s="103"/>
      <c r="AE1262" s="103"/>
    </row>
    <row r="1263" spans="4:31" ht="13.5">
      <c r="D1263" s="106"/>
      <c r="E1263" s="105"/>
      <c r="F1263" s="105"/>
      <c r="G1263" s="105"/>
      <c r="H1263" s="106"/>
      <c r="I1263" s="106"/>
      <c r="J1263" s="106"/>
      <c r="K1263" s="106"/>
      <c r="L1263" s="106"/>
      <c r="M1263" s="106"/>
      <c r="N1263" s="106"/>
      <c r="O1263" s="106"/>
      <c r="P1263" s="106"/>
      <c r="Q1263" s="106"/>
      <c r="R1263" s="106"/>
      <c r="S1263" s="103"/>
      <c r="T1263" s="103"/>
      <c r="U1263" s="103"/>
      <c r="V1263" s="103"/>
      <c r="W1263" s="103"/>
      <c r="X1263" s="103"/>
      <c r="Y1263" s="103"/>
      <c r="AD1263" s="103"/>
      <c r="AE1263" s="103"/>
    </row>
    <row r="1264" spans="4:31" ht="13.5">
      <c r="D1264" s="106"/>
      <c r="E1264" s="105"/>
      <c r="F1264" s="105"/>
      <c r="G1264" s="105"/>
      <c r="H1264" s="106"/>
      <c r="I1264" s="106"/>
      <c r="J1264" s="106"/>
      <c r="K1264" s="106"/>
      <c r="L1264" s="106"/>
      <c r="M1264" s="106"/>
      <c r="N1264" s="106"/>
      <c r="O1264" s="106"/>
      <c r="P1264" s="106"/>
      <c r="Q1264" s="106"/>
      <c r="R1264" s="106"/>
      <c r="S1264" s="103"/>
      <c r="T1264" s="103"/>
      <c r="U1264" s="103"/>
      <c r="V1264" s="103"/>
      <c r="W1264" s="103"/>
      <c r="X1264" s="103"/>
      <c r="Y1264" s="103"/>
      <c r="AD1264" s="103"/>
      <c r="AE1264" s="103"/>
    </row>
    <row r="1265" spans="4:31" ht="13.5">
      <c r="D1265" s="106"/>
      <c r="E1265" s="105"/>
      <c r="F1265" s="105"/>
      <c r="G1265" s="105"/>
      <c r="H1265" s="106"/>
      <c r="I1265" s="106"/>
      <c r="J1265" s="106"/>
      <c r="K1265" s="106"/>
      <c r="L1265" s="106"/>
      <c r="M1265" s="106"/>
      <c r="N1265" s="106"/>
      <c r="O1265" s="106"/>
      <c r="P1265" s="106"/>
      <c r="Q1265" s="106"/>
      <c r="R1265" s="106"/>
      <c r="S1265" s="103"/>
      <c r="T1265" s="103"/>
      <c r="U1265" s="103"/>
      <c r="V1265" s="103"/>
      <c r="W1265" s="103"/>
      <c r="X1265" s="103"/>
      <c r="Y1265" s="103"/>
      <c r="AD1265" s="103"/>
      <c r="AE1265" s="103"/>
    </row>
    <row r="1266" spans="4:31" ht="13.5">
      <c r="D1266" s="106"/>
      <c r="E1266" s="105"/>
      <c r="F1266" s="105"/>
      <c r="G1266" s="105"/>
      <c r="H1266" s="106"/>
      <c r="I1266" s="106"/>
      <c r="J1266" s="106"/>
      <c r="K1266" s="106"/>
      <c r="L1266" s="106"/>
      <c r="M1266" s="106"/>
      <c r="N1266" s="106"/>
      <c r="O1266" s="106"/>
      <c r="P1266" s="106"/>
      <c r="Q1266" s="106"/>
      <c r="R1266" s="106"/>
      <c r="S1266" s="103"/>
      <c r="T1266" s="103"/>
      <c r="U1266" s="103"/>
      <c r="V1266" s="103"/>
      <c r="W1266" s="103"/>
      <c r="X1266" s="103"/>
      <c r="Y1266" s="103"/>
      <c r="AD1266" s="103"/>
      <c r="AE1266" s="103"/>
    </row>
    <row r="1267" spans="4:31" ht="13.5">
      <c r="D1267" s="106"/>
      <c r="E1267" s="105"/>
      <c r="F1267" s="105"/>
      <c r="G1267" s="105"/>
      <c r="H1267" s="106"/>
      <c r="I1267" s="106"/>
      <c r="J1267" s="106"/>
      <c r="K1267" s="106"/>
      <c r="L1267" s="106"/>
      <c r="M1267" s="106"/>
      <c r="N1267" s="106"/>
      <c r="O1267" s="106"/>
      <c r="P1267" s="106"/>
      <c r="Q1267" s="106"/>
      <c r="R1267" s="106"/>
      <c r="S1267" s="103"/>
      <c r="T1267" s="103"/>
      <c r="U1267" s="103"/>
      <c r="V1267" s="103"/>
      <c r="W1267" s="103"/>
      <c r="X1267" s="103"/>
      <c r="Y1267" s="103"/>
      <c r="AD1267" s="103"/>
      <c r="AE1267" s="103"/>
    </row>
    <row r="1268" spans="4:31" ht="13.5">
      <c r="D1268" s="106"/>
      <c r="E1268" s="105"/>
      <c r="F1268" s="105"/>
      <c r="G1268" s="105"/>
      <c r="H1268" s="106"/>
      <c r="I1268" s="106"/>
      <c r="J1268" s="106"/>
      <c r="K1268" s="106"/>
      <c r="L1268" s="106"/>
      <c r="M1268" s="106"/>
      <c r="N1268" s="106"/>
      <c r="O1268" s="106"/>
      <c r="P1268" s="106"/>
      <c r="Q1268" s="106"/>
      <c r="R1268" s="106"/>
      <c r="S1268" s="103"/>
      <c r="T1268" s="103"/>
      <c r="U1268" s="103"/>
      <c r="V1268" s="103"/>
      <c r="W1268" s="103"/>
      <c r="X1268" s="103"/>
      <c r="Y1268" s="103"/>
      <c r="AD1268" s="103"/>
      <c r="AE1268" s="103"/>
    </row>
    <row r="1269" spans="4:31" ht="13.5">
      <c r="D1269" s="106"/>
      <c r="E1269" s="105"/>
      <c r="F1269" s="105"/>
      <c r="G1269" s="105"/>
      <c r="H1269" s="106"/>
      <c r="I1269" s="106"/>
      <c r="J1269" s="106"/>
      <c r="K1269" s="106"/>
      <c r="L1269" s="106"/>
      <c r="M1269" s="106"/>
      <c r="N1269" s="106"/>
      <c r="O1269" s="106"/>
      <c r="P1269" s="106"/>
      <c r="Q1269" s="106"/>
      <c r="R1269" s="106"/>
      <c r="S1269" s="103"/>
      <c r="T1269" s="103"/>
      <c r="U1269" s="103"/>
      <c r="V1269" s="103"/>
      <c r="W1269" s="103"/>
      <c r="X1269" s="103"/>
      <c r="Y1269" s="103"/>
      <c r="AD1269" s="103"/>
      <c r="AE1269" s="103"/>
    </row>
    <row r="1270" spans="4:31" ht="13.5">
      <c r="D1270" s="106"/>
      <c r="E1270" s="105"/>
      <c r="F1270" s="105"/>
      <c r="G1270" s="105"/>
      <c r="H1270" s="106"/>
      <c r="I1270" s="106"/>
      <c r="J1270" s="106"/>
      <c r="K1270" s="106"/>
      <c r="L1270" s="106"/>
      <c r="M1270" s="106"/>
      <c r="N1270" s="106"/>
      <c r="O1270" s="106"/>
      <c r="P1270" s="106"/>
      <c r="Q1270" s="106"/>
      <c r="R1270" s="106"/>
      <c r="S1270" s="103"/>
      <c r="T1270" s="103"/>
      <c r="U1270" s="103"/>
      <c r="V1270" s="103"/>
      <c r="W1270" s="103"/>
      <c r="X1270" s="103"/>
      <c r="Y1270" s="103"/>
      <c r="AD1270" s="103"/>
      <c r="AE1270" s="103"/>
    </row>
    <row r="1271" spans="4:31" ht="13.5">
      <c r="D1271" s="106"/>
      <c r="E1271" s="105"/>
      <c r="F1271" s="105"/>
      <c r="G1271" s="105"/>
      <c r="H1271" s="106"/>
      <c r="I1271" s="106"/>
      <c r="J1271" s="106"/>
      <c r="K1271" s="106"/>
      <c r="L1271" s="106"/>
      <c r="M1271" s="106"/>
      <c r="N1271" s="106"/>
      <c r="O1271" s="106"/>
      <c r="P1271" s="106"/>
      <c r="Q1271" s="106"/>
      <c r="R1271" s="106"/>
      <c r="S1271" s="103"/>
      <c r="T1271" s="103"/>
      <c r="U1271" s="103"/>
      <c r="V1271" s="103"/>
      <c r="W1271" s="103"/>
      <c r="X1271" s="103"/>
      <c r="Y1271" s="103"/>
      <c r="AD1271" s="103"/>
      <c r="AE1271" s="103"/>
    </row>
    <row r="1272" spans="4:31" ht="13.5">
      <c r="D1272" s="106"/>
      <c r="E1272" s="105"/>
      <c r="F1272" s="105"/>
      <c r="G1272" s="105"/>
      <c r="H1272" s="106"/>
      <c r="I1272" s="106"/>
      <c r="J1272" s="106"/>
      <c r="K1272" s="106"/>
      <c r="L1272" s="106"/>
      <c r="M1272" s="106"/>
      <c r="N1272" s="106"/>
      <c r="O1272" s="106"/>
      <c r="P1272" s="106"/>
      <c r="Q1272" s="106"/>
      <c r="R1272" s="106"/>
      <c r="S1272" s="103"/>
      <c r="T1272" s="103"/>
      <c r="U1272" s="103"/>
      <c r="V1272" s="103"/>
      <c r="W1272" s="103"/>
      <c r="X1272" s="103"/>
      <c r="Y1272" s="103"/>
      <c r="AD1272" s="103"/>
      <c r="AE1272" s="103"/>
    </row>
    <row r="1273" spans="4:31" ht="13.5">
      <c r="D1273" s="106"/>
      <c r="E1273" s="105"/>
      <c r="F1273" s="105"/>
      <c r="G1273" s="105"/>
      <c r="H1273" s="106"/>
      <c r="I1273" s="106"/>
      <c r="J1273" s="106"/>
      <c r="K1273" s="106"/>
      <c r="L1273" s="106"/>
      <c r="M1273" s="106"/>
      <c r="N1273" s="106"/>
      <c r="O1273" s="106"/>
      <c r="P1273" s="106"/>
      <c r="Q1273" s="106"/>
      <c r="R1273" s="106"/>
      <c r="S1273" s="103"/>
      <c r="T1273" s="103"/>
      <c r="U1273" s="103"/>
      <c r="V1273" s="103"/>
      <c r="W1273" s="103"/>
      <c r="X1273" s="103"/>
      <c r="Y1273" s="103"/>
      <c r="AD1273" s="103"/>
      <c r="AE1273" s="103"/>
    </row>
    <row r="1274" spans="4:31" ht="13.5">
      <c r="D1274" s="106"/>
      <c r="E1274" s="105"/>
      <c r="F1274" s="105"/>
      <c r="G1274" s="105"/>
      <c r="H1274" s="106"/>
      <c r="I1274" s="106"/>
      <c r="J1274" s="106"/>
      <c r="K1274" s="106"/>
      <c r="L1274" s="106"/>
      <c r="M1274" s="106"/>
      <c r="N1274" s="106"/>
      <c r="O1274" s="106"/>
      <c r="P1274" s="106"/>
      <c r="Q1274" s="106"/>
      <c r="R1274" s="106"/>
      <c r="S1274" s="103"/>
      <c r="T1274" s="103"/>
      <c r="U1274" s="103"/>
      <c r="V1274" s="103"/>
      <c r="W1274" s="103"/>
      <c r="X1274" s="103"/>
      <c r="Y1274" s="103"/>
      <c r="AD1274" s="103"/>
      <c r="AE1274" s="103"/>
    </row>
    <row r="1275" spans="4:31" ht="13.5">
      <c r="D1275" s="106"/>
      <c r="E1275" s="105"/>
      <c r="F1275" s="105"/>
      <c r="G1275" s="105"/>
      <c r="H1275" s="106"/>
      <c r="I1275" s="106"/>
      <c r="J1275" s="106"/>
      <c r="K1275" s="106"/>
      <c r="L1275" s="106"/>
      <c r="M1275" s="106"/>
      <c r="N1275" s="106"/>
      <c r="O1275" s="106"/>
      <c r="P1275" s="106"/>
      <c r="Q1275" s="106"/>
      <c r="R1275" s="106"/>
      <c r="S1275" s="103"/>
      <c r="T1275" s="103"/>
      <c r="U1275" s="103"/>
      <c r="V1275" s="103"/>
      <c r="W1275" s="103"/>
      <c r="X1275" s="103"/>
      <c r="Y1275" s="103"/>
      <c r="AD1275" s="103"/>
      <c r="AE1275" s="103"/>
    </row>
    <row r="1276" spans="4:31" ht="13.5">
      <c r="D1276" s="106"/>
      <c r="E1276" s="105"/>
      <c r="F1276" s="105"/>
      <c r="G1276" s="105"/>
      <c r="H1276" s="106"/>
      <c r="I1276" s="106"/>
      <c r="J1276" s="106"/>
      <c r="K1276" s="106"/>
      <c r="L1276" s="106"/>
      <c r="M1276" s="106"/>
      <c r="N1276" s="106"/>
      <c r="O1276" s="106"/>
      <c r="P1276" s="106"/>
      <c r="Q1276" s="106"/>
      <c r="R1276" s="106"/>
      <c r="S1276" s="103"/>
      <c r="T1276" s="103"/>
      <c r="U1276" s="103"/>
      <c r="V1276" s="103"/>
      <c r="W1276" s="103"/>
      <c r="X1276" s="103"/>
      <c r="Y1276" s="103"/>
      <c r="AD1276" s="103"/>
      <c r="AE1276" s="103"/>
    </row>
    <row r="1277" spans="4:31" ht="13.5">
      <c r="D1277" s="106"/>
      <c r="E1277" s="105"/>
      <c r="F1277" s="105"/>
      <c r="G1277" s="105"/>
      <c r="H1277" s="106"/>
      <c r="I1277" s="106"/>
      <c r="J1277" s="106"/>
      <c r="K1277" s="106"/>
      <c r="L1277" s="106"/>
      <c r="M1277" s="106"/>
      <c r="N1277" s="106"/>
      <c r="O1277" s="106"/>
      <c r="P1277" s="106"/>
      <c r="Q1277" s="106"/>
      <c r="R1277" s="106"/>
      <c r="S1277" s="103"/>
      <c r="T1277" s="103"/>
      <c r="U1277" s="103"/>
      <c r="V1277" s="103"/>
      <c r="W1277" s="103"/>
      <c r="X1277" s="103"/>
      <c r="Y1277" s="103"/>
      <c r="AD1277" s="103"/>
      <c r="AE1277" s="103"/>
    </row>
    <row r="1278" spans="4:31" ht="13.5">
      <c r="D1278" s="106"/>
      <c r="E1278" s="105"/>
      <c r="F1278" s="105"/>
      <c r="G1278" s="105"/>
      <c r="H1278" s="106"/>
      <c r="I1278" s="106"/>
      <c r="J1278" s="106"/>
      <c r="K1278" s="106"/>
      <c r="L1278" s="106"/>
      <c r="M1278" s="106"/>
      <c r="N1278" s="106"/>
      <c r="O1278" s="106"/>
      <c r="P1278" s="106"/>
      <c r="Q1278" s="106"/>
      <c r="R1278" s="106"/>
      <c r="S1278" s="103"/>
      <c r="T1278" s="103"/>
      <c r="U1278" s="103"/>
      <c r="V1278" s="103"/>
      <c r="W1278" s="103"/>
      <c r="X1278" s="103"/>
      <c r="Y1278" s="103"/>
      <c r="AD1278" s="103"/>
      <c r="AE1278" s="103"/>
    </row>
    <row r="1279" spans="4:31" ht="13.5">
      <c r="D1279" s="106"/>
      <c r="E1279" s="105"/>
      <c r="F1279" s="105"/>
      <c r="G1279" s="105"/>
      <c r="H1279" s="106"/>
      <c r="I1279" s="106"/>
      <c r="J1279" s="106"/>
      <c r="K1279" s="106"/>
      <c r="L1279" s="106"/>
      <c r="M1279" s="106"/>
      <c r="N1279" s="106"/>
      <c r="O1279" s="106"/>
      <c r="P1279" s="106"/>
      <c r="Q1279" s="106"/>
      <c r="R1279" s="106"/>
      <c r="S1279" s="103"/>
      <c r="T1279" s="103"/>
      <c r="U1279" s="103"/>
      <c r="V1279" s="103"/>
      <c r="W1279" s="103"/>
      <c r="X1279" s="103"/>
      <c r="Y1279" s="103"/>
      <c r="AD1279" s="103"/>
      <c r="AE1279" s="103"/>
    </row>
    <row r="1280" spans="4:31" ht="13.5">
      <c r="D1280" s="106"/>
      <c r="E1280" s="105"/>
      <c r="F1280" s="105"/>
      <c r="G1280" s="105"/>
      <c r="H1280" s="106"/>
      <c r="I1280" s="106"/>
      <c r="J1280" s="106"/>
      <c r="K1280" s="106"/>
      <c r="L1280" s="106"/>
      <c r="M1280" s="106"/>
      <c r="N1280" s="106"/>
      <c r="O1280" s="106"/>
      <c r="P1280" s="106"/>
      <c r="Q1280" s="106"/>
      <c r="R1280" s="106"/>
      <c r="S1280" s="103"/>
      <c r="T1280" s="103"/>
      <c r="U1280" s="103"/>
      <c r="V1280" s="103"/>
      <c r="W1280" s="103"/>
      <c r="X1280" s="103"/>
      <c r="Y1280" s="103"/>
      <c r="AD1280" s="103"/>
      <c r="AE1280" s="103"/>
    </row>
    <row r="1281" spans="4:31" ht="13.5">
      <c r="D1281" s="106"/>
      <c r="E1281" s="105"/>
      <c r="F1281" s="105"/>
      <c r="G1281" s="105"/>
      <c r="H1281" s="106"/>
      <c r="I1281" s="106"/>
      <c r="J1281" s="106"/>
      <c r="K1281" s="106"/>
      <c r="L1281" s="106"/>
      <c r="M1281" s="106"/>
      <c r="N1281" s="106"/>
      <c r="O1281" s="106"/>
      <c r="P1281" s="106"/>
      <c r="Q1281" s="106"/>
      <c r="R1281" s="106"/>
      <c r="S1281" s="103"/>
      <c r="T1281" s="103"/>
      <c r="U1281" s="103"/>
      <c r="V1281" s="103"/>
      <c r="W1281" s="103"/>
      <c r="X1281" s="103"/>
      <c r="Y1281" s="103"/>
      <c r="AD1281" s="103"/>
      <c r="AE1281" s="103"/>
    </row>
    <row r="1282" spans="4:31" ht="13.5">
      <c r="D1282" s="106"/>
      <c r="E1282" s="105"/>
      <c r="F1282" s="105"/>
      <c r="G1282" s="105"/>
      <c r="H1282" s="106"/>
      <c r="I1282" s="106"/>
      <c r="J1282" s="106"/>
      <c r="K1282" s="106"/>
      <c r="L1282" s="106"/>
      <c r="M1282" s="106"/>
      <c r="N1282" s="106"/>
      <c r="O1282" s="106"/>
      <c r="P1282" s="106"/>
      <c r="Q1282" s="106"/>
      <c r="R1282" s="106"/>
      <c r="S1282" s="103"/>
      <c r="T1282" s="103"/>
      <c r="U1282" s="103"/>
      <c r="V1282" s="103"/>
      <c r="W1282" s="103"/>
      <c r="X1282" s="103"/>
      <c r="Y1282" s="103"/>
      <c r="AD1282" s="103"/>
      <c r="AE1282" s="103"/>
    </row>
    <row r="1283" spans="4:31" ht="13.5">
      <c r="D1283" s="106"/>
      <c r="E1283" s="105"/>
      <c r="F1283" s="105"/>
      <c r="G1283" s="105"/>
      <c r="H1283" s="106"/>
      <c r="I1283" s="106"/>
      <c r="J1283" s="106"/>
      <c r="K1283" s="106"/>
      <c r="L1283" s="106"/>
      <c r="M1283" s="106"/>
      <c r="N1283" s="106"/>
      <c r="O1283" s="106"/>
      <c r="P1283" s="106"/>
      <c r="Q1283" s="106"/>
      <c r="R1283" s="106"/>
      <c r="S1283" s="103"/>
      <c r="T1283" s="103"/>
      <c r="U1283" s="103"/>
      <c r="V1283" s="103"/>
      <c r="W1283" s="103"/>
      <c r="X1283" s="103"/>
      <c r="Y1283" s="103"/>
      <c r="AD1283" s="103"/>
      <c r="AE1283" s="103"/>
    </row>
    <row r="1284" spans="4:31" ht="13.5">
      <c r="D1284" s="106"/>
      <c r="E1284" s="105"/>
      <c r="F1284" s="105"/>
      <c r="G1284" s="105"/>
      <c r="H1284" s="106"/>
      <c r="I1284" s="106"/>
      <c r="J1284" s="106"/>
      <c r="K1284" s="106"/>
      <c r="L1284" s="106"/>
      <c r="M1284" s="106"/>
      <c r="N1284" s="106"/>
      <c r="O1284" s="106"/>
      <c r="P1284" s="106"/>
      <c r="Q1284" s="106"/>
      <c r="R1284" s="106"/>
      <c r="S1284" s="103"/>
      <c r="T1284" s="103"/>
      <c r="U1284" s="103"/>
      <c r="V1284" s="103"/>
      <c r="W1284" s="103"/>
      <c r="X1284" s="103"/>
      <c r="Y1284" s="103"/>
      <c r="AD1284" s="103"/>
      <c r="AE1284" s="103"/>
    </row>
    <row r="1285" spans="4:31" ht="13.5">
      <c r="D1285" s="106"/>
      <c r="E1285" s="105"/>
      <c r="F1285" s="105"/>
      <c r="G1285" s="105"/>
      <c r="H1285" s="106"/>
      <c r="I1285" s="106"/>
      <c r="J1285" s="106"/>
      <c r="K1285" s="106"/>
      <c r="L1285" s="106"/>
      <c r="M1285" s="106"/>
      <c r="N1285" s="106"/>
      <c r="O1285" s="106"/>
      <c r="P1285" s="106"/>
      <c r="Q1285" s="106"/>
      <c r="R1285" s="106"/>
      <c r="S1285" s="103"/>
      <c r="T1285" s="103"/>
      <c r="U1285" s="103"/>
      <c r="V1285" s="103"/>
      <c r="W1285" s="103"/>
      <c r="X1285" s="103"/>
      <c r="Y1285" s="103"/>
      <c r="AD1285" s="103"/>
      <c r="AE1285" s="103"/>
    </row>
    <row r="1286" spans="4:31" ht="13.5">
      <c r="D1286" s="106"/>
      <c r="E1286" s="105"/>
      <c r="F1286" s="105"/>
      <c r="G1286" s="105"/>
      <c r="H1286" s="106"/>
      <c r="I1286" s="106"/>
      <c r="J1286" s="106"/>
      <c r="K1286" s="106"/>
      <c r="L1286" s="106"/>
      <c r="M1286" s="106"/>
      <c r="N1286" s="106"/>
      <c r="O1286" s="106"/>
      <c r="P1286" s="106"/>
      <c r="Q1286" s="106"/>
      <c r="R1286" s="106"/>
      <c r="S1286" s="103"/>
      <c r="T1286" s="103"/>
      <c r="U1286" s="103"/>
      <c r="V1286" s="103"/>
      <c r="W1286" s="103"/>
      <c r="X1286" s="103"/>
      <c r="Y1286" s="103"/>
      <c r="AD1286" s="103"/>
      <c r="AE1286" s="103"/>
    </row>
    <row r="1287" spans="4:31" ht="13.5">
      <c r="D1287" s="106"/>
      <c r="E1287" s="105"/>
      <c r="F1287" s="105"/>
      <c r="G1287" s="105"/>
      <c r="H1287" s="106"/>
      <c r="I1287" s="106"/>
      <c r="J1287" s="106"/>
      <c r="K1287" s="106"/>
      <c r="L1287" s="106"/>
      <c r="M1287" s="106"/>
      <c r="N1287" s="106"/>
      <c r="O1287" s="106"/>
      <c r="P1287" s="106"/>
      <c r="Q1287" s="106"/>
      <c r="R1287" s="106"/>
      <c r="S1287" s="103"/>
      <c r="T1287" s="103"/>
      <c r="U1287" s="103"/>
      <c r="V1287" s="103"/>
      <c r="W1287" s="103"/>
      <c r="X1287" s="103"/>
      <c r="Y1287" s="103"/>
      <c r="AD1287" s="103"/>
      <c r="AE1287" s="103"/>
    </row>
    <row r="1288" spans="4:31" ht="13.5">
      <c r="D1288" s="106"/>
      <c r="E1288" s="105"/>
      <c r="F1288" s="105"/>
      <c r="G1288" s="105"/>
      <c r="H1288" s="106"/>
      <c r="I1288" s="106"/>
      <c r="J1288" s="106"/>
      <c r="K1288" s="106"/>
      <c r="L1288" s="106"/>
      <c r="M1288" s="106"/>
      <c r="N1288" s="106"/>
      <c r="O1288" s="106"/>
      <c r="P1288" s="106"/>
      <c r="Q1288" s="106"/>
      <c r="R1288" s="106"/>
      <c r="S1288" s="103"/>
      <c r="T1288" s="103"/>
      <c r="U1288" s="103"/>
      <c r="V1288" s="103"/>
      <c r="W1288" s="103"/>
      <c r="X1288" s="103"/>
      <c r="Y1288" s="103"/>
      <c r="AD1288" s="103"/>
      <c r="AE1288" s="103"/>
    </row>
    <row r="1289" spans="4:31" ht="13.5">
      <c r="D1289" s="106"/>
      <c r="E1289" s="105"/>
      <c r="F1289" s="105"/>
      <c r="G1289" s="105"/>
      <c r="H1289" s="106"/>
      <c r="I1289" s="106"/>
      <c r="J1289" s="106"/>
      <c r="K1289" s="106"/>
      <c r="L1289" s="106"/>
      <c r="M1289" s="106"/>
      <c r="N1289" s="106"/>
      <c r="O1289" s="106"/>
      <c r="P1289" s="106"/>
      <c r="Q1289" s="106"/>
      <c r="R1289" s="106"/>
      <c r="S1289" s="103"/>
      <c r="T1289" s="103"/>
      <c r="U1289" s="103"/>
      <c r="V1289" s="103"/>
      <c r="W1289" s="103"/>
      <c r="X1289" s="103"/>
      <c r="Y1289" s="103"/>
      <c r="AD1289" s="103"/>
      <c r="AE1289" s="103"/>
    </row>
    <row r="1290" spans="4:31" ht="13.5">
      <c r="D1290" s="106"/>
      <c r="E1290" s="105"/>
      <c r="F1290" s="105"/>
      <c r="G1290" s="105"/>
      <c r="H1290" s="106"/>
      <c r="I1290" s="106"/>
      <c r="J1290" s="106"/>
      <c r="K1290" s="106"/>
      <c r="L1290" s="106"/>
      <c r="M1290" s="106"/>
      <c r="N1290" s="106"/>
      <c r="O1290" s="106"/>
      <c r="P1290" s="106"/>
      <c r="Q1290" s="106"/>
      <c r="R1290" s="106"/>
      <c r="S1290" s="103"/>
      <c r="T1290" s="103"/>
      <c r="U1290" s="103"/>
      <c r="V1290" s="103"/>
      <c r="W1290" s="103"/>
      <c r="X1290" s="103"/>
      <c r="Y1290" s="103"/>
      <c r="AD1290" s="103"/>
      <c r="AE1290" s="103"/>
    </row>
    <row r="1291" spans="4:31" ht="13.5">
      <c r="D1291" s="106"/>
      <c r="E1291" s="105"/>
      <c r="F1291" s="105"/>
      <c r="G1291" s="105"/>
      <c r="H1291" s="106"/>
      <c r="I1291" s="106"/>
      <c r="J1291" s="106"/>
      <c r="K1291" s="106"/>
      <c r="L1291" s="106"/>
      <c r="M1291" s="106"/>
      <c r="N1291" s="106"/>
      <c r="O1291" s="106"/>
      <c r="P1291" s="106"/>
      <c r="Q1291" s="106"/>
      <c r="R1291" s="106"/>
      <c r="S1291" s="103"/>
      <c r="T1291" s="103"/>
      <c r="U1291" s="103"/>
      <c r="V1291" s="103"/>
      <c r="W1291" s="103"/>
      <c r="X1291" s="103"/>
      <c r="Y1291" s="103"/>
      <c r="AD1291" s="103"/>
      <c r="AE1291" s="103"/>
    </row>
    <row r="1292" spans="4:31" ht="13.5">
      <c r="D1292" s="106"/>
      <c r="E1292" s="105"/>
      <c r="F1292" s="105"/>
      <c r="G1292" s="105"/>
      <c r="H1292" s="106"/>
      <c r="I1292" s="106"/>
      <c r="J1292" s="106"/>
      <c r="K1292" s="106"/>
      <c r="L1292" s="106"/>
      <c r="M1292" s="106"/>
      <c r="N1292" s="106"/>
      <c r="O1292" s="106"/>
      <c r="P1292" s="106"/>
      <c r="Q1292" s="106"/>
      <c r="R1292" s="106"/>
      <c r="S1292" s="103"/>
      <c r="T1292" s="103"/>
      <c r="U1292" s="103"/>
      <c r="V1292" s="103"/>
      <c r="W1292" s="103"/>
      <c r="X1292" s="103"/>
      <c r="Y1292" s="103"/>
      <c r="AD1292" s="103"/>
      <c r="AE1292" s="103"/>
    </row>
    <row r="1293" spans="4:31" ht="13.5">
      <c r="D1293" s="106"/>
      <c r="E1293" s="105"/>
      <c r="F1293" s="105"/>
      <c r="G1293" s="105"/>
      <c r="H1293" s="106"/>
      <c r="I1293" s="106"/>
      <c r="J1293" s="106"/>
      <c r="K1293" s="106"/>
      <c r="L1293" s="106"/>
      <c r="M1293" s="106"/>
      <c r="N1293" s="106"/>
      <c r="O1293" s="106"/>
      <c r="P1293" s="106"/>
      <c r="Q1293" s="106"/>
      <c r="R1293" s="106"/>
      <c r="S1293" s="103"/>
      <c r="T1293" s="103"/>
      <c r="U1293" s="103"/>
      <c r="V1293" s="103"/>
      <c r="W1293" s="103"/>
      <c r="X1293" s="103"/>
      <c r="Y1293" s="103"/>
      <c r="AD1293" s="103"/>
      <c r="AE1293" s="103"/>
    </row>
    <row r="1294" spans="4:31" ht="13.5">
      <c r="D1294" s="106"/>
      <c r="E1294" s="105"/>
      <c r="F1294" s="105"/>
      <c r="G1294" s="105"/>
      <c r="H1294" s="106"/>
      <c r="I1294" s="106"/>
      <c r="J1294" s="106"/>
      <c r="K1294" s="106"/>
      <c r="L1294" s="106"/>
      <c r="M1294" s="106"/>
      <c r="N1294" s="106"/>
      <c r="O1294" s="106"/>
      <c r="P1294" s="106"/>
      <c r="Q1294" s="106"/>
      <c r="R1294" s="106"/>
      <c r="S1294" s="103"/>
      <c r="T1294" s="103"/>
      <c r="U1294" s="103"/>
      <c r="V1294" s="103"/>
      <c r="W1294" s="103"/>
      <c r="X1294" s="103"/>
      <c r="Y1294" s="103"/>
      <c r="AD1294" s="103"/>
      <c r="AE1294" s="103"/>
    </row>
    <row r="1295" spans="4:31" ht="13.5">
      <c r="D1295" s="106"/>
      <c r="E1295" s="105"/>
      <c r="F1295" s="105"/>
      <c r="G1295" s="105"/>
      <c r="H1295" s="106"/>
      <c r="I1295" s="106"/>
      <c r="J1295" s="106"/>
      <c r="K1295" s="106"/>
      <c r="L1295" s="106"/>
      <c r="M1295" s="106"/>
      <c r="N1295" s="106"/>
      <c r="O1295" s="106"/>
      <c r="P1295" s="106"/>
      <c r="Q1295" s="106"/>
      <c r="R1295" s="106"/>
      <c r="S1295" s="103"/>
      <c r="T1295" s="103"/>
      <c r="U1295" s="103"/>
      <c r="V1295" s="103"/>
      <c r="W1295" s="103"/>
      <c r="X1295" s="103"/>
      <c r="Y1295" s="103"/>
      <c r="AD1295" s="103"/>
      <c r="AE1295" s="103"/>
    </row>
    <row r="1296" spans="4:31" ht="13.5">
      <c r="D1296" s="106"/>
      <c r="E1296" s="105"/>
      <c r="F1296" s="105"/>
      <c r="G1296" s="105"/>
      <c r="H1296" s="106"/>
      <c r="I1296" s="106"/>
      <c r="J1296" s="106"/>
      <c r="K1296" s="106"/>
      <c r="L1296" s="106"/>
      <c r="M1296" s="106"/>
      <c r="N1296" s="106"/>
      <c r="O1296" s="106"/>
      <c r="P1296" s="106"/>
      <c r="Q1296" s="106"/>
      <c r="R1296" s="106"/>
      <c r="S1296" s="103"/>
      <c r="T1296" s="103"/>
      <c r="U1296" s="103"/>
      <c r="V1296" s="103"/>
      <c r="W1296" s="103"/>
      <c r="X1296" s="103"/>
      <c r="Y1296" s="103"/>
      <c r="AD1296" s="103"/>
      <c r="AE1296" s="103"/>
    </row>
    <row r="1297" spans="4:31" ht="13.5">
      <c r="D1297" s="106"/>
      <c r="E1297" s="105"/>
      <c r="F1297" s="105"/>
      <c r="G1297" s="105"/>
      <c r="H1297" s="106"/>
      <c r="I1297" s="106"/>
      <c r="J1297" s="106"/>
      <c r="K1297" s="106"/>
      <c r="L1297" s="106"/>
      <c r="M1297" s="106"/>
      <c r="N1297" s="106"/>
      <c r="O1297" s="106"/>
      <c r="P1297" s="106"/>
      <c r="Q1297" s="106"/>
      <c r="R1297" s="106"/>
      <c r="S1297" s="103"/>
      <c r="T1297" s="103"/>
      <c r="U1297" s="103"/>
      <c r="V1297" s="103"/>
      <c r="W1297" s="103"/>
      <c r="X1297" s="103"/>
      <c r="Y1297" s="103"/>
      <c r="AD1297" s="103"/>
      <c r="AE1297" s="103"/>
    </row>
    <row r="1298" spans="4:31" ht="13.5">
      <c r="D1298" s="106"/>
      <c r="E1298" s="105"/>
      <c r="F1298" s="105"/>
      <c r="G1298" s="105"/>
      <c r="H1298" s="106"/>
      <c r="I1298" s="106"/>
      <c r="J1298" s="106"/>
      <c r="K1298" s="106"/>
      <c r="L1298" s="106"/>
      <c r="M1298" s="106"/>
      <c r="N1298" s="106"/>
      <c r="O1298" s="106"/>
      <c r="P1298" s="106"/>
      <c r="Q1298" s="106"/>
      <c r="R1298" s="106"/>
      <c r="S1298" s="103"/>
      <c r="T1298" s="103"/>
      <c r="U1298" s="103"/>
      <c r="V1298" s="103"/>
      <c r="W1298" s="103"/>
      <c r="X1298" s="103"/>
      <c r="Y1298" s="103"/>
      <c r="AD1298" s="103"/>
      <c r="AE1298" s="103"/>
    </row>
    <row r="1299" spans="4:31" ht="13.5">
      <c r="D1299" s="106"/>
      <c r="E1299" s="105"/>
      <c r="F1299" s="105"/>
      <c r="G1299" s="105"/>
      <c r="H1299" s="106"/>
      <c r="I1299" s="106"/>
      <c r="J1299" s="106"/>
      <c r="K1299" s="106"/>
      <c r="L1299" s="106"/>
      <c r="M1299" s="106"/>
      <c r="N1299" s="106"/>
      <c r="O1299" s="106"/>
      <c r="P1299" s="106"/>
      <c r="Q1299" s="106"/>
      <c r="R1299" s="106"/>
      <c r="S1299" s="103"/>
      <c r="T1299" s="103"/>
      <c r="U1299" s="103"/>
      <c r="V1299" s="103"/>
      <c r="W1299" s="103"/>
      <c r="X1299" s="103"/>
      <c r="Y1299" s="103"/>
      <c r="AD1299" s="103"/>
      <c r="AE1299" s="103"/>
    </row>
    <row r="1300" spans="4:31" ht="13.5">
      <c r="D1300" s="106"/>
      <c r="E1300" s="105"/>
      <c r="F1300" s="105"/>
      <c r="G1300" s="105"/>
      <c r="H1300" s="106"/>
      <c r="I1300" s="106"/>
      <c r="J1300" s="106"/>
      <c r="K1300" s="106"/>
      <c r="L1300" s="106"/>
      <c r="M1300" s="106"/>
      <c r="N1300" s="106"/>
      <c r="O1300" s="106"/>
      <c r="P1300" s="106"/>
      <c r="Q1300" s="106"/>
      <c r="R1300" s="106"/>
      <c r="S1300" s="103"/>
      <c r="T1300" s="103"/>
      <c r="U1300" s="103"/>
      <c r="V1300" s="103"/>
      <c r="W1300" s="103"/>
      <c r="X1300" s="103"/>
      <c r="Y1300" s="103"/>
      <c r="AD1300" s="103"/>
      <c r="AE1300" s="103"/>
    </row>
    <row r="1301" spans="4:31" ht="13.5">
      <c r="D1301" s="106"/>
      <c r="E1301" s="105"/>
      <c r="F1301" s="105"/>
      <c r="G1301" s="105"/>
      <c r="H1301" s="106"/>
      <c r="I1301" s="106"/>
      <c r="J1301" s="106"/>
      <c r="K1301" s="106"/>
      <c r="L1301" s="106"/>
      <c r="M1301" s="106"/>
      <c r="N1301" s="106"/>
      <c r="O1301" s="106"/>
      <c r="P1301" s="106"/>
      <c r="Q1301" s="106"/>
      <c r="R1301" s="106"/>
      <c r="S1301" s="103"/>
      <c r="T1301" s="103"/>
      <c r="U1301" s="103"/>
      <c r="V1301" s="103"/>
      <c r="W1301" s="103"/>
      <c r="X1301" s="103"/>
      <c r="Y1301" s="103"/>
      <c r="AD1301" s="103"/>
      <c r="AE1301" s="103"/>
    </row>
    <row r="1302" spans="4:31" ht="13.5">
      <c r="D1302" s="106"/>
      <c r="E1302" s="105"/>
      <c r="F1302" s="105"/>
      <c r="G1302" s="105"/>
      <c r="H1302" s="106"/>
      <c r="I1302" s="106"/>
      <c r="J1302" s="106"/>
      <c r="K1302" s="106"/>
      <c r="L1302" s="106"/>
      <c r="M1302" s="106"/>
      <c r="N1302" s="106"/>
      <c r="O1302" s="106"/>
      <c r="P1302" s="106"/>
      <c r="Q1302" s="106"/>
      <c r="R1302" s="106"/>
      <c r="S1302" s="103"/>
      <c r="T1302" s="103"/>
      <c r="U1302" s="103"/>
      <c r="V1302" s="103"/>
      <c r="W1302" s="103"/>
      <c r="X1302" s="103"/>
      <c r="Y1302" s="103"/>
      <c r="AD1302" s="103"/>
      <c r="AE1302" s="103"/>
    </row>
    <row r="1303" spans="4:31" ht="13.5">
      <c r="D1303" s="106"/>
      <c r="E1303" s="105"/>
      <c r="F1303" s="105"/>
      <c r="G1303" s="105"/>
      <c r="H1303" s="106"/>
      <c r="I1303" s="106"/>
      <c r="J1303" s="106"/>
      <c r="K1303" s="106"/>
      <c r="L1303" s="106"/>
      <c r="M1303" s="106"/>
      <c r="N1303" s="106"/>
      <c r="O1303" s="106"/>
      <c r="P1303" s="106"/>
      <c r="Q1303" s="106"/>
      <c r="R1303" s="106"/>
      <c r="S1303" s="103"/>
      <c r="T1303" s="103"/>
      <c r="U1303" s="103"/>
      <c r="V1303" s="103"/>
      <c r="W1303" s="103"/>
      <c r="X1303" s="103"/>
      <c r="Y1303" s="103"/>
      <c r="AD1303" s="103"/>
      <c r="AE1303" s="103"/>
    </row>
    <row r="1304" spans="4:31" ht="13.5">
      <c r="D1304" s="106"/>
      <c r="E1304" s="105"/>
      <c r="F1304" s="105"/>
      <c r="G1304" s="105"/>
      <c r="H1304" s="106"/>
      <c r="I1304" s="106"/>
      <c r="J1304" s="106"/>
      <c r="K1304" s="106"/>
      <c r="L1304" s="106"/>
      <c r="M1304" s="106"/>
      <c r="N1304" s="106"/>
      <c r="O1304" s="106"/>
      <c r="P1304" s="106"/>
      <c r="Q1304" s="106"/>
      <c r="R1304" s="106"/>
      <c r="S1304" s="103"/>
      <c r="T1304" s="103"/>
      <c r="U1304" s="103"/>
      <c r="V1304" s="103"/>
      <c r="W1304" s="103"/>
      <c r="X1304" s="103"/>
      <c r="Y1304" s="103"/>
      <c r="AD1304" s="103"/>
      <c r="AE1304" s="103"/>
    </row>
    <row r="1305" spans="4:31" ht="13.5">
      <c r="D1305" s="106"/>
      <c r="E1305" s="105"/>
      <c r="F1305" s="105"/>
      <c r="G1305" s="105"/>
      <c r="H1305" s="106"/>
      <c r="I1305" s="106"/>
      <c r="J1305" s="106"/>
      <c r="K1305" s="106"/>
      <c r="L1305" s="106"/>
      <c r="M1305" s="106"/>
      <c r="N1305" s="106"/>
      <c r="O1305" s="106"/>
      <c r="P1305" s="106"/>
      <c r="Q1305" s="106"/>
      <c r="R1305" s="106"/>
      <c r="S1305" s="103"/>
      <c r="T1305" s="103"/>
      <c r="U1305" s="103"/>
      <c r="V1305" s="103"/>
      <c r="W1305" s="103"/>
      <c r="X1305" s="103"/>
      <c r="Y1305" s="103"/>
      <c r="AD1305" s="103"/>
      <c r="AE1305" s="103"/>
    </row>
    <row r="1306" spans="4:31" ht="13.5">
      <c r="D1306" s="106"/>
      <c r="E1306" s="105"/>
      <c r="F1306" s="105"/>
      <c r="G1306" s="105"/>
      <c r="H1306" s="106"/>
      <c r="I1306" s="106"/>
      <c r="J1306" s="106"/>
      <c r="K1306" s="106"/>
      <c r="L1306" s="106"/>
      <c r="M1306" s="106"/>
      <c r="N1306" s="106"/>
      <c r="O1306" s="106"/>
      <c r="P1306" s="106"/>
      <c r="Q1306" s="106"/>
      <c r="R1306" s="106"/>
      <c r="S1306" s="103"/>
      <c r="T1306" s="103"/>
      <c r="U1306" s="103"/>
      <c r="V1306" s="103"/>
      <c r="W1306" s="103"/>
      <c r="X1306" s="103"/>
      <c r="Y1306" s="103"/>
      <c r="AD1306" s="103"/>
      <c r="AE1306" s="103"/>
    </row>
    <row r="1307" spans="4:31" ht="13.5">
      <c r="D1307" s="106"/>
      <c r="E1307" s="105"/>
      <c r="F1307" s="105"/>
      <c r="G1307" s="105"/>
      <c r="H1307" s="106"/>
      <c r="I1307" s="106"/>
      <c r="J1307" s="106"/>
      <c r="K1307" s="106"/>
      <c r="L1307" s="106"/>
      <c r="M1307" s="106"/>
      <c r="N1307" s="106"/>
      <c r="O1307" s="106"/>
      <c r="P1307" s="106"/>
      <c r="Q1307" s="106"/>
      <c r="R1307" s="106"/>
      <c r="S1307" s="103"/>
      <c r="T1307" s="103"/>
      <c r="U1307" s="103"/>
      <c r="V1307" s="103"/>
      <c r="W1307" s="103"/>
      <c r="X1307" s="103"/>
      <c r="Y1307" s="103"/>
      <c r="AD1307" s="103"/>
      <c r="AE1307" s="103"/>
    </row>
    <row r="1308" spans="4:31" ht="13.5">
      <c r="D1308" s="106"/>
      <c r="E1308" s="105"/>
      <c r="F1308" s="105"/>
      <c r="G1308" s="105"/>
      <c r="H1308" s="106"/>
      <c r="I1308" s="106"/>
      <c r="J1308" s="106"/>
      <c r="K1308" s="106"/>
      <c r="L1308" s="106"/>
      <c r="M1308" s="106"/>
      <c r="N1308" s="106"/>
      <c r="O1308" s="106"/>
      <c r="P1308" s="106"/>
      <c r="Q1308" s="106"/>
      <c r="R1308" s="106"/>
      <c r="S1308" s="103"/>
      <c r="T1308" s="103"/>
      <c r="U1308" s="103"/>
      <c r="V1308" s="103"/>
      <c r="W1308" s="103"/>
      <c r="X1308" s="103"/>
      <c r="Y1308" s="103"/>
      <c r="AD1308" s="103"/>
      <c r="AE1308" s="103"/>
    </row>
    <row r="1309" spans="4:31" ht="13.5">
      <c r="D1309" s="106"/>
      <c r="E1309" s="105"/>
      <c r="F1309" s="105"/>
      <c r="G1309" s="105"/>
      <c r="H1309" s="106"/>
      <c r="I1309" s="106"/>
      <c r="J1309" s="106"/>
      <c r="K1309" s="106"/>
      <c r="L1309" s="106"/>
      <c r="M1309" s="106"/>
      <c r="N1309" s="106"/>
      <c r="O1309" s="106"/>
      <c r="P1309" s="106"/>
      <c r="Q1309" s="106"/>
      <c r="R1309" s="106"/>
      <c r="S1309" s="103"/>
      <c r="T1309" s="103"/>
      <c r="U1309" s="103"/>
      <c r="V1309" s="103"/>
      <c r="W1309" s="103"/>
      <c r="X1309" s="103"/>
      <c r="Y1309" s="103"/>
      <c r="AD1309" s="103"/>
      <c r="AE1309" s="103"/>
    </row>
    <row r="1310" spans="4:31" ht="13.5">
      <c r="D1310" s="106"/>
      <c r="E1310" s="105"/>
      <c r="F1310" s="105"/>
      <c r="G1310" s="105"/>
      <c r="H1310" s="106"/>
      <c r="I1310" s="106"/>
      <c r="J1310" s="106"/>
      <c r="K1310" s="106"/>
      <c r="L1310" s="106"/>
      <c r="M1310" s="106"/>
      <c r="N1310" s="106"/>
      <c r="O1310" s="106"/>
      <c r="P1310" s="106"/>
      <c r="Q1310" s="106"/>
      <c r="R1310" s="106"/>
      <c r="S1310" s="103"/>
      <c r="T1310" s="103"/>
      <c r="U1310" s="103"/>
      <c r="V1310" s="103"/>
      <c r="W1310" s="103"/>
      <c r="X1310" s="103"/>
      <c r="Y1310" s="103"/>
      <c r="AD1310" s="103"/>
      <c r="AE1310" s="103"/>
    </row>
    <row r="1311" spans="4:31" ht="13.5">
      <c r="D1311" s="106"/>
      <c r="E1311" s="105"/>
      <c r="F1311" s="105"/>
      <c r="G1311" s="105"/>
      <c r="H1311" s="106"/>
      <c r="I1311" s="106"/>
      <c r="J1311" s="106"/>
      <c r="K1311" s="106"/>
      <c r="L1311" s="106"/>
      <c r="M1311" s="106"/>
      <c r="N1311" s="106"/>
      <c r="O1311" s="106"/>
      <c r="P1311" s="106"/>
      <c r="Q1311" s="106"/>
      <c r="R1311" s="106"/>
      <c r="S1311" s="103"/>
      <c r="T1311" s="103"/>
      <c r="U1311" s="103"/>
      <c r="V1311" s="103"/>
      <c r="W1311" s="103"/>
      <c r="X1311" s="103"/>
      <c r="Y1311" s="103"/>
      <c r="AD1311" s="103"/>
      <c r="AE1311" s="103"/>
    </row>
    <row r="1312" spans="4:31" ht="13.5">
      <c r="D1312" s="106"/>
      <c r="E1312" s="105"/>
      <c r="F1312" s="105"/>
      <c r="G1312" s="105"/>
      <c r="H1312" s="106"/>
      <c r="I1312" s="106"/>
      <c r="J1312" s="106"/>
      <c r="K1312" s="106"/>
      <c r="L1312" s="106"/>
      <c r="M1312" s="106"/>
      <c r="N1312" s="106"/>
      <c r="O1312" s="106"/>
      <c r="P1312" s="106"/>
      <c r="Q1312" s="106"/>
      <c r="R1312" s="106"/>
      <c r="S1312" s="103"/>
      <c r="T1312" s="103"/>
      <c r="U1312" s="103"/>
      <c r="V1312" s="103"/>
      <c r="W1312" s="103"/>
      <c r="X1312" s="103"/>
      <c r="Y1312" s="103"/>
      <c r="AD1312" s="103"/>
      <c r="AE1312" s="103"/>
    </row>
    <row r="1313" spans="4:31" ht="13.5">
      <c r="D1313" s="106"/>
      <c r="E1313" s="105"/>
      <c r="F1313" s="105"/>
      <c r="G1313" s="105"/>
      <c r="H1313" s="106"/>
      <c r="I1313" s="106"/>
      <c r="J1313" s="106"/>
      <c r="K1313" s="106"/>
      <c r="L1313" s="106"/>
      <c r="M1313" s="106"/>
      <c r="N1313" s="106"/>
      <c r="O1313" s="106"/>
      <c r="P1313" s="106"/>
      <c r="Q1313" s="106"/>
      <c r="R1313" s="106"/>
      <c r="S1313" s="103"/>
      <c r="T1313" s="103"/>
      <c r="U1313" s="103"/>
      <c r="V1313" s="103"/>
      <c r="W1313" s="103"/>
      <c r="X1313" s="103"/>
      <c r="Y1313" s="103"/>
      <c r="AD1313" s="103"/>
      <c r="AE1313" s="103"/>
    </row>
    <row r="1314" spans="4:31" ht="13.5">
      <c r="D1314" s="106"/>
      <c r="E1314" s="105"/>
      <c r="F1314" s="105"/>
      <c r="G1314" s="105"/>
      <c r="H1314" s="106"/>
      <c r="I1314" s="106"/>
      <c r="J1314" s="106"/>
      <c r="K1314" s="106"/>
      <c r="L1314" s="106"/>
      <c r="M1314" s="106"/>
      <c r="N1314" s="106"/>
      <c r="O1314" s="106"/>
      <c r="P1314" s="106"/>
      <c r="Q1314" s="106"/>
      <c r="R1314" s="106"/>
      <c r="S1314" s="103"/>
      <c r="T1314" s="103"/>
      <c r="U1314" s="103"/>
      <c r="V1314" s="103"/>
      <c r="W1314" s="103"/>
      <c r="X1314" s="103"/>
      <c r="Y1314" s="103"/>
      <c r="AD1314" s="103"/>
      <c r="AE1314" s="103"/>
    </row>
    <row r="1315" spans="4:31" ht="13.5">
      <c r="D1315" s="106"/>
      <c r="E1315" s="105"/>
      <c r="F1315" s="105"/>
      <c r="G1315" s="105"/>
      <c r="H1315" s="106"/>
      <c r="I1315" s="106"/>
      <c r="J1315" s="106"/>
      <c r="K1315" s="106"/>
      <c r="L1315" s="106"/>
      <c r="M1315" s="106"/>
      <c r="N1315" s="106"/>
      <c r="O1315" s="106"/>
      <c r="P1315" s="106"/>
      <c r="Q1315" s="106"/>
      <c r="R1315" s="106"/>
      <c r="S1315" s="103"/>
      <c r="T1315" s="103"/>
      <c r="U1315" s="103"/>
      <c r="V1315" s="103"/>
      <c r="W1315" s="103"/>
      <c r="X1315" s="103"/>
      <c r="Y1315" s="103"/>
      <c r="AD1315" s="103"/>
      <c r="AE1315" s="103"/>
    </row>
    <row r="1316" spans="4:31" ht="13.5">
      <c r="D1316" s="106"/>
      <c r="E1316" s="105"/>
      <c r="F1316" s="105"/>
      <c r="G1316" s="105"/>
      <c r="H1316" s="106"/>
      <c r="I1316" s="106"/>
      <c r="J1316" s="106"/>
      <c r="K1316" s="106"/>
      <c r="L1316" s="106"/>
      <c r="M1316" s="106"/>
      <c r="N1316" s="106"/>
      <c r="O1316" s="106"/>
      <c r="P1316" s="106"/>
      <c r="Q1316" s="106"/>
      <c r="R1316" s="106"/>
      <c r="S1316" s="103"/>
      <c r="T1316" s="103"/>
      <c r="U1316" s="103"/>
      <c r="V1316" s="103"/>
      <c r="W1316" s="103"/>
      <c r="X1316" s="103"/>
      <c r="Y1316" s="103"/>
      <c r="AD1316" s="103"/>
      <c r="AE1316" s="103"/>
    </row>
    <row r="1317" spans="4:31" ht="13.5">
      <c r="D1317" s="106"/>
      <c r="E1317" s="105"/>
      <c r="F1317" s="105"/>
      <c r="G1317" s="105"/>
      <c r="H1317" s="106"/>
      <c r="I1317" s="106"/>
      <c r="J1317" s="106"/>
      <c r="K1317" s="106"/>
      <c r="L1317" s="106"/>
      <c r="M1317" s="106"/>
      <c r="N1317" s="106"/>
      <c r="O1317" s="106"/>
      <c r="P1317" s="106"/>
      <c r="Q1317" s="106"/>
      <c r="R1317" s="106"/>
      <c r="S1317" s="103"/>
      <c r="T1317" s="103"/>
      <c r="U1317" s="103"/>
      <c r="V1317" s="103"/>
      <c r="W1317" s="103"/>
      <c r="X1317" s="103"/>
      <c r="Y1317" s="103"/>
      <c r="AD1317" s="103"/>
      <c r="AE1317" s="103"/>
    </row>
    <row r="1318" spans="4:31" ht="13.5">
      <c r="D1318" s="106"/>
      <c r="E1318" s="105"/>
      <c r="F1318" s="105"/>
      <c r="G1318" s="105"/>
      <c r="H1318" s="106"/>
      <c r="I1318" s="106"/>
      <c r="J1318" s="106"/>
      <c r="K1318" s="106"/>
      <c r="L1318" s="106"/>
      <c r="M1318" s="106"/>
      <c r="N1318" s="106"/>
      <c r="O1318" s="106"/>
      <c r="P1318" s="106"/>
      <c r="Q1318" s="106"/>
      <c r="R1318" s="106"/>
      <c r="S1318" s="103"/>
      <c r="T1318" s="103"/>
      <c r="U1318" s="103"/>
      <c r="V1318" s="103"/>
      <c r="W1318" s="103"/>
      <c r="X1318" s="103"/>
      <c r="Y1318" s="103"/>
      <c r="AD1318" s="103"/>
      <c r="AE1318" s="103"/>
    </row>
    <row r="1319" spans="4:31" ht="13.5">
      <c r="D1319" s="106"/>
      <c r="E1319" s="105"/>
      <c r="F1319" s="105"/>
      <c r="G1319" s="105"/>
      <c r="H1319" s="106"/>
      <c r="I1319" s="106"/>
      <c r="J1319" s="106"/>
      <c r="K1319" s="106"/>
      <c r="L1319" s="106"/>
      <c r="M1319" s="106"/>
      <c r="N1319" s="106"/>
      <c r="O1319" s="106"/>
      <c r="P1319" s="106"/>
      <c r="Q1319" s="106"/>
      <c r="R1319" s="106"/>
      <c r="S1319" s="103"/>
      <c r="T1319" s="103"/>
      <c r="U1319" s="103"/>
      <c r="V1319" s="103"/>
      <c r="W1319" s="103"/>
      <c r="X1319" s="103"/>
      <c r="Y1319" s="103"/>
      <c r="AD1319" s="103"/>
      <c r="AE1319" s="103"/>
    </row>
    <row r="1320" spans="4:31" ht="13.5">
      <c r="D1320" s="106"/>
      <c r="E1320" s="105"/>
      <c r="F1320" s="105"/>
      <c r="G1320" s="105"/>
      <c r="H1320" s="106"/>
      <c r="I1320" s="106"/>
      <c r="J1320" s="106"/>
      <c r="K1320" s="106"/>
      <c r="L1320" s="106"/>
      <c r="M1320" s="106"/>
      <c r="N1320" s="106"/>
      <c r="O1320" s="106"/>
      <c r="P1320" s="106"/>
      <c r="Q1320" s="106"/>
      <c r="R1320" s="106"/>
      <c r="S1320" s="103"/>
      <c r="T1320" s="103"/>
      <c r="U1320" s="103"/>
      <c r="V1320" s="103"/>
      <c r="W1320" s="103"/>
      <c r="X1320" s="103"/>
      <c r="Y1320" s="103"/>
      <c r="AD1320" s="103"/>
      <c r="AE1320" s="103"/>
    </row>
    <row r="1321" spans="4:31" ht="13.5">
      <c r="D1321" s="106"/>
      <c r="E1321" s="105"/>
      <c r="F1321" s="105"/>
      <c r="G1321" s="105"/>
      <c r="H1321" s="106"/>
      <c r="I1321" s="106"/>
      <c r="J1321" s="106"/>
      <c r="K1321" s="106"/>
      <c r="L1321" s="106"/>
      <c r="M1321" s="106"/>
      <c r="N1321" s="106"/>
      <c r="O1321" s="106"/>
      <c r="P1321" s="106"/>
      <c r="Q1321" s="106"/>
      <c r="R1321" s="106"/>
      <c r="S1321" s="103"/>
      <c r="T1321" s="103"/>
      <c r="U1321" s="103"/>
      <c r="V1321" s="103"/>
      <c r="W1321" s="103"/>
      <c r="X1321" s="103"/>
      <c r="Y1321" s="103"/>
      <c r="AD1321" s="103"/>
      <c r="AE1321" s="103"/>
    </row>
    <row r="1322" spans="4:31" ht="13.5">
      <c r="D1322" s="106"/>
      <c r="E1322" s="105"/>
      <c r="F1322" s="105"/>
      <c r="G1322" s="105"/>
      <c r="H1322" s="106"/>
      <c r="I1322" s="106"/>
      <c r="J1322" s="106"/>
      <c r="K1322" s="106"/>
      <c r="L1322" s="106"/>
      <c r="M1322" s="106"/>
      <c r="N1322" s="106"/>
      <c r="O1322" s="106"/>
      <c r="P1322" s="106"/>
      <c r="Q1322" s="106"/>
      <c r="R1322" s="106"/>
      <c r="S1322" s="103"/>
      <c r="T1322" s="103"/>
      <c r="U1322" s="103"/>
      <c r="V1322" s="103"/>
      <c r="W1322" s="103"/>
      <c r="X1322" s="103"/>
      <c r="Y1322" s="103"/>
      <c r="AD1322" s="103"/>
      <c r="AE1322" s="103"/>
    </row>
    <row r="1323" spans="4:31" ht="13.5">
      <c r="D1323" s="106"/>
      <c r="E1323" s="105"/>
      <c r="F1323" s="105"/>
      <c r="G1323" s="105"/>
      <c r="H1323" s="106"/>
      <c r="I1323" s="106"/>
      <c r="J1323" s="106"/>
      <c r="K1323" s="106"/>
      <c r="L1323" s="106"/>
      <c r="M1323" s="106"/>
      <c r="N1323" s="106"/>
      <c r="O1323" s="106"/>
      <c r="P1323" s="106"/>
      <c r="Q1323" s="106"/>
      <c r="R1323" s="106"/>
      <c r="S1323" s="103"/>
      <c r="T1323" s="103"/>
      <c r="U1323" s="103"/>
      <c r="V1323" s="103"/>
      <c r="W1323" s="103"/>
      <c r="X1323" s="103"/>
      <c r="Y1323" s="103"/>
      <c r="AD1323" s="103"/>
      <c r="AE1323" s="103"/>
    </row>
    <row r="1324" spans="4:31" ht="13.5">
      <c r="D1324" s="106"/>
      <c r="E1324" s="105"/>
      <c r="F1324" s="105"/>
      <c r="G1324" s="105"/>
      <c r="H1324" s="106"/>
      <c r="I1324" s="106"/>
      <c r="J1324" s="106"/>
      <c r="K1324" s="106"/>
      <c r="L1324" s="106"/>
      <c r="M1324" s="106"/>
      <c r="N1324" s="106"/>
      <c r="O1324" s="106"/>
      <c r="P1324" s="106"/>
      <c r="Q1324" s="106"/>
      <c r="R1324" s="106"/>
      <c r="S1324" s="103"/>
      <c r="T1324" s="103"/>
      <c r="U1324" s="103"/>
      <c r="V1324" s="103"/>
      <c r="W1324" s="103"/>
      <c r="X1324" s="103"/>
      <c r="Y1324" s="103"/>
      <c r="AD1324" s="103"/>
      <c r="AE1324" s="103"/>
    </row>
    <row r="1325" spans="4:31" ht="13.5">
      <c r="D1325" s="106"/>
      <c r="E1325" s="105"/>
      <c r="F1325" s="105"/>
      <c r="G1325" s="105"/>
      <c r="H1325" s="106"/>
      <c r="I1325" s="106"/>
      <c r="J1325" s="106"/>
      <c r="K1325" s="106"/>
      <c r="L1325" s="106"/>
      <c r="M1325" s="106"/>
      <c r="N1325" s="106"/>
      <c r="O1325" s="106"/>
      <c r="P1325" s="106"/>
      <c r="Q1325" s="106"/>
      <c r="R1325" s="106"/>
      <c r="S1325" s="103"/>
      <c r="T1325" s="103"/>
      <c r="U1325" s="103"/>
      <c r="V1325" s="103"/>
      <c r="W1325" s="103"/>
      <c r="X1325" s="103"/>
      <c r="Y1325" s="103"/>
      <c r="AD1325" s="103"/>
      <c r="AE1325" s="103"/>
    </row>
    <row r="1326" spans="4:31" ht="13.5">
      <c r="D1326" s="106"/>
      <c r="E1326" s="105"/>
      <c r="F1326" s="105"/>
      <c r="G1326" s="105"/>
      <c r="H1326" s="106"/>
      <c r="I1326" s="106"/>
      <c r="J1326" s="106"/>
      <c r="K1326" s="106"/>
      <c r="L1326" s="106"/>
      <c r="M1326" s="106"/>
      <c r="N1326" s="106"/>
      <c r="O1326" s="106"/>
      <c r="P1326" s="106"/>
      <c r="Q1326" s="106"/>
      <c r="R1326" s="106"/>
      <c r="S1326" s="103"/>
      <c r="T1326" s="103"/>
      <c r="U1326" s="103"/>
      <c r="V1326" s="103"/>
      <c r="W1326" s="103"/>
      <c r="X1326" s="103"/>
      <c r="Y1326" s="103"/>
      <c r="AD1326" s="103"/>
      <c r="AE1326" s="103"/>
    </row>
    <row r="1327" spans="4:31" ht="13.5">
      <c r="D1327" s="106"/>
      <c r="E1327" s="105"/>
      <c r="F1327" s="105"/>
      <c r="G1327" s="105"/>
      <c r="H1327" s="106"/>
      <c r="I1327" s="106"/>
      <c r="J1327" s="106"/>
      <c r="K1327" s="106"/>
      <c r="L1327" s="106"/>
      <c r="M1327" s="106"/>
      <c r="N1327" s="106"/>
      <c r="O1327" s="106"/>
      <c r="P1327" s="106"/>
      <c r="Q1327" s="106"/>
      <c r="R1327" s="106"/>
      <c r="S1327" s="103"/>
      <c r="T1327" s="103"/>
      <c r="U1327" s="103"/>
      <c r="V1327" s="103"/>
      <c r="W1327" s="103"/>
      <c r="X1327" s="103"/>
      <c r="Y1327" s="103"/>
      <c r="AD1327" s="103"/>
      <c r="AE1327" s="103"/>
    </row>
    <row r="1328" spans="4:31" ht="13.5">
      <c r="D1328" s="106"/>
      <c r="E1328" s="105"/>
      <c r="F1328" s="105"/>
      <c r="G1328" s="105"/>
      <c r="H1328" s="106"/>
      <c r="I1328" s="106"/>
      <c r="J1328" s="106"/>
      <c r="K1328" s="106"/>
      <c r="L1328" s="106"/>
      <c r="M1328" s="106"/>
      <c r="N1328" s="106"/>
      <c r="O1328" s="106"/>
      <c r="P1328" s="106"/>
      <c r="Q1328" s="106"/>
      <c r="R1328" s="106"/>
      <c r="S1328" s="103"/>
      <c r="T1328" s="103"/>
      <c r="U1328" s="103"/>
      <c r="V1328" s="103"/>
      <c r="W1328" s="103"/>
      <c r="X1328" s="103"/>
      <c r="Y1328" s="103"/>
      <c r="AD1328" s="103"/>
      <c r="AE1328" s="103"/>
    </row>
    <row r="1329" spans="4:31" ht="13.5">
      <c r="D1329" s="106"/>
      <c r="E1329" s="105"/>
      <c r="F1329" s="105"/>
      <c r="G1329" s="105"/>
      <c r="H1329" s="106"/>
      <c r="I1329" s="106"/>
      <c r="J1329" s="106"/>
      <c r="K1329" s="106"/>
      <c r="L1329" s="106"/>
      <c r="M1329" s="106"/>
      <c r="N1329" s="106"/>
      <c r="O1329" s="106"/>
      <c r="P1329" s="106"/>
      <c r="Q1329" s="106"/>
      <c r="R1329" s="106"/>
      <c r="S1329" s="103"/>
      <c r="T1329" s="103"/>
      <c r="U1329" s="103"/>
      <c r="V1329" s="103"/>
      <c r="W1329" s="103"/>
      <c r="X1329" s="103"/>
      <c r="Y1329" s="103"/>
      <c r="AD1329" s="103"/>
      <c r="AE1329" s="103"/>
    </row>
    <row r="1330" spans="4:31" ht="13.5">
      <c r="D1330" s="106"/>
      <c r="E1330" s="105"/>
      <c r="F1330" s="105"/>
      <c r="G1330" s="105"/>
      <c r="H1330" s="106"/>
      <c r="I1330" s="106"/>
      <c r="J1330" s="106"/>
      <c r="K1330" s="106"/>
      <c r="L1330" s="106"/>
      <c r="M1330" s="106"/>
      <c r="N1330" s="106"/>
      <c r="O1330" s="106"/>
      <c r="P1330" s="106"/>
      <c r="Q1330" s="106"/>
      <c r="R1330" s="106"/>
      <c r="S1330" s="103"/>
      <c r="T1330" s="103"/>
      <c r="U1330" s="103"/>
      <c r="V1330" s="103"/>
      <c r="W1330" s="103"/>
      <c r="X1330" s="103"/>
      <c r="Y1330" s="103"/>
      <c r="AD1330" s="103"/>
      <c r="AE1330" s="103"/>
    </row>
    <row r="1331" spans="4:31" ht="13.5">
      <c r="D1331" s="106"/>
      <c r="E1331" s="105"/>
      <c r="F1331" s="105"/>
      <c r="G1331" s="105"/>
      <c r="H1331" s="106"/>
      <c r="I1331" s="106"/>
      <c r="J1331" s="106"/>
      <c r="K1331" s="106"/>
      <c r="L1331" s="106"/>
      <c r="M1331" s="106"/>
      <c r="N1331" s="106"/>
      <c r="O1331" s="106"/>
      <c r="P1331" s="106"/>
      <c r="Q1331" s="106"/>
      <c r="R1331" s="106"/>
      <c r="S1331" s="103"/>
      <c r="T1331" s="103"/>
      <c r="U1331" s="103"/>
      <c r="V1331" s="103"/>
      <c r="W1331" s="103"/>
      <c r="X1331" s="103"/>
      <c r="Y1331" s="103"/>
      <c r="AD1331" s="103"/>
      <c r="AE1331" s="103"/>
    </row>
    <row r="1332" spans="4:31" ht="13.5">
      <c r="D1332" s="106"/>
      <c r="E1332" s="105"/>
      <c r="F1332" s="105"/>
      <c r="G1332" s="105"/>
      <c r="H1332" s="106"/>
      <c r="I1332" s="106"/>
      <c r="J1332" s="106"/>
      <c r="K1332" s="106"/>
      <c r="L1332" s="106"/>
      <c r="M1332" s="106"/>
      <c r="N1332" s="106"/>
      <c r="O1332" s="106"/>
      <c r="P1332" s="106"/>
      <c r="Q1332" s="106"/>
      <c r="R1332" s="106"/>
      <c r="S1332" s="103"/>
      <c r="T1332" s="103"/>
      <c r="U1332" s="103"/>
      <c r="V1332" s="103"/>
      <c r="W1332" s="103"/>
      <c r="X1332" s="103"/>
      <c r="Y1332" s="103"/>
      <c r="AD1332" s="103"/>
      <c r="AE1332" s="103"/>
    </row>
    <row r="1333" spans="4:31" ht="13.5">
      <c r="D1333" s="106"/>
      <c r="E1333" s="105"/>
      <c r="F1333" s="105"/>
      <c r="G1333" s="105"/>
      <c r="H1333" s="106"/>
      <c r="I1333" s="106"/>
      <c r="J1333" s="106"/>
      <c r="K1333" s="106"/>
      <c r="L1333" s="106"/>
      <c r="M1333" s="106"/>
      <c r="N1333" s="106"/>
      <c r="O1333" s="106"/>
      <c r="P1333" s="106"/>
      <c r="Q1333" s="106"/>
      <c r="R1333" s="106"/>
      <c r="S1333" s="103"/>
      <c r="T1333" s="103"/>
      <c r="U1333" s="103"/>
      <c r="V1333" s="103"/>
      <c r="W1333" s="103"/>
      <c r="X1333" s="103"/>
      <c r="Y1333" s="103"/>
      <c r="AD1333" s="103"/>
      <c r="AE1333" s="103"/>
    </row>
    <row r="1334" spans="4:31" ht="13.5">
      <c r="D1334" s="106"/>
      <c r="E1334" s="105"/>
      <c r="F1334" s="105"/>
      <c r="G1334" s="105"/>
      <c r="H1334" s="106"/>
      <c r="I1334" s="106"/>
      <c r="J1334" s="106"/>
      <c r="K1334" s="106"/>
      <c r="L1334" s="106"/>
      <c r="M1334" s="106"/>
      <c r="N1334" s="106"/>
      <c r="O1334" s="106"/>
      <c r="P1334" s="106"/>
      <c r="Q1334" s="106"/>
      <c r="R1334" s="106"/>
      <c r="S1334" s="103"/>
      <c r="T1334" s="103"/>
      <c r="U1334" s="103"/>
      <c r="V1334" s="103"/>
      <c r="W1334" s="103"/>
      <c r="X1334" s="103"/>
      <c r="Y1334" s="103"/>
      <c r="AD1334" s="103"/>
      <c r="AE1334" s="103"/>
    </row>
    <row r="1335" spans="4:31" ht="13.5">
      <c r="D1335" s="106"/>
      <c r="E1335" s="105"/>
      <c r="F1335" s="105"/>
      <c r="G1335" s="105"/>
      <c r="H1335" s="106"/>
      <c r="I1335" s="106"/>
      <c r="J1335" s="106"/>
      <c r="K1335" s="106"/>
      <c r="L1335" s="106"/>
      <c r="M1335" s="106"/>
      <c r="N1335" s="106"/>
      <c r="O1335" s="106"/>
      <c r="P1335" s="106"/>
      <c r="Q1335" s="106"/>
      <c r="R1335" s="106"/>
      <c r="S1335" s="103"/>
      <c r="T1335" s="103"/>
      <c r="U1335" s="103"/>
      <c r="V1335" s="103"/>
      <c r="W1335" s="103"/>
      <c r="X1335" s="103"/>
      <c r="Y1335" s="103"/>
      <c r="AD1335" s="103"/>
      <c r="AE1335" s="103"/>
    </row>
    <row r="1336" spans="4:31" ht="13.5">
      <c r="D1336" s="106"/>
      <c r="E1336" s="105"/>
      <c r="F1336" s="105"/>
      <c r="G1336" s="105"/>
      <c r="H1336" s="106"/>
      <c r="I1336" s="106"/>
      <c r="J1336" s="106"/>
      <c r="K1336" s="106"/>
      <c r="L1336" s="106"/>
      <c r="M1336" s="106"/>
      <c r="N1336" s="106"/>
      <c r="O1336" s="106"/>
      <c r="P1336" s="106"/>
      <c r="Q1336" s="106"/>
      <c r="R1336" s="106"/>
      <c r="S1336" s="103"/>
      <c r="T1336" s="103"/>
      <c r="U1336" s="103"/>
      <c r="V1336" s="103"/>
      <c r="W1336" s="103"/>
      <c r="X1336" s="103"/>
      <c r="Y1336" s="103"/>
      <c r="AD1336" s="103"/>
      <c r="AE1336" s="103"/>
    </row>
    <row r="1337" spans="4:31" ht="13.5">
      <c r="D1337" s="106"/>
      <c r="E1337" s="105"/>
      <c r="F1337" s="105"/>
      <c r="G1337" s="105"/>
      <c r="H1337" s="106"/>
      <c r="I1337" s="106"/>
      <c r="J1337" s="106"/>
      <c r="K1337" s="106"/>
      <c r="L1337" s="106"/>
      <c r="M1337" s="106"/>
      <c r="N1337" s="106"/>
      <c r="O1337" s="106"/>
      <c r="P1337" s="106"/>
      <c r="Q1337" s="106"/>
      <c r="R1337" s="106"/>
      <c r="S1337" s="103"/>
      <c r="T1337" s="103"/>
      <c r="U1337" s="103"/>
      <c r="V1337" s="103"/>
      <c r="W1337" s="103"/>
      <c r="X1337" s="103"/>
      <c r="Y1337" s="103"/>
      <c r="AD1337" s="103"/>
      <c r="AE1337" s="103"/>
    </row>
    <row r="1338" spans="4:31" ht="13.5">
      <c r="D1338" s="106"/>
      <c r="E1338" s="105"/>
      <c r="F1338" s="105"/>
      <c r="G1338" s="105"/>
      <c r="H1338" s="106"/>
      <c r="I1338" s="106"/>
      <c r="J1338" s="106"/>
      <c r="K1338" s="106"/>
      <c r="L1338" s="106"/>
      <c r="M1338" s="106"/>
      <c r="N1338" s="106"/>
      <c r="O1338" s="106"/>
      <c r="P1338" s="106"/>
      <c r="Q1338" s="106"/>
      <c r="R1338" s="106"/>
      <c r="S1338" s="103"/>
      <c r="T1338" s="103"/>
      <c r="U1338" s="103"/>
      <c r="V1338" s="103"/>
      <c r="W1338" s="103"/>
      <c r="X1338" s="103"/>
      <c r="Y1338" s="103"/>
      <c r="AD1338" s="103"/>
      <c r="AE1338" s="103"/>
    </row>
    <row r="1339" spans="4:31" ht="13.5">
      <c r="D1339" s="106"/>
      <c r="E1339" s="105"/>
      <c r="F1339" s="105"/>
      <c r="G1339" s="105"/>
      <c r="H1339" s="106"/>
      <c r="I1339" s="106"/>
      <c r="J1339" s="106"/>
      <c r="K1339" s="106"/>
      <c r="L1339" s="106"/>
      <c r="M1339" s="106"/>
      <c r="N1339" s="106"/>
      <c r="O1339" s="106"/>
      <c r="P1339" s="106"/>
      <c r="Q1339" s="106"/>
      <c r="R1339" s="106"/>
      <c r="S1339" s="103"/>
      <c r="T1339" s="103"/>
      <c r="U1339" s="103"/>
      <c r="V1339" s="103"/>
      <c r="W1339" s="103"/>
      <c r="X1339" s="103"/>
      <c r="Y1339" s="103"/>
      <c r="AD1339" s="103"/>
      <c r="AE1339" s="103"/>
    </row>
    <row r="1340" spans="4:31" ht="13.5">
      <c r="D1340" s="106"/>
      <c r="E1340" s="105"/>
      <c r="F1340" s="105"/>
      <c r="G1340" s="105"/>
      <c r="H1340" s="106"/>
      <c r="I1340" s="106"/>
      <c r="J1340" s="106"/>
      <c r="K1340" s="106"/>
      <c r="L1340" s="106"/>
      <c r="M1340" s="106"/>
      <c r="N1340" s="106"/>
      <c r="O1340" s="106"/>
      <c r="P1340" s="106"/>
      <c r="Q1340" s="106"/>
      <c r="R1340" s="106"/>
      <c r="S1340" s="103"/>
      <c r="T1340" s="103"/>
      <c r="U1340" s="103"/>
      <c r="V1340" s="103"/>
      <c r="W1340" s="103"/>
      <c r="X1340" s="103"/>
      <c r="Y1340" s="103"/>
      <c r="AD1340" s="103"/>
      <c r="AE1340" s="103"/>
    </row>
    <row r="1341" spans="4:31" ht="13.5">
      <c r="D1341" s="106"/>
      <c r="E1341" s="105"/>
      <c r="F1341" s="105"/>
      <c r="G1341" s="105"/>
      <c r="H1341" s="106"/>
      <c r="I1341" s="106"/>
      <c r="J1341" s="106"/>
      <c r="K1341" s="106"/>
      <c r="L1341" s="106"/>
      <c r="M1341" s="106"/>
      <c r="N1341" s="106"/>
      <c r="O1341" s="106"/>
      <c r="P1341" s="106"/>
      <c r="Q1341" s="106"/>
      <c r="R1341" s="106"/>
      <c r="S1341" s="103"/>
      <c r="T1341" s="103"/>
      <c r="U1341" s="103"/>
      <c r="V1341" s="103"/>
      <c r="W1341" s="103"/>
      <c r="X1341" s="103"/>
      <c r="Y1341" s="103"/>
      <c r="AD1341" s="103"/>
      <c r="AE1341" s="103"/>
    </row>
    <row r="1342" spans="4:31" ht="13.5">
      <c r="D1342" s="106"/>
      <c r="E1342" s="105"/>
      <c r="F1342" s="105"/>
      <c r="G1342" s="105"/>
      <c r="H1342" s="106"/>
      <c r="I1342" s="106"/>
      <c r="J1342" s="106"/>
      <c r="K1342" s="106"/>
      <c r="L1342" s="106"/>
      <c r="M1342" s="106"/>
      <c r="N1342" s="106"/>
      <c r="O1342" s="106"/>
      <c r="P1342" s="106"/>
      <c r="Q1342" s="106"/>
      <c r="R1342" s="106"/>
      <c r="S1342" s="103"/>
      <c r="T1342" s="103"/>
      <c r="U1342" s="103"/>
      <c r="V1342" s="103"/>
      <c r="W1342" s="103"/>
      <c r="X1342" s="103"/>
      <c r="Y1342" s="103"/>
      <c r="AD1342" s="103"/>
      <c r="AE1342" s="103"/>
    </row>
    <row r="1343" spans="4:31" ht="13.5">
      <c r="D1343" s="106"/>
      <c r="E1343" s="105"/>
      <c r="F1343" s="105"/>
      <c r="G1343" s="105"/>
      <c r="H1343" s="106"/>
      <c r="I1343" s="106"/>
      <c r="J1343" s="106"/>
      <c r="K1343" s="106"/>
      <c r="L1343" s="106"/>
      <c r="M1343" s="106"/>
      <c r="N1343" s="106"/>
      <c r="O1343" s="106"/>
      <c r="P1343" s="106"/>
      <c r="Q1343" s="106"/>
      <c r="R1343" s="106"/>
      <c r="S1343" s="103"/>
      <c r="T1343" s="103"/>
      <c r="U1343" s="103"/>
      <c r="V1343" s="103"/>
      <c r="W1343" s="103"/>
      <c r="X1343" s="103"/>
      <c r="Y1343" s="103"/>
      <c r="AD1343" s="103"/>
      <c r="AE1343" s="103"/>
    </row>
    <row r="1344" spans="4:31" ht="13.5">
      <c r="D1344" s="106"/>
      <c r="E1344" s="105"/>
      <c r="F1344" s="105"/>
      <c r="G1344" s="105"/>
      <c r="H1344" s="106"/>
      <c r="I1344" s="106"/>
      <c r="J1344" s="106"/>
      <c r="K1344" s="106"/>
      <c r="L1344" s="106"/>
      <c r="M1344" s="106"/>
      <c r="N1344" s="106"/>
      <c r="O1344" s="106"/>
      <c r="P1344" s="106"/>
      <c r="Q1344" s="106"/>
      <c r="R1344" s="106"/>
      <c r="S1344" s="103"/>
      <c r="T1344" s="103"/>
      <c r="U1344" s="103"/>
      <c r="V1344" s="103"/>
      <c r="W1344" s="103"/>
      <c r="X1344" s="103"/>
      <c r="Y1344" s="103"/>
      <c r="AD1344" s="103"/>
      <c r="AE1344" s="103"/>
    </row>
    <row r="1345" spans="4:31" ht="13.5">
      <c r="D1345" s="106"/>
      <c r="E1345" s="105"/>
      <c r="F1345" s="105"/>
      <c r="G1345" s="105"/>
      <c r="H1345" s="106"/>
      <c r="I1345" s="106"/>
      <c r="J1345" s="106"/>
      <c r="K1345" s="106"/>
      <c r="L1345" s="106"/>
      <c r="M1345" s="106"/>
      <c r="N1345" s="106"/>
      <c r="O1345" s="106"/>
      <c r="P1345" s="106"/>
      <c r="Q1345" s="106"/>
      <c r="R1345" s="106"/>
      <c r="S1345" s="103"/>
      <c r="T1345" s="103"/>
      <c r="U1345" s="103"/>
      <c r="V1345" s="103"/>
      <c r="W1345" s="103"/>
      <c r="X1345" s="103"/>
      <c r="Y1345" s="103"/>
      <c r="AD1345" s="103"/>
      <c r="AE1345" s="103"/>
    </row>
    <row r="1346" spans="4:31" ht="13.5">
      <c r="D1346" s="106"/>
      <c r="E1346" s="105"/>
      <c r="F1346" s="105"/>
      <c r="G1346" s="105"/>
      <c r="H1346" s="106"/>
      <c r="I1346" s="106"/>
      <c r="J1346" s="106"/>
      <c r="K1346" s="106"/>
      <c r="L1346" s="106"/>
      <c r="M1346" s="106"/>
      <c r="N1346" s="106"/>
      <c r="O1346" s="106"/>
      <c r="P1346" s="106"/>
      <c r="Q1346" s="106"/>
      <c r="R1346" s="106"/>
      <c r="S1346" s="103"/>
      <c r="T1346" s="103"/>
      <c r="U1346" s="103"/>
      <c r="V1346" s="103"/>
      <c r="W1346" s="103"/>
      <c r="X1346" s="103"/>
      <c r="Y1346" s="103"/>
      <c r="AD1346" s="103"/>
      <c r="AE1346" s="103"/>
    </row>
    <row r="1347" spans="4:31" ht="13.5">
      <c r="D1347" s="106"/>
      <c r="E1347" s="105"/>
      <c r="F1347" s="105"/>
      <c r="G1347" s="105"/>
      <c r="H1347" s="106"/>
      <c r="I1347" s="106"/>
      <c r="J1347" s="106"/>
      <c r="K1347" s="106"/>
      <c r="L1347" s="106"/>
      <c r="M1347" s="106"/>
      <c r="N1347" s="106"/>
      <c r="O1347" s="106"/>
      <c r="P1347" s="106"/>
      <c r="Q1347" s="106"/>
      <c r="R1347" s="106"/>
      <c r="S1347" s="103"/>
      <c r="T1347" s="103"/>
      <c r="U1347" s="103"/>
      <c r="V1347" s="103"/>
      <c r="W1347" s="103"/>
      <c r="X1347" s="103"/>
      <c r="Y1347" s="103"/>
      <c r="AD1347" s="103"/>
      <c r="AE1347" s="103"/>
    </row>
    <row r="1348" spans="4:31" ht="13.5">
      <c r="D1348" s="106"/>
      <c r="E1348" s="105"/>
      <c r="F1348" s="105"/>
      <c r="G1348" s="105"/>
      <c r="H1348" s="106"/>
      <c r="I1348" s="106"/>
      <c r="J1348" s="106"/>
      <c r="K1348" s="106"/>
      <c r="L1348" s="106"/>
      <c r="M1348" s="106"/>
      <c r="N1348" s="106"/>
      <c r="O1348" s="106"/>
      <c r="P1348" s="106"/>
      <c r="Q1348" s="106"/>
      <c r="R1348" s="106"/>
      <c r="S1348" s="103"/>
      <c r="T1348" s="103"/>
      <c r="U1348" s="103"/>
      <c r="V1348" s="103"/>
      <c r="W1348" s="103"/>
      <c r="X1348" s="103"/>
      <c r="Y1348" s="103"/>
      <c r="AD1348" s="103"/>
      <c r="AE1348" s="103"/>
    </row>
    <row r="1349" spans="4:31" ht="13.5">
      <c r="D1349" s="106"/>
      <c r="E1349" s="105"/>
      <c r="F1349" s="105"/>
      <c r="G1349" s="105"/>
      <c r="H1349" s="106"/>
      <c r="I1349" s="106"/>
      <c r="J1349" s="106"/>
      <c r="K1349" s="106"/>
      <c r="L1349" s="106"/>
      <c r="M1349" s="106"/>
      <c r="N1349" s="106"/>
      <c r="O1349" s="106"/>
      <c r="P1349" s="106"/>
      <c r="Q1349" s="106"/>
      <c r="R1349" s="106"/>
      <c r="S1349" s="103"/>
      <c r="T1349" s="103"/>
      <c r="U1349" s="103"/>
      <c r="V1349" s="103"/>
      <c r="W1349" s="103"/>
      <c r="X1349" s="103"/>
      <c r="Y1349" s="103"/>
      <c r="AD1349" s="103"/>
      <c r="AE1349" s="103"/>
    </row>
    <row r="1350" spans="4:31" ht="13.5">
      <c r="D1350" s="106"/>
      <c r="E1350" s="105"/>
      <c r="F1350" s="105"/>
      <c r="G1350" s="105"/>
      <c r="H1350" s="106"/>
      <c r="I1350" s="106"/>
      <c r="J1350" s="106"/>
      <c r="K1350" s="106"/>
      <c r="L1350" s="106"/>
      <c r="M1350" s="106"/>
      <c r="N1350" s="106"/>
      <c r="O1350" s="106"/>
      <c r="P1350" s="106"/>
      <c r="Q1350" s="106"/>
      <c r="R1350" s="106"/>
      <c r="S1350" s="103"/>
      <c r="T1350" s="103"/>
      <c r="U1350" s="103"/>
      <c r="V1350" s="103"/>
      <c r="W1350" s="103"/>
      <c r="X1350" s="103"/>
      <c r="Y1350" s="103"/>
      <c r="AD1350" s="103"/>
      <c r="AE1350" s="103"/>
    </row>
    <row r="1351" spans="4:31" ht="13.5">
      <c r="D1351" s="106"/>
      <c r="E1351" s="105"/>
      <c r="F1351" s="105"/>
      <c r="G1351" s="105"/>
      <c r="H1351" s="106"/>
      <c r="I1351" s="106"/>
      <c r="J1351" s="106"/>
      <c r="K1351" s="106"/>
      <c r="L1351" s="106"/>
      <c r="M1351" s="106"/>
      <c r="N1351" s="106"/>
      <c r="O1351" s="106"/>
      <c r="P1351" s="106"/>
      <c r="Q1351" s="106"/>
      <c r="R1351" s="106"/>
      <c r="S1351" s="103"/>
      <c r="T1351" s="103"/>
      <c r="U1351" s="103"/>
      <c r="V1351" s="103"/>
      <c r="W1351" s="103"/>
      <c r="X1351" s="103"/>
      <c r="Y1351" s="103"/>
      <c r="AD1351" s="103"/>
      <c r="AE1351" s="103"/>
    </row>
    <row r="1352" spans="4:31" ht="13.5">
      <c r="D1352" s="106"/>
      <c r="E1352" s="105"/>
      <c r="F1352" s="105"/>
      <c r="G1352" s="105"/>
      <c r="H1352" s="106"/>
      <c r="I1352" s="106"/>
      <c r="J1352" s="106"/>
      <c r="K1352" s="106"/>
      <c r="L1352" s="106"/>
      <c r="M1352" s="106"/>
      <c r="N1352" s="106"/>
      <c r="O1352" s="106"/>
      <c r="P1352" s="106"/>
      <c r="Q1352" s="106"/>
      <c r="R1352" s="106"/>
      <c r="S1352" s="103"/>
      <c r="T1352" s="103"/>
      <c r="U1352" s="103"/>
      <c r="V1352" s="103"/>
      <c r="W1352" s="103"/>
      <c r="X1352" s="103"/>
      <c r="Y1352" s="103"/>
      <c r="AD1352" s="103"/>
      <c r="AE1352" s="103"/>
    </row>
    <row r="1353" spans="4:31" ht="13.5">
      <c r="D1353" s="106"/>
      <c r="E1353" s="105"/>
      <c r="F1353" s="105"/>
      <c r="G1353" s="105"/>
      <c r="H1353" s="106"/>
      <c r="I1353" s="106"/>
      <c r="J1353" s="106"/>
      <c r="K1353" s="106"/>
      <c r="L1353" s="106"/>
      <c r="M1353" s="106"/>
      <c r="N1353" s="106"/>
      <c r="O1353" s="106"/>
      <c r="P1353" s="106"/>
      <c r="Q1353" s="106"/>
      <c r="R1353" s="106"/>
      <c r="S1353" s="103"/>
      <c r="T1353" s="103"/>
      <c r="U1353" s="103"/>
      <c r="V1353" s="103"/>
      <c r="W1353" s="103"/>
      <c r="X1353" s="103"/>
      <c r="Y1353" s="103"/>
      <c r="AD1353" s="103"/>
      <c r="AE1353" s="103"/>
    </row>
    <row r="1354" spans="4:31" ht="13.5">
      <c r="D1354" s="106"/>
      <c r="E1354" s="105"/>
      <c r="F1354" s="105"/>
      <c r="G1354" s="105"/>
      <c r="H1354" s="106"/>
      <c r="I1354" s="106"/>
      <c r="J1354" s="106"/>
      <c r="K1354" s="106"/>
      <c r="L1354" s="106"/>
      <c r="M1354" s="106"/>
      <c r="N1354" s="106"/>
      <c r="O1354" s="106"/>
      <c r="P1354" s="106"/>
      <c r="Q1354" s="106"/>
      <c r="R1354" s="106"/>
      <c r="S1354" s="103"/>
      <c r="T1354" s="103"/>
      <c r="U1354" s="103"/>
      <c r="V1354" s="103"/>
      <c r="W1354" s="103"/>
      <c r="X1354" s="103"/>
      <c r="Y1354" s="103"/>
      <c r="AD1354" s="103"/>
      <c r="AE1354" s="103"/>
    </row>
    <row r="1355" spans="4:31" ht="13.5">
      <c r="D1355" s="106"/>
      <c r="E1355" s="105"/>
      <c r="F1355" s="105"/>
      <c r="G1355" s="105"/>
      <c r="H1355" s="106"/>
      <c r="I1355" s="106"/>
      <c r="J1355" s="106"/>
      <c r="K1355" s="106"/>
      <c r="L1355" s="106"/>
      <c r="M1355" s="106"/>
      <c r="N1355" s="106"/>
      <c r="O1355" s="106"/>
      <c r="P1355" s="106"/>
      <c r="Q1355" s="106"/>
      <c r="R1355" s="106"/>
      <c r="S1355" s="103"/>
      <c r="T1355" s="103"/>
      <c r="U1355" s="103"/>
      <c r="V1355" s="103"/>
      <c r="W1355" s="103"/>
      <c r="X1355" s="103"/>
      <c r="Y1355" s="103"/>
      <c r="AD1355" s="103"/>
      <c r="AE1355" s="103"/>
    </row>
    <row r="1356" spans="4:31" ht="13.5">
      <c r="D1356" s="106"/>
      <c r="E1356" s="105"/>
      <c r="F1356" s="105"/>
      <c r="G1356" s="105"/>
      <c r="H1356" s="106"/>
      <c r="I1356" s="106"/>
      <c r="J1356" s="106"/>
      <c r="K1356" s="106"/>
      <c r="L1356" s="106"/>
      <c r="M1356" s="106"/>
      <c r="N1356" s="106"/>
      <c r="O1356" s="106"/>
      <c r="P1356" s="106"/>
      <c r="Q1356" s="106"/>
      <c r="R1356" s="106"/>
      <c r="S1356" s="103"/>
      <c r="T1356" s="103"/>
      <c r="U1356" s="103"/>
      <c r="V1356" s="103"/>
      <c r="W1356" s="103"/>
      <c r="X1356" s="103"/>
      <c r="Y1356" s="103"/>
      <c r="AD1356" s="103"/>
      <c r="AE1356" s="103"/>
    </row>
    <row r="1357" spans="4:31" ht="13.5">
      <c r="D1357" s="106"/>
      <c r="E1357" s="105"/>
      <c r="F1357" s="105"/>
      <c r="G1357" s="105"/>
      <c r="H1357" s="106"/>
      <c r="I1357" s="106"/>
      <c r="J1357" s="106"/>
      <c r="K1357" s="106"/>
      <c r="L1357" s="106"/>
      <c r="M1357" s="106"/>
      <c r="N1357" s="106"/>
      <c r="O1357" s="106"/>
      <c r="P1357" s="106"/>
      <c r="Q1357" s="106"/>
      <c r="R1357" s="106"/>
      <c r="S1357" s="103"/>
      <c r="T1357" s="103"/>
      <c r="U1357" s="103"/>
      <c r="V1357" s="103"/>
      <c r="W1357" s="103"/>
      <c r="X1357" s="103"/>
      <c r="Y1357" s="103"/>
      <c r="AD1357" s="103"/>
      <c r="AE1357" s="103"/>
    </row>
    <row r="1358" spans="4:31" ht="13.5">
      <c r="D1358" s="106"/>
      <c r="E1358" s="105"/>
      <c r="F1358" s="105"/>
      <c r="G1358" s="105"/>
      <c r="H1358" s="106"/>
      <c r="I1358" s="106"/>
      <c r="J1358" s="106"/>
      <c r="K1358" s="106"/>
      <c r="L1358" s="106"/>
      <c r="M1358" s="106"/>
      <c r="N1358" s="106"/>
      <c r="O1358" s="106"/>
      <c r="P1358" s="106"/>
      <c r="Q1358" s="106"/>
      <c r="R1358" s="106"/>
      <c r="S1358" s="103"/>
      <c r="T1358" s="103"/>
      <c r="U1358" s="103"/>
      <c r="V1358" s="103"/>
      <c r="W1358" s="103"/>
      <c r="X1358" s="103"/>
      <c r="Y1358" s="103"/>
      <c r="AD1358" s="103"/>
      <c r="AE1358" s="103"/>
    </row>
    <row r="1359" spans="4:31" ht="13.5">
      <c r="D1359" s="106"/>
      <c r="E1359" s="105"/>
      <c r="F1359" s="105"/>
      <c r="G1359" s="105"/>
      <c r="H1359" s="106"/>
      <c r="I1359" s="106"/>
      <c r="J1359" s="106"/>
      <c r="K1359" s="106"/>
      <c r="L1359" s="106"/>
      <c r="M1359" s="106"/>
      <c r="N1359" s="106"/>
      <c r="O1359" s="106"/>
      <c r="P1359" s="106"/>
      <c r="Q1359" s="106"/>
      <c r="R1359" s="106"/>
      <c r="S1359" s="103"/>
      <c r="T1359" s="103"/>
      <c r="U1359" s="103"/>
      <c r="V1359" s="103"/>
      <c r="W1359" s="103"/>
      <c r="X1359" s="103"/>
      <c r="Y1359" s="103"/>
      <c r="AD1359" s="103"/>
      <c r="AE1359" s="103"/>
    </row>
    <row r="1360" spans="4:31" ht="13.5">
      <c r="D1360" s="106"/>
      <c r="E1360" s="105"/>
      <c r="F1360" s="105"/>
      <c r="G1360" s="105"/>
      <c r="H1360" s="106"/>
      <c r="I1360" s="106"/>
      <c r="J1360" s="106"/>
      <c r="K1360" s="106"/>
      <c r="L1360" s="106"/>
      <c r="M1360" s="106"/>
      <c r="N1360" s="106"/>
      <c r="O1360" s="106"/>
      <c r="P1360" s="106"/>
      <c r="Q1360" s="106"/>
      <c r="R1360" s="106"/>
      <c r="S1360" s="103"/>
      <c r="T1360" s="103"/>
      <c r="U1360" s="103"/>
      <c r="V1360" s="103"/>
      <c r="W1360" s="103"/>
      <c r="X1360" s="103"/>
      <c r="Y1360" s="103"/>
      <c r="AD1360" s="103"/>
      <c r="AE1360" s="103"/>
    </row>
    <row r="1361" spans="4:31" ht="13.5">
      <c r="D1361" s="106"/>
      <c r="E1361" s="105"/>
      <c r="F1361" s="105"/>
      <c r="G1361" s="105"/>
      <c r="H1361" s="106"/>
      <c r="I1361" s="106"/>
      <c r="J1361" s="106"/>
      <c r="K1361" s="106"/>
      <c r="L1361" s="106"/>
      <c r="M1361" s="106"/>
      <c r="N1361" s="106"/>
      <c r="O1361" s="106"/>
      <c r="P1361" s="106"/>
      <c r="Q1361" s="106"/>
      <c r="R1361" s="106"/>
      <c r="S1361" s="103"/>
      <c r="T1361" s="103"/>
      <c r="U1361" s="103"/>
      <c r="V1361" s="103"/>
      <c r="W1361" s="103"/>
      <c r="X1361" s="103"/>
      <c r="Y1361" s="103"/>
      <c r="AD1361" s="103"/>
      <c r="AE1361" s="103"/>
    </row>
    <row r="1362" spans="4:31" ht="13.5">
      <c r="D1362" s="106"/>
      <c r="E1362" s="105"/>
      <c r="F1362" s="105"/>
      <c r="G1362" s="105"/>
      <c r="H1362" s="106"/>
      <c r="I1362" s="106"/>
      <c r="J1362" s="106"/>
      <c r="K1362" s="106"/>
      <c r="L1362" s="106"/>
      <c r="M1362" s="106"/>
      <c r="N1362" s="106"/>
      <c r="O1362" s="106"/>
      <c r="P1362" s="106"/>
      <c r="Q1362" s="106"/>
      <c r="R1362" s="106"/>
      <c r="S1362" s="103"/>
      <c r="T1362" s="103"/>
      <c r="U1362" s="103"/>
      <c r="V1362" s="103"/>
      <c r="W1362" s="103"/>
      <c r="X1362" s="103"/>
      <c r="Y1362" s="103"/>
      <c r="AD1362" s="103"/>
      <c r="AE1362" s="103"/>
    </row>
    <row r="1363" spans="4:31" ht="13.5">
      <c r="D1363" s="106"/>
      <c r="E1363" s="105"/>
      <c r="F1363" s="105"/>
      <c r="G1363" s="105"/>
      <c r="H1363" s="106"/>
      <c r="I1363" s="106"/>
      <c r="J1363" s="106"/>
      <c r="K1363" s="106"/>
      <c r="L1363" s="106"/>
      <c r="M1363" s="106"/>
      <c r="N1363" s="106"/>
      <c r="O1363" s="106"/>
      <c r="P1363" s="106"/>
      <c r="Q1363" s="106"/>
      <c r="R1363" s="106"/>
      <c r="S1363" s="103"/>
      <c r="T1363" s="103"/>
      <c r="U1363" s="103"/>
      <c r="V1363" s="103"/>
      <c r="W1363" s="103"/>
      <c r="X1363" s="103"/>
      <c r="Y1363" s="103"/>
      <c r="AD1363" s="103"/>
      <c r="AE1363" s="103"/>
    </row>
    <row r="1364" spans="4:31" ht="13.5">
      <c r="D1364" s="106"/>
      <c r="E1364" s="105"/>
      <c r="F1364" s="105"/>
      <c r="G1364" s="105"/>
      <c r="H1364" s="106"/>
      <c r="I1364" s="106"/>
      <c r="J1364" s="106"/>
      <c r="K1364" s="106"/>
      <c r="L1364" s="106"/>
      <c r="M1364" s="106"/>
      <c r="N1364" s="106"/>
      <c r="O1364" s="106"/>
      <c r="P1364" s="106"/>
      <c r="Q1364" s="106"/>
      <c r="R1364" s="106"/>
      <c r="S1364" s="103"/>
      <c r="T1364" s="103"/>
      <c r="U1364" s="103"/>
      <c r="V1364" s="103"/>
      <c r="W1364" s="103"/>
      <c r="X1364" s="103"/>
      <c r="Y1364" s="103"/>
      <c r="AD1364" s="103"/>
      <c r="AE1364" s="103"/>
    </row>
    <row r="1365" spans="4:31" ht="13.5">
      <c r="D1365" s="106"/>
      <c r="E1365" s="105"/>
      <c r="F1365" s="105"/>
      <c r="G1365" s="105"/>
      <c r="H1365" s="106"/>
      <c r="I1365" s="106"/>
      <c r="J1365" s="106"/>
      <c r="K1365" s="106"/>
      <c r="L1365" s="106"/>
      <c r="M1365" s="106"/>
      <c r="N1365" s="106"/>
      <c r="O1365" s="106"/>
      <c r="P1365" s="106"/>
      <c r="Q1365" s="106"/>
      <c r="R1365" s="106"/>
      <c r="S1365" s="103"/>
      <c r="T1365" s="103"/>
      <c r="U1365" s="103"/>
      <c r="V1365" s="103"/>
      <c r="W1365" s="103"/>
      <c r="X1365" s="103"/>
      <c r="Y1365" s="103"/>
      <c r="AD1365" s="103"/>
      <c r="AE1365" s="103"/>
    </row>
    <row r="1366" spans="4:31" ht="13.5">
      <c r="D1366" s="106"/>
      <c r="E1366" s="105"/>
      <c r="F1366" s="105"/>
      <c r="G1366" s="105"/>
      <c r="H1366" s="106"/>
      <c r="I1366" s="106"/>
      <c r="J1366" s="106"/>
      <c r="K1366" s="106"/>
      <c r="L1366" s="106"/>
      <c r="M1366" s="106"/>
      <c r="N1366" s="106"/>
      <c r="O1366" s="106"/>
      <c r="P1366" s="106"/>
      <c r="Q1366" s="106"/>
      <c r="R1366" s="106"/>
      <c r="S1366" s="103"/>
      <c r="T1366" s="103"/>
      <c r="U1366" s="103"/>
      <c r="V1366" s="103"/>
      <c r="W1366" s="103"/>
      <c r="X1366" s="103"/>
      <c r="Y1366" s="103"/>
      <c r="AD1366" s="103"/>
      <c r="AE1366" s="103"/>
    </row>
    <row r="1367" spans="4:31" ht="13.5">
      <c r="D1367" s="106"/>
      <c r="E1367" s="105"/>
      <c r="F1367" s="105"/>
      <c r="G1367" s="105"/>
      <c r="H1367" s="106"/>
      <c r="I1367" s="106"/>
      <c r="J1367" s="106"/>
      <c r="K1367" s="106"/>
      <c r="L1367" s="106"/>
      <c r="M1367" s="106"/>
      <c r="N1367" s="106"/>
      <c r="O1367" s="106"/>
      <c r="P1367" s="106"/>
      <c r="Q1367" s="106"/>
      <c r="R1367" s="106"/>
      <c r="S1367" s="103"/>
      <c r="T1367" s="103"/>
      <c r="U1367" s="103"/>
      <c r="V1367" s="103"/>
      <c r="W1367" s="103"/>
      <c r="X1367" s="103"/>
      <c r="Y1367" s="103"/>
      <c r="AD1367" s="103"/>
      <c r="AE1367" s="103"/>
    </row>
    <row r="1368" spans="4:31" ht="13.5">
      <c r="D1368" s="106"/>
      <c r="E1368" s="105"/>
      <c r="F1368" s="105"/>
      <c r="G1368" s="105"/>
      <c r="H1368" s="106"/>
      <c r="I1368" s="106"/>
      <c r="J1368" s="106"/>
      <c r="K1368" s="106"/>
      <c r="L1368" s="106"/>
      <c r="M1368" s="106"/>
      <c r="N1368" s="106"/>
      <c r="O1368" s="106"/>
      <c r="P1368" s="106"/>
      <c r="Q1368" s="106"/>
      <c r="R1368" s="106"/>
      <c r="S1368" s="103"/>
      <c r="T1368" s="103"/>
      <c r="U1368" s="103"/>
      <c r="V1368" s="103"/>
      <c r="W1368" s="103"/>
      <c r="X1368" s="103"/>
      <c r="Y1368" s="103"/>
      <c r="AD1368" s="103"/>
      <c r="AE1368" s="103"/>
    </row>
    <row r="1369" spans="4:31" ht="13.5">
      <c r="D1369" s="106"/>
      <c r="E1369" s="105"/>
      <c r="F1369" s="105"/>
      <c r="G1369" s="105"/>
      <c r="H1369" s="106"/>
      <c r="I1369" s="106"/>
      <c r="J1369" s="106"/>
      <c r="K1369" s="106"/>
      <c r="L1369" s="106"/>
      <c r="M1369" s="106"/>
      <c r="N1369" s="106"/>
      <c r="O1369" s="106"/>
      <c r="P1369" s="106"/>
      <c r="Q1369" s="106"/>
      <c r="R1369" s="106"/>
      <c r="S1369" s="103"/>
      <c r="T1369" s="103"/>
      <c r="U1369" s="103"/>
      <c r="V1369" s="103"/>
      <c r="W1369" s="103"/>
      <c r="X1369" s="103"/>
      <c r="Y1369" s="103"/>
      <c r="AD1369" s="103"/>
      <c r="AE1369" s="103"/>
    </row>
    <row r="1370" spans="4:31" ht="13.5">
      <c r="D1370" s="106"/>
      <c r="E1370" s="105"/>
      <c r="F1370" s="105"/>
      <c r="G1370" s="105"/>
      <c r="H1370" s="106"/>
      <c r="I1370" s="106"/>
      <c r="J1370" s="106"/>
      <c r="K1370" s="106"/>
      <c r="L1370" s="106"/>
      <c r="M1370" s="106"/>
      <c r="N1370" s="106"/>
      <c r="O1370" s="106"/>
      <c r="P1370" s="106"/>
      <c r="Q1370" s="106"/>
      <c r="R1370" s="106"/>
      <c r="S1370" s="103"/>
      <c r="T1370" s="103"/>
      <c r="U1370" s="103"/>
      <c r="V1370" s="103"/>
      <c r="W1370" s="103"/>
      <c r="X1370" s="103"/>
      <c r="Y1370" s="103"/>
      <c r="AD1370" s="103"/>
      <c r="AE1370" s="103"/>
    </row>
    <row r="1371" spans="4:31" ht="13.5">
      <c r="D1371" s="106"/>
      <c r="E1371" s="105"/>
      <c r="F1371" s="105"/>
      <c r="G1371" s="105"/>
      <c r="H1371" s="106"/>
      <c r="I1371" s="106"/>
      <c r="J1371" s="106"/>
      <c r="K1371" s="106"/>
      <c r="L1371" s="106"/>
      <c r="M1371" s="106"/>
      <c r="N1371" s="106"/>
      <c r="O1371" s="106"/>
      <c r="P1371" s="106"/>
      <c r="Q1371" s="106"/>
      <c r="R1371" s="106"/>
      <c r="S1371" s="103"/>
      <c r="T1371" s="103"/>
      <c r="U1371" s="103"/>
      <c r="V1371" s="103"/>
      <c r="W1371" s="103"/>
      <c r="X1371" s="103"/>
      <c r="Y1371" s="103"/>
      <c r="AD1371" s="103"/>
      <c r="AE1371" s="103"/>
    </row>
    <row r="1372" spans="4:31" ht="13.5">
      <c r="D1372" s="106"/>
      <c r="E1372" s="105"/>
      <c r="F1372" s="105"/>
      <c r="G1372" s="105"/>
      <c r="H1372" s="106"/>
      <c r="I1372" s="106"/>
      <c r="J1372" s="106"/>
      <c r="K1372" s="106"/>
      <c r="L1372" s="106"/>
      <c r="M1372" s="106"/>
      <c r="N1372" s="106"/>
      <c r="O1372" s="106"/>
      <c r="P1372" s="106"/>
      <c r="Q1372" s="106"/>
      <c r="R1372" s="106"/>
      <c r="S1372" s="103"/>
      <c r="T1372" s="103"/>
      <c r="U1372" s="103"/>
      <c r="V1372" s="103"/>
      <c r="W1372" s="103"/>
      <c r="X1372" s="103"/>
      <c r="Y1372" s="103"/>
      <c r="AD1372" s="103"/>
      <c r="AE1372" s="103"/>
    </row>
    <row r="1373" spans="4:31" ht="13.5">
      <c r="D1373" s="106"/>
      <c r="E1373" s="105"/>
      <c r="F1373" s="105"/>
      <c r="G1373" s="105"/>
      <c r="H1373" s="106"/>
      <c r="I1373" s="106"/>
      <c r="J1373" s="106"/>
      <c r="K1373" s="106"/>
      <c r="L1373" s="106"/>
      <c r="M1373" s="106"/>
      <c r="N1373" s="106"/>
      <c r="O1373" s="106"/>
      <c r="P1373" s="106"/>
      <c r="Q1373" s="106"/>
      <c r="R1373" s="106"/>
      <c r="S1373" s="103"/>
      <c r="T1373" s="103"/>
      <c r="U1373" s="103"/>
      <c r="V1373" s="103"/>
      <c r="W1373" s="103"/>
      <c r="X1373" s="103"/>
      <c r="Y1373" s="103"/>
      <c r="AD1373" s="103"/>
      <c r="AE1373" s="103"/>
    </row>
    <row r="1374" spans="4:31" ht="13.5">
      <c r="D1374" s="106"/>
      <c r="E1374" s="105"/>
      <c r="F1374" s="105"/>
      <c r="G1374" s="105"/>
      <c r="H1374" s="106"/>
      <c r="I1374" s="106"/>
      <c r="J1374" s="106"/>
      <c r="K1374" s="106"/>
      <c r="L1374" s="106"/>
      <c r="M1374" s="106"/>
      <c r="N1374" s="106"/>
      <c r="O1374" s="106"/>
      <c r="P1374" s="106"/>
      <c r="Q1374" s="106"/>
      <c r="R1374" s="106"/>
      <c r="S1374" s="103"/>
      <c r="T1374" s="103"/>
      <c r="U1374" s="103"/>
      <c r="V1374" s="103"/>
      <c r="W1374" s="103"/>
      <c r="X1374" s="103"/>
      <c r="Y1374" s="103"/>
      <c r="AD1374" s="103"/>
      <c r="AE1374" s="103"/>
    </row>
    <row r="1375" spans="4:31" ht="13.5">
      <c r="D1375" s="106"/>
      <c r="E1375" s="105"/>
      <c r="F1375" s="105"/>
      <c r="G1375" s="105"/>
      <c r="H1375" s="106"/>
      <c r="I1375" s="106"/>
      <c r="J1375" s="106"/>
      <c r="K1375" s="106"/>
      <c r="L1375" s="106"/>
      <c r="M1375" s="106"/>
      <c r="N1375" s="106"/>
      <c r="O1375" s="106"/>
      <c r="P1375" s="106"/>
      <c r="Q1375" s="106"/>
      <c r="R1375" s="106"/>
      <c r="S1375" s="103"/>
      <c r="T1375" s="103"/>
      <c r="U1375" s="103"/>
      <c r="V1375" s="103"/>
      <c r="W1375" s="103"/>
      <c r="X1375" s="103"/>
      <c r="Y1375" s="103"/>
      <c r="AD1375" s="103"/>
      <c r="AE1375" s="103"/>
    </row>
    <row r="1376" spans="4:31" ht="13.5">
      <c r="D1376" s="106"/>
      <c r="E1376" s="105"/>
      <c r="F1376" s="105"/>
      <c r="G1376" s="105"/>
      <c r="H1376" s="106"/>
      <c r="I1376" s="106"/>
      <c r="J1376" s="106"/>
      <c r="K1376" s="106"/>
      <c r="L1376" s="106"/>
      <c r="M1376" s="106"/>
      <c r="N1376" s="106"/>
      <c r="O1376" s="106"/>
      <c r="P1376" s="106"/>
      <c r="Q1376" s="106"/>
      <c r="R1376" s="106"/>
      <c r="S1376" s="103"/>
      <c r="T1376" s="103"/>
      <c r="U1376" s="103"/>
      <c r="V1376" s="103"/>
      <c r="W1376" s="103"/>
      <c r="X1376" s="103"/>
      <c r="Y1376" s="103"/>
      <c r="AD1376" s="103"/>
      <c r="AE1376" s="103"/>
    </row>
    <row r="1377" spans="4:31" ht="13.5">
      <c r="D1377" s="106"/>
      <c r="E1377" s="105"/>
      <c r="F1377" s="105"/>
      <c r="G1377" s="105"/>
      <c r="H1377" s="106"/>
      <c r="I1377" s="106"/>
      <c r="J1377" s="106"/>
      <c r="K1377" s="106"/>
      <c r="L1377" s="106"/>
      <c r="M1377" s="106"/>
      <c r="N1377" s="106"/>
      <c r="O1377" s="106"/>
      <c r="P1377" s="106"/>
      <c r="Q1377" s="106"/>
      <c r="R1377" s="106"/>
      <c r="S1377" s="103"/>
      <c r="T1377" s="103"/>
      <c r="U1377" s="103"/>
      <c r="V1377" s="103"/>
      <c r="W1377" s="103"/>
      <c r="X1377" s="103"/>
      <c r="Y1377" s="103"/>
      <c r="AD1377" s="103"/>
      <c r="AE1377" s="103"/>
    </row>
    <row r="1378" spans="4:31" ht="13.5">
      <c r="D1378" s="106"/>
      <c r="E1378" s="105"/>
      <c r="F1378" s="105"/>
      <c r="G1378" s="105"/>
      <c r="H1378" s="106"/>
      <c r="I1378" s="106"/>
      <c r="J1378" s="106"/>
      <c r="K1378" s="106"/>
      <c r="L1378" s="106"/>
      <c r="M1378" s="106"/>
      <c r="N1378" s="106"/>
      <c r="O1378" s="106"/>
      <c r="P1378" s="106"/>
      <c r="Q1378" s="106"/>
      <c r="R1378" s="106"/>
      <c r="S1378" s="103"/>
      <c r="T1378" s="103"/>
      <c r="U1378" s="103"/>
      <c r="V1378" s="103"/>
      <c r="W1378" s="103"/>
      <c r="X1378" s="103"/>
      <c r="Y1378" s="103"/>
      <c r="AD1378" s="103"/>
      <c r="AE1378" s="103"/>
    </row>
    <row r="1379" spans="4:31" ht="13.5">
      <c r="D1379" s="106"/>
      <c r="E1379" s="105"/>
      <c r="F1379" s="105"/>
      <c r="G1379" s="105"/>
      <c r="H1379" s="106"/>
      <c r="I1379" s="106"/>
      <c r="J1379" s="106"/>
      <c r="K1379" s="106"/>
      <c r="L1379" s="106"/>
      <c r="M1379" s="106"/>
      <c r="N1379" s="106"/>
      <c r="O1379" s="106"/>
      <c r="P1379" s="106"/>
      <c r="Q1379" s="106"/>
      <c r="R1379" s="106"/>
      <c r="S1379" s="103"/>
      <c r="T1379" s="103"/>
      <c r="U1379" s="103"/>
      <c r="V1379" s="103"/>
      <c r="W1379" s="103"/>
      <c r="X1379" s="103"/>
      <c r="Y1379" s="103"/>
      <c r="AD1379" s="103"/>
      <c r="AE1379" s="103"/>
    </row>
    <row r="1380" spans="4:31" ht="13.5">
      <c r="D1380" s="106"/>
      <c r="E1380" s="105"/>
      <c r="F1380" s="105"/>
      <c r="G1380" s="105"/>
      <c r="H1380" s="106"/>
      <c r="I1380" s="106"/>
      <c r="J1380" s="106"/>
      <c r="K1380" s="106"/>
      <c r="L1380" s="106"/>
      <c r="M1380" s="106"/>
      <c r="N1380" s="106"/>
      <c r="O1380" s="106"/>
      <c r="P1380" s="106"/>
      <c r="Q1380" s="106"/>
      <c r="R1380" s="106"/>
      <c r="S1380" s="103"/>
      <c r="T1380" s="103"/>
      <c r="U1380" s="103"/>
      <c r="V1380" s="103"/>
      <c r="W1380" s="103"/>
      <c r="X1380" s="103"/>
      <c r="Y1380" s="103"/>
      <c r="AD1380" s="103"/>
      <c r="AE1380" s="103"/>
    </row>
    <row r="1381" spans="4:31" ht="13.5">
      <c r="D1381" s="106"/>
      <c r="E1381" s="105"/>
      <c r="F1381" s="105"/>
      <c r="G1381" s="105"/>
      <c r="H1381" s="106"/>
      <c r="I1381" s="106"/>
      <c r="J1381" s="106"/>
      <c r="K1381" s="106"/>
      <c r="L1381" s="106"/>
      <c r="M1381" s="106"/>
      <c r="N1381" s="106"/>
      <c r="O1381" s="106"/>
      <c r="P1381" s="106"/>
      <c r="Q1381" s="106"/>
      <c r="R1381" s="106"/>
      <c r="S1381" s="103"/>
      <c r="T1381" s="103"/>
      <c r="U1381" s="103"/>
      <c r="V1381" s="103"/>
      <c r="W1381" s="103"/>
      <c r="X1381" s="103"/>
      <c r="Y1381" s="103"/>
      <c r="AD1381" s="103"/>
      <c r="AE1381" s="103"/>
    </row>
    <row r="1382" spans="4:31" ht="13.5">
      <c r="D1382" s="106"/>
      <c r="E1382" s="105"/>
      <c r="F1382" s="105"/>
      <c r="G1382" s="105"/>
      <c r="H1382" s="106"/>
      <c r="I1382" s="106"/>
      <c r="J1382" s="106"/>
      <c r="K1382" s="106"/>
      <c r="L1382" s="106"/>
      <c r="M1382" s="106"/>
      <c r="N1382" s="106"/>
      <c r="O1382" s="106"/>
      <c r="P1382" s="106"/>
      <c r="Q1382" s="106"/>
      <c r="R1382" s="106"/>
      <c r="S1382" s="103"/>
      <c r="T1382" s="103"/>
      <c r="U1382" s="103"/>
      <c r="V1382" s="103"/>
      <c r="W1382" s="103"/>
      <c r="X1382" s="103"/>
      <c r="Y1382" s="103"/>
      <c r="AD1382" s="103"/>
      <c r="AE1382" s="103"/>
    </row>
    <row r="1383" spans="4:31" ht="13.5">
      <c r="D1383" s="106"/>
      <c r="E1383" s="105"/>
      <c r="F1383" s="105"/>
      <c r="G1383" s="105"/>
      <c r="H1383" s="106"/>
      <c r="I1383" s="106"/>
      <c r="J1383" s="106"/>
      <c r="K1383" s="106"/>
      <c r="L1383" s="106"/>
      <c r="M1383" s="106"/>
      <c r="N1383" s="106"/>
      <c r="O1383" s="106"/>
      <c r="P1383" s="106"/>
      <c r="Q1383" s="106"/>
      <c r="R1383" s="106"/>
      <c r="S1383" s="103"/>
      <c r="T1383" s="103"/>
      <c r="U1383" s="103"/>
      <c r="V1383" s="103"/>
      <c r="W1383" s="103"/>
      <c r="X1383" s="103"/>
      <c r="Y1383" s="103"/>
      <c r="AD1383" s="103"/>
      <c r="AE1383" s="103"/>
    </row>
    <row r="1384" spans="4:31" ht="13.5">
      <c r="D1384" s="106"/>
      <c r="E1384" s="105"/>
      <c r="F1384" s="105"/>
      <c r="G1384" s="105"/>
      <c r="H1384" s="106"/>
      <c r="I1384" s="106"/>
      <c r="J1384" s="106"/>
      <c r="K1384" s="106"/>
      <c r="L1384" s="106"/>
      <c r="M1384" s="106"/>
      <c r="N1384" s="106"/>
      <c r="O1384" s="106"/>
      <c r="P1384" s="106"/>
      <c r="Q1384" s="106"/>
      <c r="R1384" s="106"/>
      <c r="S1384" s="103"/>
      <c r="T1384" s="103"/>
      <c r="U1384" s="103"/>
      <c r="V1384" s="103"/>
      <c r="W1384" s="103"/>
      <c r="X1384" s="103"/>
      <c r="Y1384" s="103"/>
      <c r="AD1384" s="103"/>
      <c r="AE1384" s="103"/>
    </row>
    <row r="1385" spans="4:31" ht="13.5">
      <c r="D1385" s="106"/>
      <c r="E1385" s="105"/>
      <c r="F1385" s="105"/>
      <c r="G1385" s="105"/>
      <c r="H1385" s="106"/>
      <c r="I1385" s="106"/>
      <c r="J1385" s="106"/>
      <c r="K1385" s="106"/>
      <c r="L1385" s="106"/>
      <c r="M1385" s="106"/>
      <c r="N1385" s="106"/>
      <c r="O1385" s="106"/>
      <c r="P1385" s="106"/>
      <c r="Q1385" s="106"/>
      <c r="R1385" s="106"/>
      <c r="S1385" s="103"/>
      <c r="T1385" s="103"/>
      <c r="U1385" s="103"/>
      <c r="V1385" s="103"/>
      <c r="W1385" s="103"/>
      <c r="X1385" s="103"/>
      <c r="Y1385" s="103"/>
      <c r="AD1385" s="103"/>
      <c r="AE1385" s="103"/>
    </row>
    <row r="1386" spans="4:31" ht="13.5">
      <c r="D1386" s="106"/>
      <c r="E1386" s="105"/>
      <c r="F1386" s="105"/>
      <c r="G1386" s="105"/>
      <c r="H1386" s="106"/>
      <c r="I1386" s="106"/>
      <c r="J1386" s="106"/>
      <c r="K1386" s="106"/>
      <c r="L1386" s="106"/>
      <c r="M1386" s="106"/>
      <c r="N1386" s="106"/>
      <c r="O1386" s="106"/>
      <c r="P1386" s="106"/>
      <c r="Q1386" s="106"/>
      <c r="R1386" s="106"/>
      <c r="S1386" s="103"/>
      <c r="T1386" s="103"/>
      <c r="U1386" s="103"/>
      <c r="V1386" s="103"/>
      <c r="W1386" s="103"/>
      <c r="X1386" s="103"/>
      <c r="Y1386" s="103"/>
      <c r="AD1386" s="103"/>
      <c r="AE1386" s="103"/>
    </row>
    <row r="1387" spans="4:31" ht="13.5">
      <c r="D1387" s="106"/>
      <c r="E1387" s="105"/>
      <c r="F1387" s="105"/>
      <c r="G1387" s="105"/>
      <c r="H1387" s="106"/>
      <c r="I1387" s="106"/>
      <c r="J1387" s="106"/>
      <c r="K1387" s="106"/>
      <c r="L1387" s="106"/>
      <c r="M1387" s="106"/>
      <c r="N1387" s="106"/>
      <c r="O1387" s="106"/>
      <c r="P1387" s="106"/>
      <c r="Q1387" s="106"/>
      <c r="R1387" s="106"/>
      <c r="S1387" s="103"/>
      <c r="T1387" s="103"/>
      <c r="U1387" s="103"/>
      <c r="V1387" s="103"/>
      <c r="W1387" s="103"/>
      <c r="X1387" s="103"/>
      <c r="Y1387" s="103"/>
      <c r="AD1387" s="103"/>
      <c r="AE1387" s="103"/>
    </row>
    <row r="1388" spans="4:31" ht="13.5">
      <c r="D1388" s="106"/>
      <c r="E1388" s="105"/>
      <c r="F1388" s="105"/>
      <c r="G1388" s="105"/>
      <c r="H1388" s="106"/>
      <c r="I1388" s="106"/>
      <c r="J1388" s="106"/>
      <c r="K1388" s="106"/>
      <c r="L1388" s="106"/>
      <c r="M1388" s="106"/>
      <c r="N1388" s="106"/>
      <c r="O1388" s="106"/>
      <c r="P1388" s="106"/>
      <c r="Q1388" s="106"/>
      <c r="R1388" s="106"/>
      <c r="S1388" s="103"/>
      <c r="T1388" s="103"/>
      <c r="U1388" s="103"/>
      <c r="V1388" s="103"/>
      <c r="W1388" s="103"/>
      <c r="X1388" s="103"/>
      <c r="Y1388" s="103"/>
      <c r="AD1388" s="103"/>
      <c r="AE1388" s="103"/>
    </row>
    <row r="1389" spans="4:31" ht="13.5">
      <c r="D1389" s="106"/>
      <c r="E1389" s="105"/>
      <c r="F1389" s="105"/>
      <c r="G1389" s="105"/>
      <c r="H1389" s="106"/>
      <c r="I1389" s="106"/>
      <c r="J1389" s="106"/>
      <c r="K1389" s="106"/>
      <c r="L1389" s="106"/>
      <c r="M1389" s="106"/>
      <c r="N1389" s="106"/>
      <c r="O1389" s="106"/>
      <c r="P1389" s="106"/>
      <c r="Q1389" s="106"/>
      <c r="R1389" s="106"/>
      <c r="S1389" s="103"/>
      <c r="T1389" s="103"/>
      <c r="U1389" s="103"/>
      <c r="V1389" s="103"/>
      <c r="W1389" s="103"/>
      <c r="X1389" s="103"/>
      <c r="Y1389" s="103"/>
      <c r="AD1389" s="103"/>
      <c r="AE1389" s="103"/>
    </row>
    <row r="1390" spans="4:31" ht="13.5">
      <c r="D1390" s="106"/>
      <c r="E1390" s="105"/>
      <c r="F1390" s="105"/>
      <c r="G1390" s="105"/>
      <c r="H1390" s="106"/>
      <c r="I1390" s="106"/>
      <c r="J1390" s="106"/>
      <c r="K1390" s="106"/>
      <c r="L1390" s="106"/>
      <c r="M1390" s="106"/>
      <c r="N1390" s="106"/>
      <c r="O1390" s="106"/>
      <c r="P1390" s="106"/>
      <c r="Q1390" s="106"/>
      <c r="R1390" s="106"/>
      <c r="S1390" s="103"/>
      <c r="T1390" s="103"/>
      <c r="U1390" s="103"/>
      <c r="V1390" s="103"/>
      <c r="W1390" s="103"/>
      <c r="X1390" s="103"/>
      <c r="Y1390" s="103"/>
      <c r="AD1390" s="103"/>
      <c r="AE1390" s="103"/>
    </row>
    <row r="1391" spans="4:31" ht="13.5">
      <c r="D1391" s="106"/>
      <c r="E1391" s="105"/>
      <c r="F1391" s="105"/>
      <c r="G1391" s="105"/>
      <c r="H1391" s="106"/>
      <c r="I1391" s="106"/>
      <c r="J1391" s="106"/>
      <c r="K1391" s="106"/>
      <c r="L1391" s="106"/>
      <c r="M1391" s="106"/>
      <c r="N1391" s="106"/>
      <c r="O1391" s="106"/>
      <c r="P1391" s="106"/>
      <c r="Q1391" s="106"/>
      <c r="R1391" s="106"/>
      <c r="S1391" s="103"/>
      <c r="T1391" s="103"/>
      <c r="U1391" s="103"/>
      <c r="V1391" s="103"/>
      <c r="W1391" s="103"/>
      <c r="X1391" s="103"/>
      <c r="Y1391" s="103"/>
      <c r="AD1391" s="103"/>
      <c r="AE1391" s="103"/>
    </row>
    <row r="1392" spans="4:31" ht="13.5">
      <c r="D1392" s="106"/>
      <c r="E1392" s="105"/>
      <c r="F1392" s="105"/>
      <c r="G1392" s="105"/>
      <c r="H1392" s="106"/>
      <c r="I1392" s="106"/>
      <c r="J1392" s="106"/>
      <c r="K1392" s="106"/>
      <c r="L1392" s="106"/>
      <c r="M1392" s="106"/>
      <c r="N1392" s="106"/>
      <c r="O1392" s="106"/>
      <c r="P1392" s="106"/>
      <c r="Q1392" s="106"/>
      <c r="R1392" s="106"/>
      <c r="S1392" s="103"/>
      <c r="T1392" s="103"/>
      <c r="U1392" s="103"/>
      <c r="V1392" s="103"/>
      <c r="W1392" s="103"/>
      <c r="X1392" s="103"/>
      <c r="Y1392" s="103"/>
      <c r="AD1392" s="103"/>
      <c r="AE1392" s="103"/>
    </row>
    <row r="1393" spans="4:31" ht="13.5">
      <c r="D1393" s="106"/>
      <c r="E1393" s="105"/>
      <c r="F1393" s="105"/>
      <c r="G1393" s="105"/>
      <c r="H1393" s="106"/>
      <c r="I1393" s="106"/>
      <c r="J1393" s="106"/>
      <c r="K1393" s="106"/>
      <c r="L1393" s="106"/>
      <c r="M1393" s="106"/>
      <c r="N1393" s="106"/>
      <c r="O1393" s="106"/>
      <c r="P1393" s="106"/>
      <c r="Q1393" s="106"/>
      <c r="R1393" s="106"/>
      <c r="S1393" s="103"/>
      <c r="T1393" s="103"/>
      <c r="U1393" s="103"/>
      <c r="V1393" s="103"/>
      <c r="W1393" s="103"/>
      <c r="X1393" s="103"/>
      <c r="Y1393" s="103"/>
      <c r="AD1393" s="103"/>
      <c r="AE1393" s="103"/>
    </row>
    <row r="1394" spans="4:31" ht="13.5">
      <c r="D1394" s="106"/>
      <c r="E1394" s="105"/>
      <c r="F1394" s="105"/>
      <c r="G1394" s="105"/>
      <c r="H1394" s="106"/>
      <c r="I1394" s="106"/>
      <c r="J1394" s="106"/>
      <c r="K1394" s="106"/>
      <c r="L1394" s="106"/>
      <c r="M1394" s="106"/>
      <c r="N1394" s="106"/>
      <c r="O1394" s="106"/>
      <c r="P1394" s="106"/>
      <c r="Q1394" s="106"/>
      <c r="R1394" s="106"/>
      <c r="S1394" s="103"/>
      <c r="T1394" s="103"/>
      <c r="U1394" s="103"/>
      <c r="V1394" s="103"/>
      <c r="W1394" s="103"/>
      <c r="X1394" s="103"/>
      <c r="Y1394" s="103"/>
      <c r="AD1394" s="103"/>
      <c r="AE1394" s="103"/>
    </row>
    <row r="1395" spans="4:31" ht="13.5">
      <c r="D1395" s="106"/>
      <c r="E1395" s="105"/>
      <c r="F1395" s="105"/>
      <c r="G1395" s="105"/>
      <c r="H1395" s="106"/>
      <c r="I1395" s="106"/>
      <c r="J1395" s="106"/>
      <c r="K1395" s="106"/>
      <c r="L1395" s="106"/>
      <c r="M1395" s="106"/>
      <c r="N1395" s="106"/>
      <c r="O1395" s="106"/>
      <c r="P1395" s="106"/>
      <c r="Q1395" s="106"/>
      <c r="R1395" s="106"/>
      <c r="S1395" s="103"/>
      <c r="T1395" s="103"/>
      <c r="U1395" s="103"/>
      <c r="V1395" s="103"/>
      <c r="W1395" s="103"/>
      <c r="X1395" s="103"/>
      <c r="Y1395" s="103"/>
      <c r="AD1395" s="103"/>
      <c r="AE1395" s="103"/>
    </row>
    <row r="1396" spans="4:31" ht="13.5">
      <c r="D1396" s="106"/>
      <c r="E1396" s="105"/>
      <c r="F1396" s="105"/>
      <c r="G1396" s="105"/>
      <c r="H1396" s="106"/>
      <c r="I1396" s="106"/>
      <c r="J1396" s="106"/>
      <c r="K1396" s="106"/>
      <c r="L1396" s="106"/>
      <c r="M1396" s="106"/>
      <c r="N1396" s="106"/>
      <c r="O1396" s="106"/>
      <c r="P1396" s="106"/>
      <c r="Q1396" s="106"/>
      <c r="R1396" s="106"/>
      <c r="S1396" s="103"/>
      <c r="T1396" s="103"/>
      <c r="U1396" s="103"/>
      <c r="V1396" s="103"/>
      <c r="W1396" s="103"/>
      <c r="X1396" s="103"/>
      <c r="Y1396" s="103"/>
      <c r="AD1396" s="103"/>
      <c r="AE1396" s="103"/>
    </row>
    <row r="1397" spans="4:31" ht="13.5">
      <c r="D1397" s="106"/>
      <c r="E1397" s="105"/>
      <c r="F1397" s="105"/>
      <c r="G1397" s="105"/>
      <c r="H1397" s="106"/>
      <c r="I1397" s="106"/>
      <c r="J1397" s="106"/>
      <c r="K1397" s="106"/>
      <c r="L1397" s="106"/>
      <c r="M1397" s="106"/>
      <c r="N1397" s="106"/>
      <c r="O1397" s="106"/>
      <c r="P1397" s="106"/>
      <c r="Q1397" s="106"/>
      <c r="R1397" s="106"/>
      <c r="S1397" s="103"/>
      <c r="T1397" s="103"/>
      <c r="U1397" s="103"/>
      <c r="V1397" s="103"/>
      <c r="W1397" s="103"/>
      <c r="X1397" s="103"/>
      <c r="Y1397" s="103"/>
      <c r="AD1397" s="103"/>
      <c r="AE1397" s="103"/>
    </row>
    <row r="1398" spans="4:31" ht="13.5">
      <c r="D1398" s="106"/>
      <c r="E1398" s="105"/>
      <c r="F1398" s="105"/>
      <c r="G1398" s="105"/>
      <c r="H1398" s="106"/>
      <c r="I1398" s="106"/>
      <c r="J1398" s="106"/>
      <c r="K1398" s="106"/>
      <c r="L1398" s="106"/>
      <c r="M1398" s="106"/>
      <c r="N1398" s="106"/>
      <c r="O1398" s="106"/>
      <c r="P1398" s="106"/>
      <c r="Q1398" s="106"/>
      <c r="R1398" s="106"/>
      <c r="S1398" s="103"/>
      <c r="T1398" s="103"/>
      <c r="U1398" s="103"/>
      <c r="V1398" s="103"/>
      <c r="W1398" s="103"/>
      <c r="X1398" s="103"/>
      <c r="Y1398" s="103"/>
      <c r="AD1398" s="103"/>
      <c r="AE1398" s="103"/>
    </row>
    <row r="1399" spans="4:31" ht="13.5">
      <c r="D1399" s="106"/>
      <c r="E1399" s="105"/>
      <c r="F1399" s="105"/>
      <c r="G1399" s="105"/>
      <c r="H1399" s="106"/>
      <c r="I1399" s="106"/>
      <c r="J1399" s="106"/>
      <c r="K1399" s="106"/>
      <c r="L1399" s="106"/>
      <c r="M1399" s="106"/>
      <c r="N1399" s="106"/>
      <c r="O1399" s="106"/>
      <c r="P1399" s="106"/>
      <c r="Q1399" s="106"/>
      <c r="R1399" s="106"/>
      <c r="S1399" s="103"/>
      <c r="T1399" s="103"/>
      <c r="U1399" s="103"/>
      <c r="V1399" s="103"/>
      <c r="W1399" s="103"/>
      <c r="X1399" s="103"/>
      <c r="Y1399" s="103"/>
      <c r="AD1399" s="103"/>
      <c r="AE1399" s="103"/>
    </row>
    <row r="1400" spans="4:31" ht="13.5">
      <c r="D1400" s="106"/>
      <c r="E1400" s="105"/>
      <c r="F1400" s="105"/>
      <c r="G1400" s="105"/>
      <c r="H1400" s="106"/>
      <c r="I1400" s="106"/>
      <c r="J1400" s="106"/>
      <c r="K1400" s="106"/>
      <c r="L1400" s="106"/>
      <c r="M1400" s="106"/>
      <c r="N1400" s="106"/>
      <c r="O1400" s="106"/>
      <c r="P1400" s="106"/>
      <c r="Q1400" s="106"/>
      <c r="R1400" s="106"/>
      <c r="S1400" s="103"/>
      <c r="T1400" s="103"/>
      <c r="U1400" s="103"/>
      <c r="V1400" s="103"/>
      <c r="W1400" s="103"/>
      <c r="X1400" s="103"/>
      <c r="Y1400" s="103"/>
      <c r="AD1400" s="103"/>
      <c r="AE1400" s="103"/>
    </row>
    <row r="1401" spans="4:31" ht="13.5">
      <c r="D1401" s="106"/>
      <c r="E1401" s="105"/>
      <c r="F1401" s="105"/>
      <c r="G1401" s="105"/>
      <c r="H1401" s="106"/>
      <c r="I1401" s="106"/>
      <c r="J1401" s="106"/>
      <c r="K1401" s="106"/>
      <c r="L1401" s="106"/>
      <c r="M1401" s="106"/>
      <c r="N1401" s="106"/>
      <c r="O1401" s="106"/>
      <c r="P1401" s="106"/>
      <c r="Q1401" s="106"/>
      <c r="R1401" s="106"/>
      <c r="S1401" s="103"/>
      <c r="T1401" s="103"/>
      <c r="U1401" s="103"/>
      <c r="V1401" s="103"/>
      <c r="W1401" s="103"/>
      <c r="X1401" s="103"/>
      <c r="Y1401" s="103"/>
      <c r="AD1401" s="103"/>
      <c r="AE1401" s="103"/>
    </row>
    <row r="1402" spans="4:31" ht="13.5">
      <c r="D1402" s="106"/>
      <c r="E1402" s="105"/>
      <c r="F1402" s="105"/>
      <c r="G1402" s="105"/>
      <c r="H1402" s="106"/>
      <c r="I1402" s="106"/>
      <c r="J1402" s="106"/>
      <c r="K1402" s="106"/>
      <c r="L1402" s="106"/>
      <c r="M1402" s="106"/>
      <c r="N1402" s="106"/>
      <c r="O1402" s="106"/>
      <c r="P1402" s="106"/>
      <c r="Q1402" s="106"/>
      <c r="R1402" s="106"/>
      <c r="S1402" s="103"/>
      <c r="T1402" s="103"/>
      <c r="U1402" s="103"/>
      <c r="V1402" s="103"/>
      <c r="W1402" s="103"/>
      <c r="X1402" s="103"/>
      <c r="Y1402" s="103"/>
      <c r="AD1402" s="103"/>
      <c r="AE1402" s="103"/>
    </row>
    <row r="1403" spans="4:31" ht="13.5">
      <c r="D1403" s="106"/>
      <c r="E1403" s="105"/>
      <c r="F1403" s="105"/>
      <c r="G1403" s="105"/>
      <c r="H1403" s="106"/>
      <c r="I1403" s="106"/>
      <c r="J1403" s="106"/>
      <c r="K1403" s="106"/>
      <c r="L1403" s="106"/>
      <c r="M1403" s="106"/>
      <c r="N1403" s="106"/>
      <c r="O1403" s="106"/>
      <c r="P1403" s="106"/>
      <c r="Q1403" s="106"/>
      <c r="R1403" s="106"/>
      <c r="S1403" s="103"/>
      <c r="T1403" s="103"/>
      <c r="U1403" s="103"/>
      <c r="V1403" s="103"/>
      <c r="W1403" s="103"/>
      <c r="X1403" s="103"/>
      <c r="Y1403" s="103"/>
      <c r="AD1403" s="103"/>
      <c r="AE1403" s="103"/>
    </row>
    <row r="1404" spans="4:31" ht="13.5">
      <c r="D1404" s="106"/>
      <c r="E1404" s="105"/>
      <c r="F1404" s="105"/>
      <c r="G1404" s="105"/>
      <c r="H1404" s="106"/>
      <c r="I1404" s="106"/>
      <c r="J1404" s="106"/>
      <c r="K1404" s="106"/>
      <c r="L1404" s="106"/>
      <c r="M1404" s="106"/>
      <c r="N1404" s="106"/>
      <c r="O1404" s="106"/>
      <c r="P1404" s="106"/>
      <c r="Q1404" s="106"/>
      <c r="R1404" s="106"/>
      <c r="S1404" s="103"/>
      <c r="T1404" s="103"/>
      <c r="U1404" s="103"/>
      <c r="V1404" s="103"/>
      <c r="W1404" s="103"/>
      <c r="X1404" s="103"/>
      <c r="Y1404" s="103"/>
      <c r="AD1404" s="103"/>
      <c r="AE1404" s="103"/>
    </row>
    <row r="1405" spans="4:31" ht="13.5">
      <c r="D1405" s="106"/>
      <c r="E1405" s="105"/>
      <c r="F1405" s="105"/>
      <c r="G1405" s="105"/>
      <c r="H1405" s="106"/>
      <c r="I1405" s="106"/>
      <c r="J1405" s="106"/>
      <c r="K1405" s="106"/>
      <c r="L1405" s="106"/>
      <c r="M1405" s="106"/>
      <c r="N1405" s="106"/>
      <c r="O1405" s="106"/>
      <c r="P1405" s="106"/>
      <c r="Q1405" s="106"/>
      <c r="R1405" s="106"/>
      <c r="S1405" s="103"/>
      <c r="T1405" s="103"/>
      <c r="U1405" s="103"/>
      <c r="V1405" s="103"/>
      <c r="W1405" s="103"/>
      <c r="X1405" s="103"/>
      <c r="Y1405" s="103"/>
      <c r="AD1405" s="103"/>
      <c r="AE1405" s="103"/>
    </row>
    <row r="1406" spans="4:31" ht="13.5">
      <c r="D1406" s="106"/>
      <c r="E1406" s="105"/>
      <c r="F1406" s="105"/>
      <c r="G1406" s="105"/>
      <c r="H1406" s="106"/>
      <c r="I1406" s="106"/>
      <c r="J1406" s="106"/>
      <c r="K1406" s="106"/>
      <c r="L1406" s="106"/>
      <c r="M1406" s="106"/>
      <c r="N1406" s="106"/>
      <c r="O1406" s="106"/>
      <c r="P1406" s="106"/>
      <c r="Q1406" s="106"/>
      <c r="R1406" s="106"/>
      <c r="S1406" s="103"/>
      <c r="T1406" s="103"/>
      <c r="U1406" s="103"/>
      <c r="V1406" s="103"/>
      <c r="W1406" s="103"/>
      <c r="X1406" s="103"/>
      <c r="Y1406" s="103"/>
      <c r="AD1406" s="103"/>
      <c r="AE1406" s="103"/>
    </row>
    <row r="1407" spans="4:31" ht="13.5">
      <c r="D1407" s="106"/>
      <c r="E1407" s="105"/>
      <c r="F1407" s="105"/>
      <c r="G1407" s="105"/>
      <c r="H1407" s="106"/>
      <c r="I1407" s="106"/>
      <c r="J1407" s="106"/>
      <c r="K1407" s="106"/>
      <c r="L1407" s="106"/>
      <c r="M1407" s="106"/>
      <c r="N1407" s="106"/>
      <c r="O1407" s="106"/>
      <c r="P1407" s="106"/>
      <c r="Q1407" s="106"/>
      <c r="R1407" s="106"/>
      <c r="S1407" s="103"/>
      <c r="T1407" s="103"/>
      <c r="U1407" s="103"/>
      <c r="V1407" s="103"/>
      <c r="W1407" s="103"/>
      <c r="X1407" s="103"/>
      <c r="Y1407" s="103"/>
      <c r="AD1407" s="103"/>
      <c r="AE1407" s="103"/>
    </row>
    <row r="1408" spans="4:31" ht="13.5">
      <c r="D1408" s="106"/>
      <c r="E1408" s="105"/>
      <c r="F1408" s="105"/>
      <c r="G1408" s="105"/>
      <c r="H1408" s="106"/>
      <c r="I1408" s="106"/>
      <c r="J1408" s="106"/>
      <c r="K1408" s="106"/>
      <c r="L1408" s="106"/>
      <c r="M1408" s="106"/>
      <c r="N1408" s="106"/>
      <c r="O1408" s="106"/>
      <c r="P1408" s="106"/>
      <c r="Q1408" s="106"/>
      <c r="R1408" s="106"/>
      <c r="S1408" s="103"/>
      <c r="T1408" s="103"/>
      <c r="U1408" s="103"/>
      <c r="V1408" s="103"/>
      <c r="W1408" s="103"/>
      <c r="X1408" s="103"/>
      <c r="Y1408" s="103"/>
      <c r="AD1408" s="103"/>
      <c r="AE1408" s="103"/>
    </row>
    <row r="1409" spans="4:31" ht="13.5">
      <c r="D1409" s="106"/>
      <c r="E1409" s="105"/>
      <c r="F1409" s="105"/>
      <c r="G1409" s="105"/>
      <c r="H1409" s="106"/>
      <c r="I1409" s="106"/>
      <c r="J1409" s="106"/>
      <c r="K1409" s="106"/>
      <c r="L1409" s="106"/>
      <c r="M1409" s="106"/>
      <c r="N1409" s="106"/>
      <c r="O1409" s="106"/>
      <c r="P1409" s="106"/>
      <c r="Q1409" s="106"/>
      <c r="R1409" s="106"/>
      <c r="S1409" s="103"/>
      <c r="T1409" s="103"/>
      <c r="U1409" s="103"/>
      <c r="V1409" s="103"/>
      <c r="W1409" s="103"/>
      <c r="X1409" s="103"/>
      <c r="Y1409" s="103"/>
      <c r="AD1409" s="103"/>
      <c r="AE1409" s="103"/>
    </row>
    <row r="1410" spans="4:31" ht="13.5">
      <c r="D1410" s="106"/>
      <c r="E1410" s="105"/>
      <c r="F1410" s="105"/>
      <c r="G1410" s="105"/>
      <c r="H1410" s="106"/>
      <c r="I1410" s="106"/>
      <c r="J1410" s="106"/>
      <c r="K1410" s="106"/>
      <c r="L1410" s="106"/>
      <c r="M1410" s="106"/>
      <c r="N1410" s="106"/>
      <c r="O1410" s="106"/>
      <c r="P1410" s="106"/>
      <c r="Q1410" s="106"/>
      <c r="R1410" s="106"/>
      <c r="S1410" s="103"/>
      <c r="T1410" s="103"/>
      <c r="U1410" s="103"/>
      <c r="V1410" s="103"/>
      <c r="W1410" s="103"/>
      <c r="X1410" s="103"/>
      <c r="Y1410" s="103"/>
      <c r="AD1410" s="103"/>
      <c r="AE1410" s="103"/>
    </row>
    <row r="1411" spans="4:31" ht="13.5">
      <c r="D1411" s="106"/>
      <c r="E1411" s="105"/>
      <c r="F1411" s="105"/>
      <c r="G1411" s="105"/>
      <c r="H1411" s="106"/>
      <c r="I1411" s="106"/>
      <c r="J1411" s="106"/>
      <c r="K1411" s="106"/>
      <c r="L1411" s="106"/>
      <c r="M1411" s="106"/>
      <c r="N1411" s="106"/>
      <c r="O1411" s="106"/>
      <c r="P1411" s="106"/>
      <c r="Q1411" s="106"/>
      <c r="R1411" s="106"/>
      <c r="S1411" s="103"/>
      <c r="T1411" s="103"/>
      <c r="U1411" s="103"/>
      <c r="V1411" s="103"/>
      <c r="W1411" s="103"/>
      <c r="X1411" s="103"/>
      <c r="Y1411" s="103"/>
      <c r="AD1411" s="103"/>
      <c r="AE1411" s="103"/>
    </row>
    <row r="1412" spans="4:31" ht="13.5">
      <c r="D1412" s="106"/>
      <c r="E1412" s="105"/>
      <c r="F1412" s="105"/>
      <c r="G1412" s="105"/>
      <c r="H1412" s="106"/>
      <c r="I1412" s="106"/>
      <c r="J1412" s="106"/>
      <c r="K1412" s="106"/>
      <c r="L1412" s="106"/>
      <c r="M1412" s="106"/>
      <c r="N1412" s="106"/>
      <c r="O1412" s="106"/>
      <c r="P1412" s="106"/>
      <c r="Q1412" s="106"/>
      <c r="R1412" s="106"/>
      <c r="S1412" s="103"/>
      <c r="T1412" s="103"/>
      <c r="U1412" s="103"/>
      <c r="V1412" s="103"/>
      <c r="W1412" s="103"/>
      <c r="X1412" s="103"/>
      <c r="Y1412" s="103"/>
      <c r="AD1412" s="103"/>
      <c r="AE1412" s="103"/>
    </row>
    <row r="1413" spans="4:31" ht="13.5">
      <c r="D1413" s="106"/>
      <c r="E1413" s="105"/>
      <c r="F1413" s="105"/>
      <c r="G1413" s="105"/>
      <c r="H1413" s="106"/>
      <c r="I1413" s="106"/>
      <c r="J1413" s="106"/>
      <c r="K1413" s="106"/>
      <c r="L1413" s="106"/>
      <c r="M1413" s="106"/>
      <c r="N1413" s="106"/>
      <c r="O1413" s="106"/>
      <c r="P1413" s="106"/>
      <c r="Q1413" s="106"/>
      <c r="R1413" s="106"/>
      <c r="S1413" s="103"/>
      <c r="T1413" s="103"/>
      <c r="U1413" s="103"/>
      <c r="V1413" s="103"/>
      <c r="W1413" s="103"/>
      <c r="X1413" s="103"/>
      <c r="Y1413" s="103"/>
      <c r="AD1413" s="103"/>
      <c r="AE1413" s="103"/>
    </row>
    <row r="1414" spans="4:31" ht="13.5">
      <c r="D1414" s="106"/>
      <c r="E1414" s="105"/>
      <c r="F1414" s="105"/>
      <c r="G1414" s="105"/>
      <c r="H1414" s="106"/>
      <c r="I1414" s="106"/>
      <c r="J1414" s="106"/>
      <c r="K1414" s="106"/>
      <c r="L1414" s="106"/>
      <c r="M1414" s="106"/>
      <c r="N1414" s="106"/>
      <c r="O1414" s="106"/>
      <c r="P1414" s="106"/>
      <c r="Q1414" s="106"/>
      <c r="R1414" s="106"/>
      <c r="S1414" s="103"/>
      <c r="T1414" s="103"/>
      <c r="U1414" s="103"/>
      <c r="V1414" s="103"/>
      <c r="W1414" s="103"/>
      <c r="X1414" s="103"/>
      <c r="Y1414" s="103"/>
      <c r="AD1414" s="103"/>
      <c r="AE1414" s="103"/>
    </row>
    <row r="1415" spans="4:31" ht="13.5">
      <c r="D1415" s="106"/>
      <c r="E1415" s="105"/>
      <c r="F1415" s="105"/>
      <c r="G1415" s="105"/>
      <c r="H1415" s="106"/>
      <c r="I1415" s="106"/>
      <c r="J1415" s="106"/>
      <c r="K1415" s="106"/>
      <c r="L1415" s="106"/>
      <c r="M1415" s="106"/>
      <c r="N1415" s="106"/>
      <c r="O1415" s="106"/>
      <c r="P1415" s="106"/>
      <c r="Q1415" s="106"/>
      <c r="R1415" s="106"/>
      <c r="S1415" s="103"/>
      <c r="T1415" s="103"/>
      <c r="U1415" s="103"/>
      <c r="V1415" s="103"/>
      <c r="W1415" s="103"/>
      <c r="X1415" s="103"/>
      <c r="Y1415" s="103"/>
      <c r="AD1415" s="103"/>
      <c r="AE1415" s="103"/>
    </row>
    <row r="1416" spans="4:31" ht="13.5">
      <c r="D1416" s="106"/>
      <c r="E1416" s="105"/>
      <c r="F1416" s="105"/>
      <c r="G1416" s="105"/>
      <c r="H1416" s="106"/>
      <c r="I1416" s="106"/>
      <c r="J1416" s="106"/>
      <c r="K1416" s="106"/>
      <c r="L1416" s="106"/>
      <c r="M1416" s="106"/>
      <c r="N1416" s="106"/>
      <c r="O1416" s="106"/>
      <c r="P1416" s="106"/>
      <c r="Q1416" s="106"/>
      <c r="R1416" s="106"/>
      <c r="S1416" s="103"/>
      <c r="T1416" s="103"/>
      <c r="U1416" s="103"/>
      <c r="V1416" s="103"/>
      <c r="W1416" s="103"/>
      <c r="X1416" s="103"/>
      <c r="Y1416" s="103"/>
      <c r="AD1416" s="103"/>
      <c r="AE1416" s="103"/>
    </row>
    <row r="1417" spans="4:31" ht="13.5">
      <c r="D1417" s="106"/>
      <c r="E1417" s="105"/>
      <c r="F1417" s="105"/>
      <c r="G1417" s="105"/>
      <c r="H1417" s="106"/>
      <c r="I1417" s="106"/>
      <c r="J1417" s="106"/>
      <c r="K1417" s="106"/>
      <c r="L1417" s="106"/>
      <c r="M1417" s="106"/>
      <c r="N1417" s="106"/>
      <c r="O1417" s="106"/>
      <c r="P1417" s="106"/>
      <c r="Q1417" s="106"/>
      <c r="R1417" s="106"/>
      <c r="S1417" s="103"/>
      <c r="T1417" s="103"/>
      <c r="U1417" s="103"/>
      <c r="V1417" s="103"/>
      <c r="W1417" s="103"/>
      <c r="X1417" s="103"/>
      <c r="Y1417" s="103"/>
      <c r="AD1417" s="103"/>
      <c r="AE1417" s="103"/>
    </row>
    <row r="1418" spans="4:31" ht="13.5">
      <c r="D1418" s="106"/>
      <c r="E1418" s="105"/>
      <c r="F1418" s="105"/>
      <c r="G1418" s="105"/>
      <c r="H1418" s="106"/>
      <c r="I1418" s="106"/>
      <c r="J1418" s="106"/>
      <c r="K1418" s="106"/>
      <c r="L1418" s="106"/>
      <c r="M1418" s="106"/>
      <c r="N1418" s="106"/>
      <c r="O1418" s="106"/>
      <c r="P1418" s="106"/>
      <c r="Q1418" s="106"/>
      <c r="R1418" s="106"/>
      <c r="S1418" s="103"/>
      <c r="T1418" s="103"/>
      <c r="U1418" s="103"/>
      <c r="V1418" s="103"/>
      <c r="W1418" s="103"/>
      <c r="X1418" s="103"/>
      <c r="Y1418" s="103"/>
      <c r="AD1418" s="103"/>
      <c r="AE1418" s="103"/>
    </row>
    <row r="1419" spans="4:31" ht="13.5">
      <c r="D1419" s="106"/>
      <c r="E1419" s="105"/>
      <c r="F1419" s="105"/>
      <c r="G1419" s="105"/>
      <c r="H1419" s="106"/>
      <c r="I1419" s="106"/>
      <c r="J1419" s="106"/>
      <c r="K1419" s="106"/>
      <c r="L1419" s="106"/>
      <c r="M1419" s="106"/>
      <c r="N1419" s="106"/>
      <c r="O1419" s="106"/>
      <c r="P1419" s="106"/>
      <c r="Q1419" s="106"/>
      <c r="R1419" s="106"/>
      <c r="S1419" s="103"/>
      <c r="T1419" s="103"/>
      <c r="U1419" s="103"/>
      <c r="V1419" s="103"/>
      <c r="W1419" s="103"/>
      <c r="X1419" s="103"/>
      <c r="Y1419" s="103"/>
      <c r="AD1419" s="103"/>
      <c r="AE1419" s="103"/>
    </row>
    <row r="1420" spans="4:31" ht="13.5">
      <c r="D1420" s="106"/>
      <c r="E1420" s="105"/>
      <c r="F1420" s="105"/>
      <c r="G1420" s="105"/>
      <c r="H1420" s="106"/>
      <c r="I1420" s="106"/>
      <c r="J1420" s="106"/>
      <c r="K1420" s="106"/>
      <c r="L1420" s="106"/>
      <c r="M1420" s="106"/>
      <c r="N1420" s="106"/>
      <c r="O1420" s="106"/>
      <c r="P1420" s="106"/>
      <c r="Q1420" s="106"/>
      <c r="R1420" s="106"/>
      <c r="S1420" s="103"/>
      <c r="T1420" s="103"/>
      <c r="U1420" s="103"/>
      <c r="V1420" s="103"/>
      <c r="W1420" s="103"/>
      <c r="X1420" s="103"/>
      <c r="Y1420" s="103"/>
      <c r="AD1420" s="103"/>
      <c r="AE1420" s="103"/>
    </row>
    <row r="1421" spans="4:31" ht="13.5">
      <c r="D1421" s="106"/>
      <c r="E1421" s="105"/>
      <c r="F1421" s="105"/>
      <c r="G1421" s="105"/>
      <c r="H1421" s="106"/>
      <c r="I1421" s="106"/>
      <c r="J1421" s="106"/>
      <c r="K1421" s="106"/>
      <c r="L1421" s="106"/>
      <c r="M1421" s="106"/>
      <c r="N1421" s="106"/>
      <c r="O1421" s="106"/>
      <c r="P1421" s="106"/>
      <c r="Q1421" s="106"/>
      <c r="R1421" s="106"/>
      <c r="S1421" s="103"/>
      <c r="T1421" s="103"/>
      <c r="U1421" s="103"/>
      <c r="V1421" s="103"/>
      <c r="W1421" s="103"/>
      <c r="X1421" s="103"/>
      <c r="Y1421" s="103"/>
      <c r="AD1421" s="103"/>
      <c r="AE1421" s="103"/>
    </row>
    <row r="1422" spans="4:31" ht="13.5">
      <c r="D1422" s="106"/>
      <c r="E1422" s="105"/>
      <c r="F1422" s="105"/>
      <c r="G1422" s="105"/>
      <c r="H1422" s="106"/>
      <c r="I1422" s="106"/>
      <c r="J1422" s="106"/>
      <c r="K1422" s="106"/>
      <c r="L1422" s="106"/>
      <c r="M1422" s="106"/>
      <c r="N1422" s="106"/>
      <c r="O1422" s="106"/>
      <c r="P1422" s="106"/>
      <c r="Q1422" s="106"/>
      <c r="R1422" s="106"/>
      <c r="S1422" s="103"/>
      <c r="T1422" s="103"/>
      <c r="U1422" s="103"/>
      <c r="V1422" s="103"/>
      <c r="W1422" s="103"/>
      <c r="X1422" s="103"/>
      <c r="Y1422" s="103"/>
      <c r="AD1422" s="103"/>
      <c r="AE1422" s="103"/>
    </row>
    <row r="1423" spans="4:31" ht="13.5">
      <c r="D1423" s="106"/>
      <c r="E1423" s="105"/>
      <c r="F1423" s="105"/>
      <c r="G1423" s="105"/>
      <c r="H1423" s="106"/>
      <c r="I1423" s="106"/>
      <c r="J1423" s="106"/>
      <c r="K1423" s="106"/>
      <c r="L1423" s="106"/>
      <c r="M1423" s="106"/>
      <c r="N1423" s="106"/>
      <c r="O1423" s="106"/>
      <c r="P1423" s="106"/>
      <c r="Q1423" s="106"/>
      <c r="R1423" s="106"/>
      <c r="S1423" s="103"/>
      <c r="T1423" s="103"/>
      <c r="U1423" s="103"/>
      <c r="V1423" s="103"/>
      <c r="W1423" s="103"/>
      <c r="X1423" s="103"/>
      <c r="Y1423" s="103"/>
      <c r="AD1423" s="103"/>
      <c r="AE1423" s="103"/>
    </row>
    <row r="1424" spans="4:31" ht="13.5">
      <c r="D1424" s="106"/>
      <c r="E1424" s="105"/>
      <c r="F1424" s="105"/>
      <c r="G1424" s="105"/>
      <c r="H1424" s="106"/>
      <c r="I1424" s="106"/>
      <c r="J1424" s="106"/>
      <c r="K1424" s="106"/>
      <c r="L1424" s="106"/>
      <c r="M1424" s="106"/>
      <c r="N1424" s="106"/>
      <c r="O1424" s="106"/>
      <c r="P1424" s="106"/>
      <c r="Q1424" s="106"/>
      <c r="R1424" s="106"/>
      <c r="S1424" s="103"/>
      <c r="T1424" s="103"/>
      <c r="U1424" s="103"/>
      <c r="V1424" s="103"/>
      <c r="W1424" s="103"/>
      <c r="X1424" s="103"/>
      <c r="Y1424" s="103"/>
      <c r="AD1424" s="103"/>
      <c r="AE1424" s="103"/>
    </row>
    <row r="1425" spans="4:31" ht="13.5">
      <c r="D1425" s="106"/>
      <c r="E1425" s="105"/>
      <c r="F1425" s="105"/>
      <c r="G1425" s="105"/>
      <c r="H1425" s="106"/>
      <c r="I1425" s="106"/>
      <c r="J1425" s="106"/>
      <c r="K1425" s="106"/>
      <c r="L1425" s="106"/>
      <c r="M1425" s="106"/>
      <c r="N1425" s="106"/>
      <c r="O1425" s="106"/>
      <c r="P1425" s="106"/>
      <c r="Q1425" s="106"/>
      <c r="R1425" s="106"/>
      <c r="S1425" s="103"/>
      <c r="T1425" s="103"/>
      <c r="U1425" s="103"/>
      <c r="V1425" s="103"/>
      <c r="W1425" s="103"/>
      <c r="X1425" s="103"/>
      <c r="Y1425" s="103"/>
      <c r="AD1425" s="103"/>
      <c r="AE1425" s="103"/>
    </row>
    <row r="1426" spans="4:31" ht="13.5">
      <c r="D1426" s="106"/>
      <c r="E1426" s="105"/>
      <c r="F1426" s="105"/>
      <c r="G1426" s="105"/>
      <c r="H1426" s="106"/>
      <c r="I1426" s="106"/>
      <c r="J1426" s="106"/>
      <c r="K1426" s="106"/>
      <c r="L1426" s="106"/>
      <c r="M1426" s="106"/>
      <c r="N1426" s="106"/>
      <c r="O1426" s="106"/>
      <c r="P1426" s="106"/>
      <c r="Q1426" s="106"/>
      <c r="R1426" s="106"/>
      <c r="S1426" s="103"/>
      <c r="T1426" s="103"/>
      <c r="U1426" s="103"/>
      <c r="V1426" s="103"/>
      <c r="W1426" s="103"/>
      <c r="X1426" s="103"/>
      <c r="Y1426" s="103"/>
      <c r="AD1426" s="103"/>
      <c r="AE1426" s="103"/>
    </row>
    <row r="1427" spans="4:31" ht="13.5">
      <c r="D1427" s="106"/>
      <c r="E1427" s="105"/>
      <c r="F1427" s="105"/>
      <c r="G1427" s="105"/>
      <c r="H1427" s="106"/>
      <c r="I1427" s="106"/>
      <c r="J1427" s="106"/>
      <c r="K1427" s="106"/>
      <c r="L1427" s="106"/>
      <c r="M1427" s="106"/>
      <c r="N1427" s="106"/>
      <c r="O1427" s="106"/>
      <c r="P1427" s="106"/>
      <c r="Q1427" s="106"/>
      <c r="R1427" s="106"/>
      <c r="S1427" s="103"/>
      <c r="T1427" s="103"/>
      <c r="U1427" s="103"/>
      <c r="V1427" s="103"/>
      <c r="W1427" s="103"/>
      <c r="X1427" s="103"/>
      <c r="Y1427" s="103"/>
      <c r="AD1427" s="103"/>
      <c r="AE1427" s="103"/>
    </row>
    <row r="1428" spans="4:31" ht="13.5">
      <c r="D1428" s="106"/>
      <c r="E1428" s="105"/>
      <c r="F1428" s="105"/>
      <c r="G1428" s="105"/>
      <c r="H1428" s="106"/>
      <c r="I1428" s="106"/>
      <c r="J1428" s="106"/>
      <c r="K1428" s="106"/>
      <c r="L1428" s="106"/>
      <c r="M1428" s="106"/>
      <c r="N1428" s="106"/>
      <c r="O1428" s="106"/>
      <c r="P1428" s="106"/>
      <c r="Q1428" s="106"/>
      <c r="R1428" s="106"/>
      <c r="S1428" s="103"/>
      <c r="T1428" s="103"/>
      <c r="U1428" s="103"/>
      <c r="V1428" s="103"/>
      <c r="W1428" s="103"/>
      <c r="X1428" s="103"/>
      <c r="Y1428" s="103"/>
      <c r="AD1428" s="103"/>
      <c r="AE1428" s="103"/>
    </row>
    <row r="1429" spans="4:31" ht="13.5">
      <c r="D1429" s="106"/>
      <c r="E1429" s="105"/>
      <c r="F1429" s="105"/>
      <c r="G1429" s="105"/>
      <c r="H1429" s="106"/>
      <c r="I1429" s="106"/>
      <c r="J1429" s="106"/>
      <c r="K1429" s="106"/>
      <c r="L1429" s="106"/>
      <c r="M1429" s="106"/>
      <c r="N1429" s="106"/>
      <c r="O1429" s="106"/>
      <c r="P1429" s="106"/>
      <c r="Q1429" s="106"/>
      <c r="R1429" s="106"/>
      <c r="S1429" s="103"/>
      <c r="T1429" s="103"/>
      <c r="U1429" s="103"/>
      <c r="V1429" s="103"/>
      <c r="W1429" s="103"/>
      <c r="X1429" s="103"/>
      <c r="Y1429" s="103"/>
      <c r="AD1429" s="103"/>
      <c r="AE1429" s="103"/>
    </row>
    <row r="1430" spans="4:31" ht="13.5">
      <c r="D1430" s="106"/>
      <c r="E1430" s="105"/>
      <c r="F1430" s="105"/>
      <c r="G1430" s="105"/>
      <c r="H1430" s="106"/>
      <c r="I1430" s="106"/>
      <c r="J1430" s="106"/>
      <c r="K1430" s="106"/>
      <c r="L1430" s="106"/>
      <c r="M1430" s="106"/>
      <c r="N1430" s="106"/>
      <c r="O1430" s="106"/>
      <c r="P1430" s="106"/>
      <c r="Q1430" s="106"/>
      <c r="R1430" s="106"/>
      <c r="S1430" s="103"/>
      <c r="T1430" s="103"/>
      <c r="U1430" s="103"/>
      <c r="V1430" s="103"/>
      <c r="W1430" s="103"/>
      <c r="X1430" s="103"/>
      <c r="Y1430" s="103"/>
      <c r="AD1430" s="103"/>
      <c r="AE1430" s="103"/>
    </row>
    <row r="1431" spans="4:31" ht="13.5">
      <c r="D1431" s="106"/>
      <c r="E1431" s="105"/>
      <c r="F1431" s="105"/>
      <c r="G1431" s="105"/>
      <c r="H1431" s="106"/>
      <c r="I1431" s="106"/>
      <c r="J1431" s="106"/>
      <c r="K1431" s="106"/>
      <c r="L1431" s="106"/>
      <c r="M1431" s="106"/>
      <c r="N1431" s="106"/>
      <c r="O1431" s="106"/>
      <c r="P1431" s="106"/>
      <c r="Q1431" s="106"/>
      <c r="R1431" s="106"/>
      <c r="S1431" s="103"/>
      <c r="T1431" s="103"/>
      <c r="U1431" s="103"/>
      <c r="V1431" s="103"/>
      <c r="W1431" s="103"/>
      <c r="X1431" s="103"/>
      <c r="Y1431" s="103"/>
      <c r="AD1431" s="103"/>
      <c r="AE1431" s="103"/>
    </row>
    <row r="1432" spans="4:31" ht="13.5">
      <c r="D1432" s="106"/>
      <c r="E1432" s="105"/>
      <c r="F1432" s="105"/>
      <c r="G1432" s="105"/>
      <c r="H1432" s="106"/>
      <c r="I1432" s="106"/>
      <c r="J1432" s="106"/>
      <c r="K1432" s="106"/>
      <c r="L1432" s="106"/>
      <c r="M1432" s="106"/>
      <c r="N1432" s="106"/>
      <c r="O1432" s="106"/>
      <c r="P1432" s="106"/>
      <c r="Q1432" s="106"/>
      <c r="R1432" s="106"/>
      <c r="S1432" s="103"/>
      <c r="T1432" s="103"/>
      <c r="U1432" s="103"/>
      <c r="V1432" s="103"/>
      <c r="W1432" s="103"/>
      <c r="X1432" s="103"/>
      <c r="Y1432" s="103"/>
      <c r="AD1432" s="103"/>
      <c r="AE1432" s="103"/>
    </row>
    <row r="1433" spans="4:31" ht="13.5">
      <c r="D1433" s="106"/>
      <c r="E1433" s="105"/>
      <c r="F1433" s="105"/>
      <c r="G1433" s="105"/>
      <c r="H1433" s="106"/>
      <c r="I1433" s="106"/>
      <c r="J1433" s="106"/>
      <c r="K1433" s="106"/>
      <c r="L1433" s="106"/>
      <c r="M1433" s="106"/>
      <c r="N1433" s="106"/>
      <c r="O1433" s="106"/>
      <c r="P1433" s="106"/>
      <c r="Q1433" s="106"/>
      <c r="R1433" s="106"/>
      <c r="S1433" s="103"/>
      <c r="T1433" s="103"/>
      <c r="U1433" s="103"/>
      <c r="V1433" s="103"/>
      <c r="W1433" s="103"/>
      <c r="X1433" s="103"/>
      <c r="Y1433" s="103"/>
      <c r="AD1433" s="103"/>
      <c r="AE1433" s="103"/>
    </row>
    <row r="1434" spans="4:31" ht="13.5">
      <c r="D1434" s="106"/>
      <c r="E1434" s="105"/>
      <c r="F1434" s="105"/>
      <c r="G1434" s="105"/>
      <c r="H1434" s="106"/>
      <c r="I1434" s="106"/>
      <c r="J1434" s="106"/>
      <c r="K1434" s="106"/>
      <c r="L1434" s="106"/>
      <c r="M1434" s="106"/>
      <c r="N1434" s="106"/>
      <c r="O1434" s="106"/>
      <c r="P1434" s="106"/>
      <c r="Q1434" s="106"/>
      <c r="R1434" s="106"/>
      <c r="S1434" s="103"/>
      <c r="T1434" s="103"/>
      <c r="U1434" s="103"/>
      <c r="V1434" s="103"/>
      <c r="W1434" s="103"/>
      <c r="X1434" s="103"/>
      <c r="Y1434" s="103"/>
      <c r="AD1434" s="103"/>
      <c r="AE1434" s="103"/>
    </row>
    <row r="1435" spans="4:31" ht="13.5">
      <c r="D1435" s="106"/>
      <c r="E1435" s="105"/>
      <c r="F1435" s="105"/>
      <c r="G1435" s="105"/>
      <c r="H1435" s="106"/>
      <c r="I1435" s="106"/>
      <c r="J1435" s="106"/>
      <c r="K1435" s="106"/>
      <c r="L1435" s="106"/>
      <c r="M1435" s="106"/>
      <c r="N1435" s="106"/>
      <c r="O1435" s="106"/>
      <c r="P1435" s="106"/>
      <c r="Q1435" s="106"/>
      <c r="R1435" s="106"/>
      <c r="S1435" s="103"/>
      <c r="T1435" s="103"/>
      <c r="U1435" s="103"/>
      <c r="V1435" s="103"/>
      <c r="W1435" s="103"/>
      <c r="X1435" s="103"/>
      <c r="Y1435" s="103"/>
      <c r="AD1435" s="103"/>
      <c r="AE1435" s="103"/>
    </row>
    <row r="1436" spans="4:31" ht="13.5">
      <c r="D1436" s="106"/>
      <c r="E1436" s="105"/>
      <c r="F1436" s="105"/>
      <c r="G1436" s="105"/>
      <c r="H1436" s="106"/>
      <c r="I1436" s="106"/>
      <c r="J1436" s="106"/>
      <c r="K1436" s="106"/>
      <c r="L1436" s="106"/>
      <c r="M1436" s="106"/>
      <c r="N1436" s="106"/>
      <c r="O1436" s="106"/>
      <c r="P1436" s="106"/>
      <c r="Q1436" s="106"/>
      <c r="R1436" s="106"/>
      <c r="S1436" s="103"/>
      <c r="T1436" s="103"/>
      <c r="U1436" s="103"/>
      <c r="V1436" s="103"/>
      <c r="W1436" s="103"/>
      <c r="X1436" s="103"/>
      <c r="Y1436" s="103"/>
      <c r="AD1436" s="103"/>
      <c r="AE1436" s="103"/>
    </row>
    <row r="1437" spans="4:31" ht="13.5">
      <c r="D1437" s="106"/>
      <c r="E1437" s="105"/>
      <c r="F1437" s="105"/>
      <c r="G1437" s="105"/>
      <c r="H1437" s="106"/>
      <c r="I1437" s="106"/>
      <c r="J1437" s="106"/>
      <c r="K1437" s="106"/>
      <c r="L1437" s="106"/>
      <c r="M1437" s="106"/>
      <c r="N1437" s="106"/>
      <c r="O1437" s="106"/>
      <c r="P1437" s="106"/>
      <c r="Q1437" s="106"/>
      <c r="R1437" s="106"/>
      <c r="S1437" s="103"/>
      <c r="T1437" s="103"/>
      <c r="U1437" s="103"/>
      <c r="V1437" s="103"/>
      <c r="W1437" s="103"/>
      <c r="X1437" s="103"/>
      <c r="Y1437" s="103"/>
      <c r="AD1437" s="103"/>
      <c r="AE1437" s="103"/>
    </row>
    <row r="1438" spans="4:31" ht="13.5">
      <c r="D1438" s="106"/>
      <c r="E1438" s="105"/>
      <c r="F1438" s="105"/>
      <c r="G1438" s="105"/>
      <c r="H1438" s="106"/>
      <c r="I1438" s="106"/>
      <c r="J1438" s="106"/>
      <c r="K1438" s="106"/>
      <c r="L1438" s="106"/>
      <c r="M1438" s="106"/>
      <c r="N1438" s="106"/>
      <c r="O1438" s="106"/>
      <c r="P1438" s="106"/>
      <c r="Q1438" s="106"/>
      <c r="R1438" s="106"/>
      <c r="S1438" s="103"/>
      <c r="T1438" s="103"/>
      <c r="U1438" s="103"/>
      <c r="V1438" s="103"/>
      <c r="W1438" s="103"/>
      <c r="X1438" s="103"/>
      <c r="Y1438" s="103"/>
      <c r="AD1438" s="103"/>
      <c r="AE1438" s="103"/>
    </row>
    <row r="1439" spans="4:31" ht="13.5">
      <c r="D1439" s="106"/>
      <c r="E1439" s="105"/>
      <c r="F1439" s="105"/>
      <c r="G1439" s="105"/>
      <c r="H1439" s="106"/>
      <c r="I1439" s="106"/>
      <c r="J1439" s="106"/>
      <c r="K1439" s="106"/>
      <c r="L1439" s="106"/>
      <c r="M1439" s="106"/>
      <c r="N1439" s="106"/>
      <c r="O1439" s="106"/>
      <c r="P1439" s="106"/>
      <c r="Q1439" s="106"/>
      <c r="R1439" s="106"/>
      <c r="S1439" s="103"/>
      <c r="T1439" s="103"/>
      <c r="U1439" s="103"/>
      <c r="V1439" s="103"/>
      <c r="W1439" s="103"/>
      <c r="X1439" s="103"/>
      <c r="Y1439" s="103"/>
      <c r="AD1439" s="103"/>
      <c r="AE1439" s="103"/>
    </row>
    <row r="1440" spans="4:31" ht="13.5">
      <c r="D1440" s="106"/>
      <c r="E1440" s="105"/>
      <c r="F1440" s="105"/>
      <c r="G1440" s="105"/>
      <c r="H1440" s="106"/>
      <c r="I1440" s="106"/>
      <c r="J1440" s="106"/>
      <c r="K1440" s="106"/>
      <c r="L1440" s="106"/>
      <c r="M1440" s="106"/>
      <c r="N1440" s="106"/>
      <c r="O1440" s="106"/>
      <c r="P1440" s="106"/>
      <c r="Q1440" s="106"/>
      <c r="R1440" s="106"/>
      <c r="S1440" s="103"/>
      <c r="T1440" s="103"/>
      <c r="U1440" s="103"/>
      <c r="V1440" s="103"/>
      <c r="W1440" s="103"/>
      <c r="X1440" s="103"/>
      <c r="Y1440" s="103"/>
      <c r="AD1440" s="103"/>
      <c r="AE1440" s="103"/>
    </row>
    <row r="1441" spans="4:31" ht="13.5">
      <c r="D1441" s="106"/>
      <c r="E1441" s="105"/>
      <c r="F1441" s="105"/>
      <c r="G1441" s="105"/>
      <c r="H1441" s="106"/>
      <c r="I1441" s="106"/>
      <c r="J1441" s="106"/>
      <c r="K1441" s="106"/>
      <c r="L1441" s="106"/>
      <c r="M1441" s="106"/>
      <c r="N1441" s="106"/>
      <c r="O1441" s="106"/>
      <c r="P1441" s="106"/>
      <c r="Q1441" s="106"/>
      <c r="R1441" s="106"/>
      <c r="S1441" s="103"/>
      <c r="T1441" s="103"/>
      <c r="U1441" s="103"/>
      <c r="V1441" s="103"/>
      <c r="W1441" s="103"/>
      <c r="X1441" s="103"/>
      <c r="Y1441" s="103"/>
      <c r="AD1441" s="103"/>
      <c r="AE1441" s="103"/>
    </row>
    <row r="1442" spans="4:31" ht="13.5">
      <c r="D1442" s="106"/>
      <c r="E1442" s="105"/>
      <c r="F1442" s="105"/>
      <c r="G1442" s="105"/>
      <c r="H1442" s="106"/>
      <c r="I1442" s="106"/>
      <c r="J1442" s="106"/>
      <c r="K1442" s="106"/>
      <c r="L1442" s="106"/>
      <c r="M1442" s="106"/>
      <c r="N1442" s="106"/>
      <c r="O1442" s="106"/>
      <c r="P1442" s="106"/>
      <c r="Q1442" s="106"/>
      <c r="R1442" s="106"/>
      <c r="S1442" s="103"/>
      <c r="T1442" s="103"/>
      <c r="U1442" s="103"/>
      <c r="V1442" s="103"/>
      <c r="W1442" s="103"/>
      <c r="X1442" s="103"/>
      <c r="Y1442" s="103"/>
      <c r="AD1442" s="103"/>
      <c r="AE1442" s="103"/>
    </row>
    <row r="1443" spans="4:31" ht="13.5">
      <c r="D1443" s="106"/>
      <c r="E1443" s="105"/>
      <c r="F1443" s="105"/>
      <c r="G1443" s="105"/>
      <c r="H1443" s="106"/>
      <c r="I1443" s="106"/>
      <c r="J1443" s="106"/>
      <c r="K1443" s="106"/>
      <c r="L1443" s="106"/>
      <c r="M1443" s="106"/>
      <c r="N1443" s="106"/>
      <c r="O1443" s="106"/>
      <c r="P1443" s="106"/>
      <c r="Q1443" s="106"/>
      <c r="R1443" s="106"/>
      <c r="S1443" s="103"/>
      <c r="T1443" s="103"/>
      <c r="U1443" s="103"/>
      <c r="V1443" s="103"/>
      <c r="W1443" s="103"/>
      <c r="X1443" s="103"/>
      <c r="Y1443" s="103"/>
      <c r="AD1443" s="103"/>
      <c r="AE1443" s="103"/>
    </row>
    <row r="1444" spans="4:31" ht="13.5">
      <c r="D1444" s="106"/>
      <c r="E1444" s="105"/>
      <c r="F1444" s="105"/>
      <c r="G1444" s="105"/>
      <c r="H1444" s="106"/>
      <c r="I1444" s="106"/>
      <c r="J1444" s="106"/>
      <c r="K1444" s="106"/>
      <c r="L1444" s="106"/>
      <c r="M1444" s="106"/>
      <c r="N1444" s="106"/>
      <c r="O1444" s="106"/>
      <c r="P1444" s="106"/>
      <c r="Q1444" s="106"/>
      <c r="R1444" s="106"/>
      <c r="S1444" s="103"/>
      <c r="T1444" s="103"/>
      <c r="U1444" s="103"/>
      <c r="V1444" s="103"/>
      <c r="W1444" s="103"/>
      <c r="X1444" s="103"/>
      <c r="Y1444" s="103"/>
      <c r="AD1444" s="103"/>
      <c r="AE1444" s="103"/>
    </row>
    <row r="1445" spans="4:31" ht="13.5">
      <c r="D1445" s="106"/>
      <c r="E1445" s="105"/>
      <c r="F1445" s="105"/>
      <c r="G1445" s="105"/>
      <c r="H1445" s="106"/>
      <c r="I1445" s="106"/>
      <c r="J1445" s="106"/>
      <c r="K1445" s="106"/>
      <c r="L1445" s="106"/>
      <c r="M1445" s="106"/>
      <c r="N1445" s="106"/>
      <c r="O1445" s="106"/>
      <c r="P1445" s="106"/>
      <c r="Q1445" s="106"/>
      <c r="R1445" s="106"/>
      <c r="S1445" s="103"/>
      <c r="T1445" s="103"/>
      <c r="U1445" s="103"/>
      <c r="V1445" s="103"/>
      <c r="W1445" s="103"/>
      <c r="X1445" s="103"/>
      <c r="Y1445" s="103"/>
      <c r="AD1445" s="103"/>
      <c r="AE1445" s="103"/>
    </row>
    <row r="1446" spans="4:31" ht="13.5">
      <c r="D1446" s="106"/>
      <c r="E1446" s="105"/>
      <c r="F1446" s="105"/>
      <c r="G1446" s="105"/>
      <c r="H1446" s="106"/>
      <c r="I1446" s="106"/>
      <c r="J1446" s="106"/>
      <c r="K1446" s="106"/>
      <c r="L1446" s="106"/>
      <c r="M1446" s="106"/>
      <c r="N1446" s="106"/>
      <c r="O1446" s="106"/>
      <c r="P1446" s="106"/>
      <c r="Q1446" s="106"/>
      <c r="R1446" s="106"/>
      <c r="S1446" s="103"/>
      <c r="T1446" s="103"/>
      <c r="U1446" s="103"/>
      <c r="V1446" s="103"/>
      <c r="W1446" s="103"/>
      <c r="X1446" s="103"/>
      <c r="Y1446" s="103"/>
      <c r="AD1446" s="103"/>
      <c r="AE1446" s="103"/>
    </row>
    <row r="1447" spans="4:31" ht="13.5">
      <c r="D1447" s="106"/>
      <c r="E1447" s="105"/>
      <c r="F1447" s="105"/>
      <c r="G1447" s="105"/>
      <c r="H1447" s="106"/>
      <c r="I1447" s="106"/>
      <c r="J1447" s="106"/>
      <c r="K1447" s="106"/>
      <c r="L1447" s="106"/>
      <c r="M1447" s="106"/>
      <c r="N1447" s="106"/>
      <c r="O1447" s="106"/>
      <c r="P1447" s="106"/>
      <c r="Q1447" s="106"/>
      <c r="R1447" s="106"/>
      <c r="S1447" s="103"/>
      <c r="T1447" s="103"/>
      <c r="U1447" s="103"/>
      <c r="V1447" s="103"/>
      <c r="W1447" s="103"/>
      <c r="X1447" s="103"/>
      <c r="Y1447" s="103"/>
      <c r="AD1447" s="103"/>
      <c r="AE1447" s="103"/>
    </row>
    <row r="1448" spans="4:31" ht="13.5">
      <c r="D1448" s="106"/>
      <c r="E1448" s="105"/>
      <c r="F1448" s="105"/>
      <c r="G1448" s="105"/>
      <c r="H1448" s="106"/>
      <c r="I1448" s="106"/>
      <c r="J1448" s="106"/>
      <c r="K1448" s="106"/>
      <c r="L1448" s="106"/>
      <c r="M1448" s="106"/>
      <c r="N1448" s="106"/>
      <c r="O1448" s="106"/>
      <c r="P1448" s="106"/>
      <c r="Q1448" s="106"/>
      <c r="R1448" s="106"/>
      <c r="S1448" s="103"/>
      <c r="T1448" s="103"/>
      <c r="U1448" s="103"/>
      <c r="V1448" s="103"/>
      <c r="W1448" s="103"/>
      <c r="X1448" s="103"/>
      <c r="Y1448" s="103"/>
      <c r="AD1448" s="103"/>
      <c r="AE1448" s="103"/>
    </row>
    <row r="1449" spans="4:31" ht="13.5">
      <c r="D1449" s="106"/>
      <c r="E1449" s="105"/>
      <c r="F1449" s="105"/>
      <c r="G1449" s="105"/>
      <c r="H1449" s="106"/>
      <c r="I1449" s="106"/>
      <c r="J1449" s="106"/>
      <c r="K1449" s="106"/>
      <c r="L1449" s="106"/>
      <c r="M1449" s="106"/>
      <c r="N1449" s="106"/>
      <c r="O1449" s="106"/>
      <c r="P1449" s="106"/>
      <c r="Q1449" s="106"/>
      <c r="R1449" s="106"/>
      <c r="S1449" s="103"/>
      <c r="T1449" s="103"/>
      <c r="U1449" s="103"/>
      <c r="V1449" s="103"/>
      <c r="W1449" s="103"/>
      <c r="X1449" s="103"/>
      <c r="Y1449" s="103"/>
      <c r="AD1449" s="103"/>
      <c r="AE1449" s="103"/>
    </row>
    <row r="1450" spans="4:31" ht="13.5">
      <c r="D1450" s="106"/>
      <c r="E1450" s="105"/>
      <c r="F1450" s="105"/>
      <c r="G1450" s="105"/>
      <c r="H1450" s="106"/>
      <c r="I1450" s="106"/>
      <c r="J1450" s="106"/>
      <c r="K1450" s="106"/>
      <c r="L1450" s="106"/>
      <c r="M1450" s="106"/>
      <c r="N1450" s="106"/>
      <c r="O1450" s="106"/>
      <c r="P1450" s="106"/>
      <c r="Q1450" s="106"/>
      <c r="R1450" s="106"/>
      <c r="S1450" s="103"/>
      <c r="T1450" s="103"/>
      <c r="U1450" s="103"/>
      <c r="V1450" s="103"/>
      <c r="W1450" s="103"/>
      <c r="X1450" s="103"/>
      <c r="Y1450" s="103"/>
      <c r="AD1450" s="103"/>
      <c r="AE1450" s="103"/>
    </row>
    <row r="1451" spans="4:31" ht="13.5">
      <c r="D1451" s="106"/>
      <c r="E1451" s="105"/>
      <c r="F1451" s="105"/>
      <c r="G1451" s="105"/>
      <c r="H1451" s="106"/>
      <c r="I1451" s="106"/>
      <c r="J1451" s="106"/>
      <c r="K1451" s="106"/>
      <c r="L1451" s="106"/>
      <c r="M1451" s="106"/>
      <c r="N1451" s="106"/>
      <c r="O1451" s="106"/>
      <c r="P1451" s="106"/>
      <c r="Q1451" s="106"/>
      <c r="R1451" s="106"/>
      <c r="S1451" s="103"/>
      <c r="T1451" s="103"/>
      <c r="U1451" s="103"/>
      <c r="V1451" s="103"/>
      <c r="W1451" s="103"/>
      <c r="X1451" s="103"/>
      <c r="Y1451" s="103"/>
      <c r="AD1451" s="103"/>
      <c r="AE1451" s="103"/>
    </row>
    <row r="1452" spans="4:31" ht="13.5">
      <c r="D1452" s="106"/>
      <c r="E1452" s="105"/>
      <c r="F1452" s="105"/>
      <c r="G1452" s="105"/>
      <c r="H1452" s="106"/>
      <c r="I1452" s="106"/>
      <c r="J1452" s="106"/>
      <c r="K1452" s="106"/>
      <c r="L1452" s="106"/>
      <c r="M1452" s="106"/>
      <c r="N1452" s="106"/>
      <c r="O1452" s="106"/>
      <c r="P1452" s="106"/>
      <c r="Q1452" s="106"/>
      <c r="R1452" s="106"/>
      <c r="S1452" s="103"/>
      <c r="T1452" s="103"/>
      <c r="U1452" s="103"/>
      <c r="V1452" s="103"/>
      <c r="W1452" s="103"/>
      <c r="X1452" s="103"/>
      <c r="Y1452" s="103"/>
      <c r="AD1452" s="103"/>
      <c r="AE1452" s="103"/>
    </row>
    <row r="1453" spans="4:31" ht="13.5">
      <c r="D1453" s="106"/>
      <c r="E1453" s="105"/>
      <c r="F1453" s="105"/>
      <c r="G1453" s="105"/>
      <c r="H1453" s="106"/>
      <c r="I1453" s="106"/>
      <c r="J1453" s="106"/>
      <c r="K1453" s="106"/>
      <c r="L1453" s="106"/>
      <c r="M1453" s="106"/>
      <c r="N1453" s="106"/>
      <c r="O1453" s="106"/>
      <c r="P1453" s="106"/>
      <c r="Q1453" s="106"/>
      <c r="R1453" s="106"/>
      <c r="S1453" s="103"/>
      <c r="T1453" s="103"/>
      <c r="U1453" s="103"/>
      <c r="V1453" s="103"/>
      <c r="W1453" s="103"/>
      <c r="X1453" s="103"/>
      <c r="Y1453" s="103"/>
      <c r="AD1453" s="103"/>
      <c r="AE1453" s="103"/>
    </row>
    <row r="1454" spans="4:31" ht="13.5">
      <c r="D1454" s="106"/>
      <c r="E1454" s="105"/>
      <c r="F1454" s="105"/>
      <c r="G1454" s="105"/>
      <c r="H1454" s="106"/>
      <c r="I1454" s="106"/>
      <c r="J1454" s="106"/>
      <c r="K1454" s="106"/>
      <c r="L1454" s="106"/>
      <c r="M1454" s="106"/>
      <c r="N1454" s="106"/>
      <c r="O1454" s="106"/>
      <c r="P1454" s="106"/>
      <c r="Q1454" s="106"/>
      <c r="R1454" s="106"/>
      <c r="S1454" s="103"/>
      <c r="T1454" s="103"/>
      <c r="U1454" s="103"/>
      <c r="V1454" s="103"/>
      <c r="W1454" s="103"/>
      <c r="X1454" s="103"/>
      <c r="Y1454" s="103"/>
      <c r="AD1454" s="103"/>
      <c r="AE1454" s="103"/>
    </row>
    <row r="1455" spans="4:31" ht="13.5">
      <c r="D1455" s="106"/>
      <c r="E1455" s="105"/>
      <c r="F1455" s="105"/>
      <c r="G1455" s="105"/>
      <c r="H1455" s="106"/>
      <c r="I1455" s="106"/>
      <c r="J1455" s="106"/>
      <c r="K1455" s="106"/>
      <c r="L1455" s="106"/>
      <c r="M1455" s="106"/>
      <c r="N1455" s="106"/>
      <c r="O1455" s="106"/>
      <c r="P1455" s="106"/>
      <c r="Q1455" s="106"/>
      <c r="R1455" s="106"/>
      <c r="S1455" s="103"/>
      <c r="T1455" s="103"/>
      <c r="U1455" s="103"/>
      <c r="V1455" s="103"/>
      <c r="W1455" s="103"/>
      <c r="X1455" s="103"/>
      <c r="Y1455" s="103"/>
      <c r="AD1455" s="103"/>
      <c r="AE1455" s="103"/>
    </row>
    <row r="1456" spans="4:31" ht="13.5">
      <c r="D1456" s="106"/>
      <c r="E1456" s="105"/>
      <c r="F1456" s="105"/>
      <c r="G1456" s="105"/>
      <c r="H1456" s="106"/>
      <c r="I1456" s="106"/>
      <c r="J1456" s="106"/>
      <c r="K1456" s="106"/>
      <c r="L1456" s="106"/>
      <c r="M1456" s="106"/>
      <c r="N1456" s="106"/>
      <c r="O1456" s="106"/>
      <c r="P1456" s="106"/>
      <c r="Q1456" s="106"/>
      <c r="R1456" s="106"/>
      <c r="S1456" s="103"/>
      <c r="T1456" s="103"/>
      <c r="U1456" s="103"/>
      <c r="V1456" s="103"/>
      <c r="W1456" s="103"/>
      <c r="X1456" s="103"/>
      <c r="Y1456" s="103"/>
      <c r="AD1456" s="103"/>
      <c r="AE1456" s="103"/>
    </row>
    <row r="1457" spans="4:31" ht="13.5">
      <c r="D1457" s="106"/>
      <c r="E1457" s="105"/>
      <c r="F1457" s="105"/>
      <c r="G1457" s="105"/>
      <c r="H1457" s="106"/>
      <c r="I1457" s="106"/>
      <c r="J1457" s="106"/>
      <c r="K1457" s="106"/>
      <c r="L1457" s="106"/>
      <c r="M1457" s="106"/>
      <c r="N1457" s="106"/>
      <c r="O1457" s="106"/>
      <c r="P1457" s="106"/>
      <c r="Q1457" s="106"/>
      <c r="R1457" s="106"/>
      <c r="S1457" s="103"/>
      <c r="T1457" s="103"/>
      <c r="U1457" s="103"/>
      <c r="V1457" s="103"/>
      <c r="W1457" s="103"/>
      <c r="X1457" s="103"/>
      <c r="Y1457" s="103"/>
      <c r="AD1457" s="103"/>
      <c r="AE1457" s="103"/>
    </row>
    <row r="1458" spans="4:31" ht="13.5">
      <c r="D1458" s="106"/>
      <c r="E1458" s="105"/>
      <c r="F1458" s="105"/>
      <c r="G1458" s="105"/>
      <c r="H1458" s="106"/>
      <c r="I1458" s="106"/>
      <c r="J1458" s="106"/>
      <c r="K1458" s="106"/>
      <c r="L1458" s="106"/>
      <c r="M1458" s="106"/>
      <c r="N1458" s="106"/>
      <c r="O1458" s="106"/>
      <c r="P1458" s="106"/>
      <c r="Q1458" s="106"/>
      <c r="R1458" s="106"/>
      <c r="S1458" s="103"/>
      <c r="T1458" s="103"/>
      <c r="U1458" s="103"/>
      <c r="V1458" s="103"/>
      <c r="W1458" s="103"/>
      <c r="X1458" s="103"/>
      <c r="Y1458" s="103"/>
      <c r="AD1458" s="103"/>
      <c r="AE1458" s="103"/>
    </row>
    <row r="1459" spans="4:31" ht="13.5">
      <c r="D1459" s="106"/>
      <c r="E1459" s="105"/>
      <c r="F1459" s="105"/>
      <c r="G1459" s="105"/>
      <c r="H1459" s="106"/>
      <c r="I1459" s="106"/>
      <c r="J1459" s="106"/>
      <c r="K1459" s="106"/>
      <c r="L1459" s="106"/>
      <c r="M1459" s="106"/>
      <c r="N1459" s="106"/>
      <c r="O1459" s="106"/>
      <c r="P1459" s="106"/>
      <c r="Q1459" s="106"/>
      <c r="R1459" s="106"/>
      <c r="S1459" s="103"/>
      <c r="T1459" s="103"/>
      <c r="U1459" s="103"/>
      <c r="V1459" s="103"/>
      <c r="W1459" s="103"/>
      <c r="X1459" s="103"/>
      <c r="Y1459" s="103"/>
      <c r="AD1459" s="103"/>
      <c r="AE1459" s="103"/>
    </row>
    <row r="1460" spans="4:31" ht="13.5">
      <c r="D1460" s="106"/>
      <c r="E1460" s="105"/>
      <c r="F1460" s="105"/>
      <c r="G1460" s="105"/>
      <c r="H1460" s="106"/>
      <c r="I1460" s="106"/>
      <c r="J1460" s="106"/>
      <c r="K1460" s="106"/>
      <c r="L1460" s="106"/>
      <c r="M1460" s="106"/>
      <c r="N1460" s="106"/>
      <c r="O1460" s="106"/>
      <c r="P1460" s="106"/>
      <c r="Q1460" s="106"/>
      <c r="R1460" s="106"/>
      <c r="S1460" s="103"/>
      <c r="T1460" s="103"/>
      <c r="U1460" s="103"/>
      <c r="V1460" s="103"/>
      <c r="W1460" s="103"/>
      <c r="X1460" s="103"/>
      <c r="Y1460" s="103"/>
      <c r="AD1460" s="103"/>
      <c r="AE1460" s="103"/>
    </row>
    <row r="1461" spans="4:31" ht="13.5">
      <c r="D1461" s="106"/>
      <c r="E1461" s="105"/>
      <c r="F1461" s="105"/>
      <c r="G1461" s="105"/>
      <c r="H1461" s="106"/>
      <c r="I1461" s="106"/>
      <c r="J1461" s="106"/>
      <c r="K1461" s="106"/>
      <c r="L1461" s="106"/>
      <c r="M1461" s="106"/>
      <c r="N1461" s="106"/>
      <c r="O1461" s="106"/>
      <c r="P1461" s="106"/>
      <c r="Q1461" s="106"/>
      <c r="R1461" s="106"/>
      <c r="S1461" s="103"/>
      <c r="T1461" s="103"/>
      <c r="U1461" s="103"/>
      <c r="V1461" s="103"/>
      <c r="W1461" s="103"/>
      <c r="X1461" s="103"/>
      <c r="Y1461" s="103"/>
      <c r="AD1461" s="103"/>
      <c r="AE1461" s="103"/>
    </row>
    <row r="1462" spans="4:31" ht="13.5">
      <c r="D1462" s="106"/>
      <c r="E1462" s="105"/>
      <c r="F1462" s="105"/>
      <c r="G1462" s="105"/>
      <c r="H1462" s="106"/>
      <c r="I1462" s="106"/>
      <c r="J1462" s="106"/>
      <c r="K1462" s="106"/>
      <c r="L1462" s="106"/>
      <c r="M1462" s="106"/>
      <c r="N1462" s="106"/>
      <c r="O1462" s="106"/>
      <c r="P1462" s="106"/>
      <c r="Q1462" s="106"/>
      <c r="R1462" s="106"/>
      <c r="S1462" s="103"/>
      <c r="T1462" s="103"/>
      <c r="U1462" s="103"/>
      <c r="V1462" s="103"/>
      <c r="W1462" s="103"/>
      <c r="X1462" s="103"/>
      <c r="Y1462" s="103"/>
      <c r="AD1462" s="103"/>
      <c r="AE1462" s="103"/>
    </row>
    <row r="1463" spans="4:31" ht="13.5">
      <c r="D1463" s="106"/>
      <c r="E1463" s="105"/>
      <c r="F1463" s="105"/>
      <c r="G1463" s="105"/>
      <c r="H1463" s="106"/>
      <c r="I1463" s="106"/>
      <c r="J1463" s="106"/>
      <c r="K1463" s="106"/>
      <c r="L1463" s="106"/>
      <c r="M1463" s="106"/>
      <c r="N1463" s="106"/>
      <c r="O1463" s="106"/>
      <c r="P1463" s="106"/>
      <c r="Q1463" s="106"/>
      <c r="R1463" s="106"/>
      <c r="S1463" s="103"/>
      <c r="T1463" s="103"/>
      <c r="U1463" s="103"/>
      <c r="V1463" s="103"/>
      <c r="W1463" s="103"/>
      <c r="X1463" s="103"/>
      <c r="Y1463" s="103"/>
      <c r="AD1463" s="103"/>
      <c r="AE1463" s="103"/>
    </row>
    <row r="1464" spans="4:31" ht="13.5">
      <c r="D1464" s="106"/>
      <c r="E1464" s="105"/>
      <c r="F1464" s="105"/>
      <c r="G1464" s="105"/>
      <c r="H1464" s="106"/>
      <c r="I1464" s="106"/>
      <c r="J1464" s="106"/>
      <c r="K1464" s="106"/>
      <c r="L1464" s="106"/>
      <c r="M1464" s="106"/>
      <c r="N1464" s="106"/>
      <c r="O1464" s="106"/>
      <c r="P1464" s="106"/>
      <c r="Q1464" s="106"/>
      <c r="R1464" s="106"/>
      <c r="S1464" s="103"/>
      <c r="T1464" s="103"/>
      <c r="U1464" s="103"/>
      <c r="V1464" s="103"/>
      <c r="W1464" s="103"/>
      <c r="X1464" s="103"/>
      <c r="Y1464" s="103"/>
      <c r="AD1464" s="103"/>
      <c r="AE1464" s="103"/>
    </row>
    <row r="1465" spans="4:31" ht="13.5">
      <c r="D1465" s="106"/>
      <c r="E1465" s="105"/>
      <c r="F1465" s="105"/>
      <c r="G1465" s="105"/>
      <c r="H1465" s="106"/>
      <c r="I1465" s="106"/>
      <c r="J1465" s="106"/>
      <c r="K1465" s="106"/>
      <c r="L1465" s="106"/>
      <c r="M1465" s="106"/>
      <c r="N1465" s="106"/>
      <c r="O1465" s="106"/>
      <c r="P1465" s="106"/>
      <c r="Q1465" s="106"/>
      <c r="R1465" s="106"/>
      <c r="S1465" s="103"/>
      <c r="T1465" s="103"/>
      <c r="U1465" s="103"/>
      <c r="V1465" s="103"/>
      <c r="W1465" s="103"/>
      <c r="X1465" s="103"/>
      <c r="Y1465" s="103"/>
      <c r="AD1465" s="103"/>
      <c r="AE1465" s="103"/>
    </row>
    <row r="1466" spans="4:31" ht="13.5">
      <c r="D1466" s="106"/>
      <c r="E1466" s="105"/>
      <c r="F1466" s="105"/>
      <c r="G1466" s="105"/>
      <c r="H1466" s="106"/>
      <c r="I1466" s="106"/>
      <c r="J1466" s="106"/>
      <c r="K1466" s="106"/>
      <c r="L1466" s="106"/>
      <c r="M1466" s="106"/>
      <c r="N1466" s="106"/>
      <c r="O1466" s="106"/>
      <c r="P1466" s="106"/>
      <c r="Q1466" s="106"/>
      <c r="R1466" s="106"/>
      <c r="S1466" s="103"/>
      <c r="T1466" s="103"/>
      <c r="U1466" s="103"/>
      <c r="V1466" s="103"/>
      <c r="W1466" s="103"/>
      <c r="X1466" s="103"/>
      <c r="Y1466" s="103"/>
      <c r="AD1466" s="103"/>
      <c r="AE1466" s="103"/>
    </row>
    <row r="1467" spans="4:31" ht="13.5">
      <c r="D1467" s="106"/>
      <c r="E1467" s="105"/>
      <c r="F1467" s="105"/>
      <c r="G1467" s="105"/>
      <c r="H1467" s="106"/>
      <c r="I1467" s="106"/>
      <c r="J1467" s="106"/>
      <c r="K1467" s="106"/>
      <c r="L1467" s="106"/>
      <c r="M1467" s="106"/>
      <c r="N1467" s="106"/>
      <c r="O1467" s="106"/>
      <c r="P1467" s="106"/>
      <c r="Q1467" s="106"/>
      <c r="R1467" s="106"/>
      <c r="S1467" s="103"/>
      <c r="T1467" s="103"/>
      <c r="U1467" s="103"/>
      <c r="V1467" s="103"/>
      <c r="W1467" s="103"/>
      <c r="X1467" s="103"/>
      <c r="Y1467" s="103"/>
      <c r="AD1467" s="103"/>
      <c r="AE1467" s="103"/>
    </row>
    <row r="1468" spans="4:31" ht="13.5">
      <c r="D1468" s="106"/>
      <c r="E1468" s="105"/>
      <c r="F1468" s="105"/>
      <c r="G1468" s="105"/>
      <c r="H1468" s="106"/>
      <c r="I1468" s="106"/>
      <c r="J1468" s="106"/>
      <c r="K1468" s="106"/>
      <c r="L1468" s="106"/>
      <c r="M1468" s="106"/>
      <c r="N1468" s="106"/>
      <c r="O1468" s="106"/>
      <c r="P1468" s="106"/>
      <c r="Q1468" s="106"/>
      <c r="R1468" s="106"/>
      <c r="S1468" s="103"/>
      <c r="T1468" s="103"/>
      <c r="U1468" s="103"/>
      <c r="V1468" s="103"/>
      <c r="W1468" s="103"/>
      <c r="X1468" s="103"/>
      <c r="Y1468" s="103"/>
      <c r="AD1468" s="103"/>
      <c r="AE1468" s="103"/>
    </row>
    <row r="1469" spans="4:31" ht="13.5">
      <c r="D1469" s="106"/>
      <c r="E1469" s="105"/>
      <c r="F1469" s="105"/>
      <c r="G1469" s="105"/>
      <c r="H1469" s="106"/>
      <c r="I1469" s="106"/>
      <c r="J1469" s="106"/>
      <c r="K1469" s="106"/>
      <c r="L1469" s="106"/>
      <c r="M1469" s="106"/>
      <c r="N1469" s="106"/>
      <c r="O1469" s="106"/>
      <c r="P1469" s="106"/>
      <c r="Q1469" s="106"/>
      <c r="R1469" s="106"/>
      <c r="S1469" s="103"/>
      <c r="T1469" s="103"/>
      <c r="U1469" s="103"/>
      <c r="V1469" s="103"/>
      <c r="W1469" s="103"/>
      <c r="X1469" s="103"/>
      <c r="Y1469" s="103"/>
      <c r="AD1469" s="103"/>
      <c r="AE1469" s="103"/>
    </row>
    <row r="1470" spans="4:31" ht="13.5">
      <c r="D1470" s="106"/>
      <c r="E1470" s="105"/>
      <c r="F1470" s="105"/>
      <c r="G1470" s="105"/>
      <c r="H1470" s="106"/>
      <c r="I1470" s="106"/>
      <c r="J1470" s="106"/>
      <c r="K1470" s="106"/>
      <c r="L1470" s="106"/>
      <c r="M1470" s="106"/>
      <c r="N1470" s="106"/>
      <c r="O1470" s="106"/>
      <c r="P1470" s="106"/>
      <c r="Q1470" s="106"/>
      <c r="R1470" s="106"/>
      <c r="S1470" s="103"/>
      <c r="T1470" s="103"/>
      <c r="U1470" s="103"/>
      <c r="V1470" s="103"/>
      <c r="W1470" s="103"/>
      <c r="X1470" s="103"/>
      <c r="Y1470" s="103"/>
      <c r="AD1470" s="103"/>
      <c r="AE1470" s="103"/>
    </row>
    <row r="1471" spans="4:31" ht="13.5">
      <c r="D1471" s="106"/>
      <c r="E1471" s="105"/>
      <c r="F1471" s="105"/>
      <c r="G1471" s="105"/>
      <c r="H1471" s="106"/>
      <c r="I1471" s="106"/>
      <c r="J1471" s="106"/>
      <c r="K1471" s="106"/>
      <c r="L1471" s="106"/>
      <c r="M1471" s="106"/>
      <c r="N1471" s="106"/>
      <c r="O1471" s="106"/>
      <c r="P1471" s="106"/>
      <c r="Q1471" s="106"/>
      <c r="R1471" s="106"/>
      <c r="S1471" s="103"/>
      <c r="T1471" s="103"/>
      <c r="U1471" s="103"/>
      <c r="V1471" s="103"/>
      <c r="W1471" s="103"/>
      <c r="X1471" s="103"/>
      <c r="Y1471" s="103"/>
      <c r="AD1471" s="103"/>
      <c r="AE1471" s="103"/>
    </row>
    <row r="1472" spans="4:31" ht="13.5">
      <c r="D1472" s="106"/>
      <c r="E1472" s="105"/>
      <c r="F1472" s="105"/>
      <c r="G1472" s="105"/>
      <c r="H1472" s="106"/>
      <c r="I1472" s="106"/>
      <c r="J1472" s="106"/>
      <c r="K1472" s="106"/>
      <c r="L1472" s="106"/>
      <c r="M1472" s="106"/>
      <c r="N1472" s="106"/>
      <c r="O1472" s="106"/>
      <c r="P1472" s="106"/>
      <c r="Q1472" s="106"/>
      <c r="R1472" s="106"/>
      <c r="S1472" s="103"/>
      <c r="T1472" s="103"/>
      <c r="U1472" s="103"/>
      <c r="V1472" s="103"/>
      <c r="W1472" s="103"/>
      <c r="X1472" s="103"/>
      <c r="Y1472" s="103"/>
      <c r="AD1472" s="103"/>
      <c r="AE1472" s="103"/>
    </row>
    <row r="1473" spans="4:31" ht="13.5">
      <c r="D1473" s="106"/>
      <c r="E1473" s="105"/>
      <c r="F1473" s="105"/>
      <c r="G1473" s="105"/>
      <c r="H1473" s="106"/>
      <c r="I1473" s="106"/>
      <c r="J1473" s="106"/>
      <c r="K1473" s="106"/>
      <c r="L1473" s="106"/>
      <c r="M1473" s="106"/>
      <c r="N1473" s="106"/>
      <c r="O1473" s="106"/>
      <c r="P1473" s="106"/>
      <c r="Q1473" s="106"/>
      <c r="R1473" s="106"/>
      <c r="S1473" s="103"/>
      <c r="T1473" s="103"/>
      <c r="U1473" s="103"/>
      <c r="V1473" s="103"/>
      <c r="W1473" s="103"/>
      <c r="X1473" s="103"/>
      <c r="Y1473" s="103"/>
      <c r="AD1473" s="103"/>
      <c r="AE1473" s="103"/>
    </row>
    <row r="1474" spans="4:31" ht="13.5">
      <c r="D1474" s="106"/>
      <c r="E1474" s="105"/>
      <c r="F1474" s="105"/>
      <c r="G1474" s="105"/>
      <c r="H1474" s="106"/>
      <c r="I1474" s="106"/>
      <c r="J1474" s="106"/>
      <c r="K1474" s="106"/>
      <c r="L1474" s="106"/>
      <c r="M1474" s="106"/>
      <c r="N1474" s="106"/>
      <c r="O1474" s="106"/>
      <c r="P1474" s="106"/>
      <c r="Q1474" s="106"/>
      <c r="R1474" s="106"/>
      <c r="S1474" s="103"/>
      <c r="T1474" s="103"/>
      <c r="U1474" s="103"/>
      <c r="V1474" s="103"/>
      <c r="W1474" s="103"/>
      <c r="X1474" s="103"/>
      <c r="Y1474" s="103"/>
      <c r="AD1474" s="103"/>
      <c r="AE1474" s="103"/>
    </row>
    <row r="1475" spans="4:31" ht="13.5">
      <c r="D1475" s="106"/>
      <c r="E1475" s="105"/>
      <c r="F1475" s="105"/>
      <c r="G1475" s="105"/>
      <c r="H1475" s="106"/>
      <c r="I1475" s="106"/>
      <c r="J1475" s="106"/>
      <c r="K1475" s="106"/>
      <c r="L1475" s="106"/>
      <c r="M1475" s="106"/>
      <c r="N1475" s="106"/>
      <c r="O1475" s="106"/>
      <c r="P1475" s="106"/>
      <c r="Q1475" s="106"/>
      <c r="R1475" s="106"/>
      <c r="S1475" s="103"/>
      <c r="T1475" s="103"/>
      <c r="U1475" s="103"/>
      <c r="V1475" s="103"/>
      <c r="W1475" s="103"/>
      <c r="X1475" s="103"/>
      <c r="Y1475" s="103"/>
      <c r="AD1475" s="103"/>
      <c r="AE1475" s="103"/>
    </row>
    <row r="1476" spans="4:31" ht="13.5">
      <c r="D1476" s="106"/>
      <c r="E1476" s="105"/>
      <c r="F1476" s="105"/>
      <c r="G1476" s="105"/>
      <c r="H1476" s="106"/>
      <c r="I1476" s="106"/>
      <c r="J1476" s="106"/>
      <c r="K1476" s="106"/>
      <c r="L1476" s="106"/>
      <c r="M1476" s="106"/>
      <c r="N1476" s="106"/>
      <c r="O1476" s="106"/>
      <c r="P1476" s="106"/>
      <c r="Q1476" s="106"/>
      <c r="R1476" s="106"/>
      <c r="S1476" s="103"/>
      <c r="T1476" s="103"/>
      <c r="U1476" s="103"/>
      <c r="V1476" s="103"/>
      <c r="W1476" s="103"/>
      <c r="X1476" s="103"/>
      <c r="Y1476" s="103"/>
      <c r="AD1476" s="103"/>
      <c r="AE1476" s="103"/>
    </row>
    <row r="1477" spans="4:31" ht="13.5">
      <c r="D1477" s="106"/>
      <c r="E1477" s="105"/>
      <c r="F1477" s="105"/>
      <c r="G1477" s="105"/>
      <c r="H1477" s="106"/>
      <c r="I1477" s="106"/>
      <c r="J1477" s="106"/>
      <c r="K1477" s="106"/>
      <c r="L1477" s="106"/>
      <c r="M1477" s="106"/>
      <c r="N1477" s="106"/>
      <c r="O1477" s="106"/>
      <c r="P1477" s="106"/>
      <c r="Q1477" s="106"/>
      <c r="R1477" s="106"/>
      <c r="S1477" s="103"/>
      <c r="T1477" s="103"/>
      <c r="U1477" s="103"/>
      <c r="V1477" s="103"/>
      <c r="W1477" s="103"/>
      <c r="X1477" s="103"/>
      <c r="Y1477" s="103"/>
      <c r="AD1477" s="103"/>
      <c r="AE1477" s="103"/>
    </row>
    <row r="1478" spans="4:31" ht="13.5">
      <c r="D1478" s="106"/>
      <c r="E1478" s="105"/>
      <c r="F1478" s="105"/>
      <c r="G1478" s="105"/>
      <c r="H1478" s="106"/>
      <c r="I1478" s="106"/>
      <c r="J1478" s="106"/>
      <c r="K1478" s="106"/>
      <c r="L1478" s="106"/>
      <c r="M1478" s="106"/>
      <c r="N1478" s="106"/>
      <c r="O1478" s="106"/>
      <c r="P1478" s="106"/>
      <c r="Q1478" s="106"/>
      <c r="R1478" s="106"/>
      <c r="S1478" s="103"/>
      <c r="T1478" s="103"/>
      <c r="U1478" s="103"/>
      <c r="V1478" s="103"/>
      <c r="W1478" s="103"/>
      <c r="X1478" s="103"/>
      <c r="Y1478" s="103"/>
      <c r="AD1478" s="103"/>
      <c r="AE1478" s="103"/>
    </row>
    <row r="1479" spans="4:31" ht="13.5">
      <c r="D1479" s="106"/>
      <c r="E1479" s="105"/>
      <c r="F1479" s="105"/>
      <c r="G1479" s="105"/>
      <c r="H1479" s="106"/>
      <c r="I1479" s="106"/>
      <c r="J1479" s="106"/>
      <c r="K1479" s="106"/>
      <c r="L1479" s="106"/>
      <c r="M1479" s="106"/>
      <c r="N1479" s="106"/>
      <c r="O1479" s="106"/>
      <c r="P1479" s="106"/>
      <c r="Q1479" s="106"/>
      <c r="R1479" s="106"/>
      <c r="S1479" s="103"/>
      <c r="T1479" s="103"/>
      <c r="U1479" s="103"/>
      <c r="V1479" s="103"/>
      <c r="W1479" s="103"/>
      <c r="X1479" s="103"/>
      <c r="Y1479" s="103"/>
      <c r="AD1479" s="103"/>
      <c r="AE1479" s="103"/>
    </row>
    <row r="1480" spans="4:31" ht="13.5">
      <c r="D1480" s="106"/>
      <c r="E1480" s="105"/>
      <c r="F1480" s="105"/>
      <c r="G1480" s="105"/>
      <c r="H1480" s="106"/>
      <c r="I1480" s="106"/>
      <c r="J1480" s="106"/>
      <c r="K1480" s="106"/>
      <c r="L1480" s="106"/>
      <c r="M1480" s="106"/>
      <c r="N1480" s="106"/>
      <c r="O1480" s="106"/>
      <c r="P1480" s="106"/>
      <c r="Q1480" s="106"/>
      <c r="R1480" s="106"/>
      <c r="S1480" s="103"/>
      <c r="T1480" s="103"/>
      <c r="U1480" s="103"/>
      <c r="V1480" s="103"/>
      <c r="W1480" s="103"/>
      <c r="X1480" s="103"/>
      <c r="Y1480" s="103"/>
      <c r="AD1480" s="103"/>
      <c r="AE1480" s="103"/>
    </row>
    <row r="1481" spans="4:31" ht="13.5">
      <c r="D1481" s="106"/>
      <c r="E1481" s="105"/>
      <c r="F1481" s="105"/>
      <c r="G1481" s="105"/>
      <c r="H1481" s="106"/>
      <c r="I1481" s="106"/>
      <c r="J1481" s="106"/>
      <c r="K1481" s="106"/>
      <c r="L1481" s="106"/>
      <c r="M1481" s="106"/>
      <c r="N1481" s="106"/>
      <c r="O1481" s="106"/>
      <c r="P1481" s="106"/>
      <c r="Q1481" s="106"/>
      <c r="R1481" s="106"/>
      <c r="S1481" s="103"/>
      <c r="T1481" s="103"/>
      <c r="U1481" s="103"/>
      <c r="V1481" s="103"/>
      <c r="W1481" s="103"/>
      <c r="X1481" s="103"/>
      <c r="Y1481" s="103"/>
      <c r="AD1481" s="103"/>
      <c r="AE1481" s="103"/>
    </row>
    <row r="1482" spans="4:31" ht="13.5">
      <c r="D1482" s="106"/>
      <c r="E1482" s="105"/>
      <c r="F1482" s="105"/>
      <c r="G1482" s="105"/>
      <c r="H1482" s="106"/>
      <c r="I1482" s="106"/>
      <c r="J1482" s="106"/>
      <c r="K1482" s="106"/>
      <c r="L1482" s="106"/>
      <c r="M1482" s="106"/>
      <c r="N1482" s="106"/>
      <c r="O1482" s="106"/>
      <c r="P1482" s="106"/>
      <c r="Q1482" s="106"/>
      <c r="R1482" s="106"/>
      <c r="S1482" s="103"/>
      <c r="T1482" s="103"/>
      <c r="U1482" s="103"/>
      <c r="V1482" s="103"/>
      <c r="W1482" s="103"/>
      <c r="X1482" s="103"/>
      <c r="Y1482" s="103"/>
      <c r="AD1482" s="103"/>
      <c r="AE1482" s="103"/>
    </row>
    <row r="1483" spans="4:31" ht="13.5">
      <c r="D1483" s="106"/>
      <c r="E1483" s="105"/>
      <c r="F1483" s="105"/>
      <c r="G1483" s="105"/>
      <c r="H1483" s="106"/>
      <c r="I1483" s="106"/>
      <c r="J1483" s="106"/>
      <c r="K1483" s="106"/>
      <c r="L1483" s="106"/>
      <c r="M1483" s="106"/>
      <c r="N1483" s="106"/>
      <c r="O1483" s="106"/>
      <c r="P1483" s="106"/>
      <c r="Q1483" s="106"/>
      <c r="R1483" s="106"/>
      <c r="S1483" s="103"/>
      <c r="T1483" s="103"/>
      <c r="U1483" s="103"/>
      <c r="V1483" s="103"/>
      <c r="W1483" s="103"/>
      <c r="X1483" s="103"/>
      <c r="Y1483" s="103"/>
      <c r="AD1483" s="103"/>
      <c r="AE1483" s="103"/>
    </row>
    <row r="1484" spans="4:31" ht="13.5">
      <c r="D1484" s="106"/>
      <c r="E1484" s="105"/>
      <c r="F1484" s="105"/>
      <c r="G1484" s="105"/>
      <c r="H1484" s="106"/>
      <c r="I1484" s="106"/>
      <c r="J1484" s="106"/>
      <c r="K1484" s="106"/>
      <c r="L1484" s="106"/>
      <c r="M1484" s="106"/>
      <c r="N1484" s="106"/>
      <c r="O1484" s="106"/>
      <c r="P1484" s="106"/>
      <c r="Q1484" s="106"/>
      <c r="R1484" s="106"/>
      <c r="S1484" s="103"/>
      <c r="T1484" s="103"/>
      <c r="U1484" s="103"/>
      <c r="V1484" s="103"/>
      <c r="W1484" s="103"/>
      <c r="X1484" s="103"/>
      <c r="Y1484" s="103"/>
      <c r="AD1484" s="103"/>
      <c r="AE1484" s="103"/>
    </row>
    <row r="1485" spans="4:31" ht="13.5">
      <c r="D1485" s="106"/>
      <c r="E1485" s="105"/>
      <c r="F1485" s="105"/>
      <c r="G1485" s="105"/>
      <c r="H1485" s="106"/>
      <c r="I1485" s="106"/>
      <c r="J1485" s="106"/>
      <c r="K1485" s="106"/>
      <c r="L1485" s="106"/>
      <c r="M1485" s="106"/>
      <c r="N1485" s="106"/>
      <c r="O1485" s="106"/>
      <c r="P1485" s="106"/>
      <c r="Q1485" s="106"/>
      <c r="R1485" s="106"/>
      <c r="S1485" s="103"/>
      <c r="T1485" s="103"/>
      <c r="U1485" s="103"/>
      <c r="V1485" s="103"/>
      <c r="W1485" s="103"/>
      <c r="X1485" s="103"/>
      <c r="Y1485" s="103"/>
      <c r="AD1485" s="103"/>
      <c r="AE1485" s="103"/>
    </row>
    <row r="1486" spans="4:31" ht="13.5">
      <c r="D1486" s="106"/>
      <c r="E1486" s="105"/>
      <c r="F1486" s="105"/>
      <c r="G1486" s="105"/>
      <c r="H1486" s="106"/>
      <c r="I1486" s="106"/>
      <c r="J1486" s="106"/>
      <c r="K1486" s="106"/>
      <c r="L1486" s="106"/>
      <c r="M1486" s="106"/>
      <c r="N1486" s="106"/>
      <c r="O1486" s="106"/>
      <c r="P1486" s="106"/>
      <c r="Q1486" s="106"/>
      <c r="R1486" s="106"/>
      <c r="S1486" s="103"/>
      <c r="T1486" s="103"/>
      <c r="U1486" s="103"/>
      <c r="V1486" s="103"/>
      <c r="W1486" s="103"/>
      <c r="X1486" s="103"/>
      <c r="Y1486" s="103"/>
      <c r="AD1486" s="103"/>
      <c r="AE1486" s="103"/>
    </row>
    <row r="1487" spans="4:31" ht="13.5">
      <c r="D1487" s="106"/>
      <c r="E1487" s="105"/>
      <c r="F1487" s="105"/>
      <c r="G1487" s="105"/>
      <c r="H1487" s="106"/>
      <c r="I1487" s="106"/>
      <c r="J1487" s="106"/>
      <c r="K1487" s="106"/>
      <c r="L1487" s="106"/>
      <c r="M1487" s="106"/>
      <c r="N1487" s="106"/>
      <c r="O1487" s="106"/>
      <c r="P1487" s="106"/>
      <c r="Q1487" s="106"/>
      <c r="R1487" s="106"/>
      <c r="S1487" s="103"/>
      <c r="T1487" s="103"/>
      <c r="U1487" s="103"/>
      <c r="V1487" s="103"/>
      <c r="W1487" s="103"/>
      <c r="X1487" s="103"/>
      <c r="Y1487" s="103"/>
      <c r="AD1487" s="103"/>
      <c r="AE1487" s="103"/>
    </row>
    <row r="1488" spans="4:31" ht="13.5">
      <c r="D1488" s="106"/>
      <c r="E1488" s="105"/>
      <c r="F1488" s="105"/>
      <c r="G1488" s="105"/>
      <c r="H1488" s="106"/>
      <c r="I1488" s="106"/>
      <c r="J1488" s="106"/>
      <c r="K1488" s="106"/>
      <c r="L1488" s="106"/>
      <c r="M1488" s="106"/>
      <c r="N1488" s="106"/>
      <c r="O1488" s="106"/>
      <c r="P1488" s="106"/>
      <c r="Q1488" s="106"/>
      <c r="R1488" s="106"/>
      <c r="S1488" s="103"/>
      <c r="T1488" s="103"/>
      <c r="U1488" s="103"/>
      <c r="V1488" s="103"/>
      <c r="W1488" s="103"/>
      <c r="X1488" s="103"/>
      <c r="Y1488" s="103"/>
      <c r="AD1488" s="103"/>
      <c r="AE1488" s="103"/>
    </row>
    <row r="1489" spans="4:31" ht="13.5">
      <c r="D1489" s="106"/>
      <c r="E1489" s="105"/>
      <c r="F1489" s="105"/>
      <c r="G1489" s="105"/>
      <c r="H1489" s="106"/>
      <c r="I1489" s="106"/>
      <c r="J1489" s="106"/>
      <c r="K1489" s="106"/>
      <c r="L1489" s="106"/>
      <c r="M1489" s="106"/>
      <c r="N1489" s="106"/>
      <c r="O1489" s="106"/>
      <c r="P1489" s="106"/>
      <c r="Q1489" s="106"/>
      <c r="R1489" s="106"/>
      <c r="S1489" s="103"/>
      <c r="T1489" s="103"/>
      <c r="U1489" s="103"/>
      <c r="V1489" s="103"/>
      <c r="W1489" s="103"/>
      <c r="X1489" s="103"/>
      <c r="Y1489" s="103"/>
      <c r="AD1489" s="103"/>
      <c r="AE1489" s="103"/>
    </row>
    <row r="1490" spans="4:31" ht="13.5">
      <c r="D1490" s="106"/>
      <c r="E1490" s="105"/>
      <c r="F1490" s="105"/>
      <c r="G1490" s="105"/>
      <c r="H1490" s="106"/>
      <c r="I1490" s="106"/>
      <c r="J1490" s="106"/>
      <c r="K1490" s="106"/>
      <c r="L1490" s="106"/>
      <c r="M1490" s="106"/>
      <c r="N1490" s="106"/>
      <c r="O1490" s="106"/>
      <c r="P1490" s="106"/>
      <c r="Q1490" s="106"/>
      <c r="R1490" s="106"/>
      <c r="S1490" s="103"/>
      <c r="T1490" s="103"/>
      <c r="U1490" s="103"/>
      <c r="V1490" s="103"/>
      <c r="W1490" s="103"/>
      <c r="X1490" s="103"/>
      <c r="Y1490" s="103"/>
      <c r="AD1490" s="103"/>
      <c r="AE1490" s="103"/>
    </row>
    <row r="1491" spans="4:31" ht="13.5">
      <c r="D1491" s="106"/>
      <c r="E1491" s="105"/>
      <c r="F1491" s="105"/>
      <c r="G1491" s="105"/>
      <c r="H1491" s="106"/>
      <c r="I1491" s="106"/>
      <c r="J1491" s="106"/>
      <c r="K1491" s="106"/>
      <c r="L1491" s="106"/>
      <c r="M1491" s="106"/>
      <c r="N1491" s="106"/>
      <c r="O1491" s="106"/>
      <c r="P1491" s="106"/>
      <c r="Q1491" s="106"/>
      <c r="R1491" s="106"/>
      <c r="S1491" s="103"/>
      <c r="T1491" s="103"/>
      <c r="U1491" s="103"/>
      <c r="V1491" s="103"/>
      <c r="W1491" s="103"/>
      <c r="X1491" s="103"/>
      <c r="Y1491" s="103"/>
      <c r="AD1491" s="103"/>
      <c r="AE1491" s="103"/>
    </row>
    <row r="1492" spans="4:31" ht="13.5">
      <c r="D1492" s="106"/>
      <c r="E1492" s="105"/>
      <c r="F1492" s="105"/>
      <c r="G1492" s="105"/>
      <c r="H1492" s="106"/>
      <c r="I1492" s="106"/>
      <c r="J1492" s="106"/>
      <c r="K1492" s="106"/>
      <c r="L1492" s="106"/>
      <c r="M1492" s="106"/>
      <c r="N1492" s="106"/>
      <c r="O1492" s="106"/>
      <c r="P1492" s="106"/>
      <c r="Q1492" s="106"/>
      <c r="R1492" s="106"/>
      <c r="S1492" s="103"/>
      <c r="T1492" s="103"/>
      <c r="U1492" s="103"/>
      <c r="V1492" s="103"/>
      <c r="W1492" s="103"/>
      <c r="X1492" s="103"/>
      <c r="Y1492" s="103"/>
      <c r="AD1492" s="103"/>
      <c r="AE1492" s="103"/>
    </row>
    <row r="1493" spans="4:31" ht="13.5">
      <c r="D1493" s="106"/>
      <c r="E1493" s="105"/>
      <c r="F1493" s="105"/>
      <c r="G1493" s="105"/>
      <c r="H1493" s="106"/>
      <c r="I1493" s="106"/>
      <c r="J1493" s="106"/>
      <c r="K1493" s="106"/>
      <c r="L1493" s="106"/>
      <c r="M1493" s="106"/>
      <c r="N1493" s="106"/>
      <c r="O1493" s="106"/>
      <c r="P1493" s="106"/>
      <c r="Q1493" s="106"/>
      <c r="R1493" s="106"/>
      <c r="S1493" s="103"/>
      <c r="T1493" s="103"/>
      <c r="U1493" s="103"/>
      <c r="V1493" s="103"/>
      <c r="W1493" s="103"/>
      <c r="X1493" s="103"/>
      <c r="Y1493" s="103"/>
      <c r="AD1493" s="103"/>
      <c r="AE1493" s="103"/>
    </row>
    <row r="1494" spans="4:31" ht="13.5">
      <c r="D1494" s="106"/>
      <c r="E1494" s="105"/>
      <c r="F1494" s="105"/>
      <c r="G1494" s="105"/>
      <c r="H1494" s="106"/>
      <c r="I1494" s="106"/>
      <c r="J1494" s="106"/>
      <c r="K1494" s="106"/>
      <c r="L1494" s="106"/>
      <c r="M1494" s="106"/>
      <c r="N1494" s="106"/>
      <c r="O1494" s="106"/>
      <c r="P1494" s="106"/>
      <c r="Q1494" s="106"/>
      <c r="R1494" s="106"/>
      <c r="S1494" s="103"/>
      <c r="T1494" s="103"/>
      <c r="U1494" s="103"/>
      <c r="V1494" s="103"/>
      <c r="W1494" s="103"/>
      <c r="X1494" s="103"/>
      <c r="Y1494" s="103"/>
      <c r="AD1494" s="103"/>
      <c r="AE1494" s="103"/>
    </row>
    <row r="1495" spans="4:31" ht="13.5">
      <c r="D1495" s="106"/>
      <c r="E1495" s="105"/>
      <c r="F1495" s="105"/>
      <c r="G1495" s="105"/>
      <c r="H1495" s="106"/>
      <c r="I1495" s="106"/>
      <c r="J1495" s="106"/>
      <c r="K1495" s="106"/>
      <c r="L1495" s="106"/>
      <c r="M1495" s="106"/>
      <c r="N1495" s="106"/>
      <c r="O1495" s="106"/>
      <c r="P1495" s="106"/>
      <c r="Q1495" s="106"/>
      <c r="R1495" s="106"/>
      <c r="S1495" s="103"/>
      <c r="T1495" s="103"/>
      <c r="U1495" s="103"/>
      <c r="V1495" s="103"/>
      <c r="W1495" s="103"/>
      <c r="X1495" s="103"/>
      <c r="Y1495" s="103"/>
      <c r="AD1495" s="103"/>
      <c r="AE1495" s="103"/>
    </row>
    <row r="1496" spans="4:31" ht="13.5">
      <c r="D1496" s="106"/>
      <c r="E1496" s="105"/>
      <c r="F1496" s="105"/>
      <c r="G1496" s="105"/>
      <c r="H1496" s="106"/>
      <c r="I1496" s="106"/>
      <c r="J1496" s="106"/>
      <c r="K1496" s="106"/>
      <c r="L1496" s="106"/>
      <c r="M1496" s="106"/>
      <c r="N1496" s="106"/>
      <c r="O1496" s="106"/>
      <c r="P1496" s="106"/>
      <c r="Q1496" s="106"/>
      <c r="R1496" s="106"/>
      <c r="S1496" s="103"/>
      <c r="T1496" s="103"/>
      <c r="U1496" s="103"/>
      <c r="V1496" s="103"/>
      <c r="W1496" s="103"/>
      <c r="X1496" s="103"/>
      <c r="Y1496" s="103"/>
      <c r="AD1496" s="103"/>
      <c r="AE1496" s="103"/>
    </row>
    <row r="1497" spans="4:31" ht="13.5">
      <c r="D1497" s="106"/>
      <c r="E1497" s="105"/>
      <c r="F1497" s="105"/>
      <c r="G1497" s="105"/>
      <c r="H1497" s="106"/>
      <c r="I1497" s="106"/>
      <c r="J1497" s="106"/>
      <c r="K1497" s="106"/>
      <c r="L1497" s="106"/>
      <c r="M1497" s="106"/>
      <c r="N1497" s="106"/>
      <c r="O1497" s="106"/>
      <c r="P1497" s="106"/>
      <c r="Q1497" s="106"/>
      <c r="R1497" s="106"/>
      <c r="S1497" s="103"/>
      <c r="T1497" s="103"/>
      <c r="U1497" s="103"/>
      <c r="V1497" s="103"/>
      <c r="W1497" s="103"/>
      <c r="X1497" s="103"/>
      <c r="Y1497" s="103"/>
      <c r="AD1497" s="103"/>
      <c r="AE1497" s="103"/>
    </row>
    <row r="1498" spans="4:31" ht="13.5">
      <c r="D1498" s="106"/>
      <c r="E1498" s="105"/>
      <c r="F1498" s="105"/>
      <c r="G1498" s="105"/>
      <c r="H1498" s="106"/>
      <c r="I1498" s="106"/>
      <c r="J1498" s="106"/>
      <c r="K1498" s="106"/>
      <c r="L1498" s="106"/>
      <c r="M1498" s="106"/>
      <c r="N1498" s="106"/>
      <c r="O1498" s="106"/>
      <c r="P1498" s="106"/>
      <c r="Q1498" s="106"/>
      <c r="R1498" s="106"/>
      <c r="S1498" s="103"/>
      <c r="T1498" s="103"/>
      <c r="U1498" s="103"/>
      <c r="V1498" s="103"/>
      <c r="W1498" s="103"/>
      <c r="X1498" s="103"/>
      <c r="Y1498" s="103"/>
      <c r="AD1498" s="103"/>
      <c r="AE1498" s="103"/>
    </row>
    <row r="1499" spans="4:31" ht="13.5">
      <c r="D1499" s="106"/>
      <c r="E1499" s="105"/>
      <c r="F1499" s="105"/>
      <c r="G1499" s="105"/>
      <c r="H1499" s="106"/>
      <c r="I1499" s="106"/>
      <c r="J1499" s="106"/>
      <c r="K1499" s="106"/>
      <c r="L1499" s="106"/>
      <c r="M1499" s="106"/>
      <c r="N1499" s="106"/>
      <c r="O1499" s="106"/>
      <c r="P1499" s="106"/>
      <c r="Q1499" s="106"/>
      <c r="R1499" s="106"/>
      <c r="S1499" s="103"/>
      <c r="T1499" s="103"/>
      <c r="U1499" s="103"/>
      <c r="V1499" s="103"/>
      <c r="W1499" s="103"/>
      <c r="X1499" s="103"/>
      <c r="Y1499" s="103"/>
      <c r="AD1499" s="103"/>
      <c r="AE1499" s="103"/>
    </row>
    <row r="1500" spans="4:31" ht="13.5">
      <c r="D1500" s="106"/>
      <c r="E1500" s="105"/>
      <c r="F1500" s="105"/>
      <c r="G1500" s="105"/>
      <c r="H1500" s="106"/>
      <c r="I1500" s="106"/>
      <c r="J1500" s="106"/>
      <c r="K1500" s="106"/>
      <c r="L1500" s="106"/>
      <c r="M1500" s="106"/>
      <c r="N1500" s="106"/>
      <c r="O1500" s="106"/>
      <c r="P1500" s="106"/>
      <c r="Q1500" s="106"/>
      <c r="R1500" s="106"/>
      <c r="S1500" s="103"/>
      <c r="T1500" s="103"/>
      <c r="U1500" s="103"/>
      <c r="V1500" s="103"/>
      <c r="W1500" s="103"/>
      <c r="X1500" s="103"/>
      <c r="Y1500" s="103"/>
      <c r="AD1500" s="103"/>
      <c r="AE1500" s="103"/>
    </row>
    <row r="1501" spans="4:31" ht="13.5">
      <c r="D1501" s="106"/>
      <c r="E1501" s="105"/>
      <c r="F1501" s="105"/>
      <c r="G1501" s="105"/>
      <c r="H1501" s="106"/>
      <c r="I1501" s="106"/>
      <c r="J1501" s="106"/>
      <c r="K1501" s="106"/>
      <c r="L1501" s="106"/>
      <c r="M1501" s="106"/>
      <c r="N1501" s="106"/>
      <c r="O1501" s="106"/>
      <c r="P1501" s="106"/>
      <c r="Q1501" s="106"/>
      <c r="R1501" s="106"/>
      <c r="S1501" s="103"/>
      <c r="T1501" s="103"/>
      <c r="U1501" s="103"/>
      <c r="V1501" s="103"/>
      <c r="W1501" s="103"/>
      <c r="X1501" s="103"/>
      <c r="Y1501" s="103"/>
      <c r="AD1501" s="103"/>
      <c r="AE1501" s="103"/>
    </row>
    <row r="1502" spans="4:31" ht="13.5">
      <c r="D1502" s="106"/>
      <c r="E1502" s="105"/>
      <c r="F1502" s="105"/>
      <c r="G1502" s="105"/>
      <c r="H1502" s="106"/>
      <c r="I1502" s="106"/>
      <c r="J1502" s="106"/>
      <c r="K1502" s="106"/>
      <c r="L1502" s="106"/>
      <c r="M1502" s="106"/>
      <c r="N1502" s="106"/>
      <c r="O1502" s="106"/>
      <c r="P1502" s="106"/>
      <c r="Q1502" s="106"/>
      <c r="R1502" s="106"/>
      <c r="S1502" s="103"/>
      <c r="T1502" s="103"/>
      <c r="U1502" s="103"/>
      <c r="V1502" s="103"/>
      <c r="W1502" s="103"/>
      <c r="X1502" s="103"/>
      <c r="Y1502" s="103"/>
      <c r="AD1502" s="103"/>
      <c r="AE1502" s="103"/>
    </row>
    <row r="1503" spans="4:31" ht="13.5">
      <c r="D1503" s="106"/>
      <c r="E1503" s="105"/>
      <c r="F1503" s="105"/>
      <c r="G1503" s="105"/>
      <c r="H1503" s="106"/>
      <c r="I1503" s="106"/>
      <c r="J1503" s="106"/>
      <c r="K1503" s="106"/>
      <c r="L1503" s="106"/>
      <c r="M1503" s="106"/>
      <c r="N1503" s="106"/>
      <c r="O1503" s="106"/>
      <c r="P1503" s="106"/>
      <c r="Q1503" s="106"/>
      <c r="R1503" s="106"/>
      <c r="S1503" s="103"/>
      <c r="T1503" s="103"/>
      <c r="U1503" s="103"/>
      <c r="V1503" s="103"/>
      <c r="W1503" s="103"/>
      <c r="X1503" s="103"/>
      <c r="Y1503" s="103"/>
      <c r="AD1503" s="103"/>
      <c r="AE1503" s="103"/>
    </row>
    <row r="1504" spans="4:31" ht="13.5">
      <c r="D1504" s="106"/>
      <c r="E1504" s="105"/>
      <c r="F1504" s="105"/>
      <c r="G1504" s="105"/>
      <c r="H1504" s="106"/>
      <c r="I1504" s="106"/>
      <c r="J1504" s="106"/>
      <c r="K1504" s="106"/>
      <c r="L1504" s="106"/>
      <c r="M1504" s="106"/>
      <c r="N1504" s="106"/>
      <c r="O1504" s="106"/>
      <c r="P1504" s="106"/>
      <c r="Q1504" s="106"/>
      <c r="R1504" s="106"/>
      <c r="S1504" s="103"/>
      <c r="T1504" s="103"/>
      <c r="U1504" s="103"/>
      <c r="V1504" s="103"/>
      <c r="W1504" s="103"/>
      <c r="X1504" s="103"/>
      <c r="Y1504" s="103"/>
      <c r="AD1504" s="103"/>
      <c r="AE1504" s="103"/>
    </row>
    <row r="1505" spans="4:31" ht="13.5">
      <c r="D1505" s="106"/>
      <c r="E1505" s="105"/>
      <c r="F1505" s="105"/>
      <c r="G1505" s="105"/>
      <c r="H1505" s="106"/>
      <c r="I1505" s="106"/>
      <c r="J1505" s="106"/>
      <c r="K1505" s="106"/>
      <c r="L1505" s="106"/>
      <c r="M1505" s="106"/>
      <c r="N1505" s="106"/>
      <c r="O1505" s="106"/>
      <c r="P1505" s="106"/>
      <c r="Q1505" s="106"/>
      <c r="R1505" s="106"/>
      <c r="S1505" s="103"/>
      <c r="T1505" s="103"/>
      <c r="U1505" s="103"/>
      <c r="V1505" s="103"/>
      <c r="W1505" s="103"/>
      <c r="X1505" s="103"/>
      <c r="Y1505" s="103"/>
      <c r="AD1505" s="103"/>
      <c r="AE1505" s="103"/>
    </row>
    <row r="1506" spans="4:31" ht="13.5">
      <c r="D1506" s="106"/>
      <c r="E1506" s="105"/>
      <c r="F1506" s="105"/>
      <c r="G1506" s="105"/>
      <c r="H1506" s="106"/>
      <c r="I1506" s="106"/>
      <c r="J1506" s="106"/>
      <c r="K1506" s="106"/>
      <c r="L1506" s="106"/>
      <c r="M1506" s="106"/>
      <c r="N1506" s="106"/>
      <c r="O1506" s="106"/>
      <c r="P1506" s="106"/>
      <c r="Q1506" s="106"/>
      <c r="R1506" s="106"/>
      <c r="S1506" s="103"/>
      <c r="T1506" s="103"/>
      <c r="U1506" s="103"/>
      <c r="V1506" s="103"/>
      <c r="W1506" s="103"/>
      <c r="X1506" s="103"/>
      <c r="Y1506" s="103"/>
      <c r="AD1506" s="103"/>
      <c r="AE1506" s="103"/>
    </row>
    <row r="1507" spans="4:31" ht="13.5">
      <c r="D1507" s="106"/>
      <c r="E1507" s="105"/>
      <c r="F1507" s="105"/>
      <c r="G1507" s="105"/>
      <c r="H1507" s="106"/>
      <c r="I1507" s="106"/>
      <c r="J1507" s="106"/>
      <c r="K1507" s="106"/>
      <c r="L1507" s="106"/>
      <c r="M1507" s="106"/>
      <c r="N1507" s="106"/>
      <c r="O1507" s="106"/>
      <c r="P1507" s="106"/>
      <c r="Q1507" s="106"/>
      <c r="R1507" s="106"/>
      <c r="S1507" s="103"/>
      <c r="T1507" s="103"/>
      <c r="U1507" s="103"/>
      <c r="V1507" s="103"/>
      <c r="W1507" s="103"/>
      <c r="X1507" s="103"/>
      <c r="Y1507" s="103"/>
      <c r="AD1507" s="103"/>
      <c r="AE1507" s="103"/>
    </row>
    <row r="1508" spans="4:31" ht="13.5">
      <c r="D1508" s="106"/>
      <c r="E1508" s="105"/>
      <c r="F1508" s="105"/>
      <c r="G1508" s="105"/>
      <c r="H1508" s="106"/>
      <c r="I1508" s="106"/>
      <c r="J1508" s="106"/>
      <c r="K1508" s="106"/>
      <c r="L1508" s="106"/>
      <c r="M1508" s="106"/>
      <c r="N1508" s="106"/>
      <c r="O1508" s="106"/>
      <c r="P1508" s="106"/>
      <c r="Q1508" s="106"/>
      <c r="R1508" s="106"/>
      <c r="S1508" s="103"/>
      <c r="T1508" s="103"/>
      <c r="U1508" s="103"/>
      <c r="V1508" s="103"/>
      <c r="W1508" s="103"/>
      <c r="X1508" s="103"/>
      <c r="Y1508" s="103"/>
      <c r="AD1508" s="103"/>
      <c r="AE1508" s="103"/>
    </row>
    <row r="1509" spans="4:31" ht="13.5">
      <c r="D1509" s="106"/>
      <c r="E1509" s="105"/>
      <c r="F1509" s="105"/>
      <c r="G1509" s="105"/>
      <c r="H1509" s="106"/>
      <c r="I1509" s="106"/>
      <c r="J1509" s="106"/>
      <c r="K1509" s="106"/>
      <c r="L1509" s="106"/>
      <c r="M1509" s="106"/>
      <c r="N1509" s="106"/>
      <c r="O1509" s="106"/>
      <c r="P1509" s="106"/>
      <c r="Q1509" s="106"/>
      <c r="R1509" s="106"/>
      <c r="S1509" s="103"/>
      <c r="T1509" s="103"/>
      <c r="U1509" s="103"/>
      <c r="V1509" s="103"/>
      <c r="W1509" s="103"/>
      <c r="X1509" s="103"/>
      <c r="Y1509" s="103"/>
      <c r="AD1509" s="103"/>
      <c r="AE1509" s="103"/>
    </row>
    <row r="1510" spans="4:31" ht="13.5">
      <c r="D1510" s="106"/>
      <c r="E1510" s="105"/>
      <c r="F1510" s="105"/>
      <c r="G1510" s="105"/>
      <c r="H1510" s="106"/>
      <c r="I1510" s="106"/>
      <c r="J1510" s="106"/>
      <c r="K1510" s="106"/>
      <c r="L1510" s="106"/>
      <c r="M1510" s="106"/>
      <c r="N1510" s="106"/>
      <c r="O1510" s="106"/>
      <c r="P1510" s="106"/>
      <c r="Q1510" s="106"/>
      <c r="R1510" s="106"/>
      <c r="S1510" s="103"/>
      <c r="T1510" s="103"/>
      <c r="U1510" s="103"/>
      <c r="V1510" s="103"/>
      <c r="W1510" s="103"/>
      <c r="X1510" s="103"/>
      <c r="Y1510" s="103"/>
      <c r="AD1510" s="103"/>
      <c r="AE1510" s="103"/>
    </row>
    <row r="1511" spans="4:31" ht="13.5">
      <c r="D1511" s="106"/>
      <c r="E1511" s="105"/>
      <c r="F1511" s="105"/>
      <c r="G1511" s="105"/>
      <c r="H1511" s="106"/>
      <c r="I1511" s="106"/>
      <c r="J1511" s="106"/>
      <c r="K1511" s="106"/>
      <c r="L1511" s="106"/>
      <c r="M1511" s="106"/>
      <c r="N1511" s="106"/>
      <c r="O1511" s="106"/>
      <c r="P1511" s="106"/>
      <c r="Q1511" s="106"/>
      <c r="R1511" s="106"/>
      <c r="S1511" s="103"/>
      <c r="T1511" s="103"/>
      <c r="U1511" s="103"/>
      <c r="V1511" s="103"/>
      <c r="W1511" s="103"/>
      <c r="X1511" s="103"/>
      <c r="Y1511" s="103"/>
      <c r="AD1511" s="103"/>
      <c r="AE1511" s="103"/>
    </row>
    <row r="1512" spans="4:31" ht="13.5">
      <c r="D1512" s="106"/>
      <c r="E1512" s="105"/>
      <c r="F1512" s="105"/>
      <c r="G1512" s="105"/>
      <c r="H1512" s="106"/>
      <c r="I1512" s="106"/>
      <c r="J1512" s="106"/>
      <c r="K1512" s="106"/>
      <c r="L1512" s="106"/>
      <c r="M1512" s="106"/>
      <c r="N1512" s="106"/>
      <c r="O1512" s="106"/>
      <c r="P1512" s="106"/>
      <c r="Q1512" s="106"/>
      <c r="R1512" s="106"/>
      <c r="S1512" s="103"/>
      <c r="T1512" s="103"/>
      <c r="U1512" s="103"/>
      <c r="V1512" s="103"/>
      <c r="W1512" s="103"/>
      <c r="X1512" s="103"/>
      <c r="Y1512" s="103"/>
      <c r="AD1512" s="103"/>
      <c r="AE1512" s="103"/>
    </row>
    <row r="1513" spans="4:31" ht="13.5">
      <c r="D1513" s="106"/>
      <c r="E1513" s="105"/>
      <c r="F1513" s="105"/>
      <c r="G1513" s="105"/>
      <c r="H1513" s="106"/>
      <c r="I1513" s="106"/>
      <c r="J1513" s="106"/>
      <c r="K1513" s="106"/>
      <c r="L1513" s="106"/>
      <c r="M1513" s="106"/>
      <c r="N1513" s="106"/>
      <c r="O1513" s="106"/>
      <c r="P1513" s="106"/>
      <c r="Q1513" s="106"/>
      <c r="R1513" s="106"/>
      <c r="S1513" s="103"/>
      <c r="T1513" s="103"/>
      <c r="U1513" s="103"/>
      <c r="V1513" s="103"/>
      <c r="W1513" s="103"/>
      <c r="X1513" s="103"/>
      <c r="Y1513" s="103"/>
      <c r="AD1513" s="103"/>
      <c r="AE1513" s="103"/>
    </row>
    <row r="1514" spans="4:31" ht="13.5">
      <c r="D1514" s="106"/>
      <c r="E1514" s="105"/>
      <c r="F1514" s="105"/>
      <c r="G1514" s="105"/>
      <c r="H1514" s="106"/>
      <c r="I1514" s="106"/>
      <c r="J1514" s="106"/>
      <c r="K1514" s="106"/>
      <c r="L1514" s="106"/>
      <c r="M1514" s="106"/>
      <c r="N1514" s="106"/>
      <c r="O1514" s="106"/>
      <c r="P1514" s="106"/>
      <c r="Q1514" s="106"/>
      <c r="R1514" s="106"/>
      <c r="S1514" s="103"/>
      <c r="T1514" s="103"/>
      <c r="U1514" s="103"/>
      <c r="V1514" s="103"/>
      <c r="W1514" s="103"/>
      <c r="X1514" s="103"/>
      <c r="Y1514" s="103"/>
      <c r="AD1514" s="103"/>
      <c r="AE1514" s="103"/>
    </row>
    <row r="1515" spans="4:31" ht="13.5">
      <c r="D1515" s="106"/>
      <c r="E1515" s="105"/>
      <c r="F1515" s="105"/>
      <c r="G1515" s="105"/>
      <c r="H1515" s="106"/>
      <c r="I1515" s="106"/>
      <c r="J1515" s="106"/>
      <c r="K1515" s="106"/>
      <c r="L1515" s="106"/>
      <c r="M1515" s="106"/>
      <c r="N1515" s="106"/>
      <c r="O1515" s="106"/>
      <c r="P1515" s="106"/>
      <c r="Q1515" s="106"/>
      <c r="R1515" s="106"/>
      <c r="S1515" s="103"/>
      <c r="T1515" s="103"/>
      <c r="U1515" s="103"/>
      <c r="V1515" s="103"/>
      <c r="W1515" s="103"/>
      <c r="X1515" s="103"/>
      <c r="Y1515" s="103"/>
      <c r="AD1515" s="103"/>
      <c r="AE1515" s="103"/>
    </row>
    <row r="1516" spans="4:31" ht="13.5">
      <c r="D1516" s="106"/>
      <c r="E1516" s="105"/>
      <c r="F1516" s="105"/>
      <c r="G1516" s="105"/>
      <c r="H1516" s="106"/>
      <c r="I1516" s="106"/>
      <c r="J1516" s="106"/>
      <c r="K1516" s="106"/>
      <c r="L1516" s="106"/>
      <c r="M1516" s="106"/>
      <c r="N1516" s="106"/>
      <c r="O1516" s="106"/>
      <c r="P1516" s="106"/>
      <c r="Q1516" s="106"/>
      <c r="R1516" s="106"/>
      <c r="S1516" s="103"/>
      <c r="T1516" s="103"/>
      <c r="U1516" s="103"/>
      <c r="V1516" s="103"/>
      <c r="W1516" s="103"/>
      <c r="X1516" s="103"/>
      <c r="Y1516" s="103"/>
      <c r="AD1516" s="103"/>
      <c r="AE1516" s="103"/>
    </row>
    <row r="1517" spans="4:31" ht="13.5">
      <c r="D1517" s="106"/>
      <c r="E1517" s="105"/>
      <c r="F1517" s="105"/>
      <c r="G1517" s="105"/>
      <c r="H1517" s="106"/>
      <c r="I1517" s="106"/>
      <c r="J1517" s="106"/>
      <c r="K1517" s="106"/>
      <c r="L1517" s="106"/>
      <c r="M1517" s="106"/>
      <c r="N1517" s="106"/>
      <c r="O1517" s="106"/>
      <c r="P1517" s="106"/>
      <c r="Q1517" s="106"/>
      <c r="R1517" s="106"/>
      <c r="S1517" s="103"/>
      <c r="T1517" s="103"/>
      <c r="U1517" s="103"/>
      <c r="V1517" s="103"/>
      <c r="W1517" s="103"/>
      <c r="X1517" s="103"/>
      <c r="Y1517" s="103"/>
      <c r="AD1517" s="103"/>
      <c r="AE1517" s="103"/>
    </row>
    <row r="1518" spans="4:31" ht="13.5">
      <c r="D1518" s="106"/>
      <c r="E1518" s="105"/>
      <c r="F1518" s="105"/>
      <c r="G1518" s="105"/>
      <c r="H1518" s="106"/>
      <c r="I1518" s="106"/>
      <c r="J1518" s="106"/>
      <c r="K1518" s="106"/>
      <c r="L1518" s="106"/>
      <c r="M1518" s="106"/>
      <c r="N1518" s="106"/>
      <c r="O1518" s="106"/>
      <c r="P1518" s="106"/>
      <c r="Q1518" s="106"/>
      <c r="R1518" s="106"/>
      <c r="S1518" s="103"/>
      <c r="T1518" s="103"/>
      <c r="U1518" s="103"/>
      <c r="V1518" s="103"/>
      <c r="W1518" s="103"/>
      <c r="X1518" s="103"/>
      <c r="Y1518" s="103"/>
      <c r="AD1518" s="103"/>
      <c r="AE1518" s="103"/>
    </row>
    <row r="1519" spans="4:31" ht="13.5">
      <c r="D1519" s="106"/>
      <c r="E1519" s="105"/>
      <c r="F1519" s="105"/>
      <c r="G1519" s="105"/>
      <c r="H1519" s="106"/>
      <c r="I1519" s="106"/>
      <c r="J1519" s="106"/>
      <c r="K1519" s="106"/>
      <c r="L1519" s="106"/>
      <c r="M1519" s="106"/>
      <c r="N1519" s="106"/>
      <c r="O1519" s="106"/>
      <c r="P1519" s="106"/>
      <c r="Q1519" s="106"/>
      <c r="R1519" s="106"/>
      <c r="S1519" s="103"/>
      <c r="T1519" s="103"/>
      <c r="U1519" s="103"/>
      <c r="V1519" s="103"/>
      <c r="W1519" s="103"/>
      <c r="X1519" s="103"/>
      <c r="Y1519" s="103"/>
      <c r="AD1519" s="103"/>
      <c r="AE1519" s="103"/>
    </row>
    <row r="1520" spans="4:31" ht="13.5">
      <c r="D1520" s="106"/>
      <c r="E1520" s="105"/>
      <c r="F1520" s="105"/>
      <c r="G1520" s="105"/>
      <c r="H1520" s="106"/>
      <c r="I1520" s="106"/>
      <c r="J1520" s="106"/>
      <c r="K1520" s="106"/>
      <c r="L1520" s="106"/>
      <c r="M1520" s="106"/>
      <c r="N1520" s="106"/>
      <c r="O1520" s="106"/>
      <c r="P1520" s="106"/>
      <c r="Q1520" s="106"/>
      <c r="R1520" s="106"/>
      <c r="S1520" s="103"/>
      <c r="T1520" s="103"/>
      <c r="U1520" s="103"/>
      <c r="V1520" s="103"/>
      <c r="W1520" s="103"/>
      <c r="X1520" s="103"/>
      <c r="Y1520" s="103"/>
      <c r="AD1520" s="103"/>
      <c r="AE1520" s="103"/>
    </row>
    <row r="1521" spans="4:31" ht="13.5">
      <c r="D1521" s="106"/>
      <c r="E1521" s="105"/>
      <c r="F1521" s="105"/>
      <c r="G1521" s="105"/>
      <c r="H1521" s="106"/>
      <c r="I1521" s="106"/>
      <c r="J1521" s="106"/>
      <c r="K1521" s="106"/>
      <c r="L1521" s="106"/>
      <c r="M1521" s="106"/>
      <c r="N1521" s="106"/>
      <c r="O1521" s="106"/>
      <c r="P1521" s="106"/>
      <c r="Q1521" s="106"/>
      <c r="R1521" s="106"/>
      <c r="S1521" s="103"/>
      <c r="T1521" s="103"/>
      <c r="U1521" s="103"/>
      <c r="V1521" s="103"/>
      <c r="W1521" s="103"/>
      <c r="X1521" s="103"/>
      <c r="Y1521" s="103"/>
      <c r="AD1521" s="103"/>
      <c r="AE1521" s="103"/>
    </row>
    <row r="1522" spans="4:31" ht="13.5">
      <c r="D1522" s="106"/>
      <c r="E1522" s="105"/>
      <c r="F1522" s="105"/>
      <c r="G1522" s="105"/>
      <c r="H1522" s="106"/>
      <c r="I1522" s="106"/>
      <c r="J1522" s="106"/>
      <c r="K1522" s="106"/>
      <c r="L1522" s="106"/>
      <c r="M1522" s="106"/>
      <c r="N1522" s="106"/>
      <c r="O1522" s="106"/>
      <c r="P1522" s="106"/>
      <c r="Q1522" s="106"/>
      <c r="R1522" s="106"/>
      <c r="S1522" s="103"/>
      <c r="T1522" s="103"/>
      <c r="U1522" s="103"/>
      <c r="V1522" s="103"/>
      <c r="W1522" s="103"/>
      <c r="X1522" s="103"/>
      <c r="Y1522" s="103"/>
      <c r="AD1522" s="103"/>
      <c r="AE1522" s="103"/>
    </row>
    <row r="1523" spans="4:31" ht="13.5">
      <c r="D1523" s="106"/>
      <c r="E1523" s="105"/>
      <c r="F1523" s="105"/>
      <c r="G1523" s="105"/>
      <c r="H1523" s="106"/>
      <c r="I1523" s="106"/>
      <c r="J1523" s="106"/>
      <c r="K1523" s="106"/>
      <c r="L1523" s="106"/>
      <c r="M1523" s="106"/>
      <c r="N1523" s="106"/>
      <c r="O1523" s="106"/>
      <c r="P1523" s="106"/>
      <c r="Q1523" s="106"/>
      <c r="R1523" s="106"/>
      <c r="S1523" s="103"/>
      <c r="T1523" s="103"/>
      <c r="U1523" s="103"/>
      <c r="V1523" s="103"/>
      <c r="W1523" s="103"/>
      <c r="X1523" s="103"/>
      <c r="Y1523" s="103"/>
      <c r="AD1523" s="103"/>
      <c r="AE1523" s="103"/>
    </row>
    <row r="1524" spans="4:31" ht="13.5">
      <c r="D1524" s="106"/>
      <c r="E1524" s="105"/>
      <c r="F1524" s="105"/>
      <c r="G1524" s="105"/>
      <c r="H1524" s="106"/>
      <c r="I1524" s="106"/>
      <c r="J1524" s="106"/>
      <c r="K1524" s="106"/>
      <c r="L1524" s="106"/>
      <c r="M1524" s="106"/>
      <c r="N1524" s="106"/>
      <c r="O1524" s="106"/>
      <c r="P1524" s="106"/>
      <c r="Q1524" s="106"/>
      <c r="R1524" s="106"/>
      <c r="S1524" s="103"/>
      <c r="T1524" s="103"/>
      <c r="U1524" s="103"/>
      <c r="V1524" s="103"/>
      <c r="W1524" s="103"/>
      <c r="X1524" s="103"/>
      <c r="Y1524" s="103"/>
      <c r="AD1524" s="103"/>
      <c r="AE1524" s="103"/>
    </row>
    <row r="1525" spans="4:31" ht="13.5">
      <c r="D1525" s="106"/>
      <c r="E1525" s="105"/>
      <c r="F1525" s="105"/>
      <c r="G1525" s="105"/>
      <c r="H1525" s="106"/>
      <c r="I1525" s="106"/>
      <c r="J1525" s="106"/>
      <c r="K1525" s="106"/>
      <c r="L1525" s="106"/>
      <c r="M1525" s="106"/>
      <c r="N1525" s="106"/>
      <c r="O1525" s="106"/>
      <c r="P1525" s="106"/>
      <c r="Q1525" s="106"/>
      <c r="R1525" s="106"/>
      <c r="S1525" s="103"/>
      <c r="T1525" s="103"/>
      <c r="U1525" s="103"/>
      <c r="V1525" s="103"/>
      <c r="W1525" s="103"/>
      <c r="X1525" s="103"/>
      <c r="Y1525" s="103"/>
      <c r="AD1525" s="103"/>
      <c r="AE1525" s="103"/>
    </row>
    <row r="1526" spans="4:31" ht="13.5">
      <c r="D1526" s="106"/>
      <c r="E1526" s="105"/>
      <c r="F1526" s="105"/>
      <c r="G1526" s="105"/>
      <c r="H1526" s="106"/>
      <c r="I1526" s="106"/>
      <c r="J1526" s="106"/>
      <c r="K1526" s="106"/>
      <c r="L1526" s="106"/>
      <c r="M1526" s="106"/>
      <c r="N1526" s="106"/>
      <c r="O1526" s="106"/>
      <c r="P1526" s="106"/>
      <c r="Q1526" s="106"/>
      <c r="R1526" s="106"/>
      <c r="S1526" s="103"/>
      <c r="T1526" s="103"/>
      <c r="U1526" s="103"/>
      <c r="V1526" s="103"/>
      <c r="W1526" s="103"/>
      <c r="X1526" s="103"/>
      <c r="Y1526" s="103"/>
      <c r="AD1526" s="103"/>
      <c r="AE1526" s="103"/>
    </row>
    <row r="1527" spans="4:31" ht="13.5">
      <c r="D1527" s="106"/>
      <c r="E1527" s="105"/>
      <c r="F1527" s="105"/>
      <c r="G1527" s="105"/>
      <c r="H1527" s="106"/>
      <c r="I1527" s="106"/>
      <c r="J1527" s="106"/>
      <c r="K1527" s="106"/>
      <c r="L1527" s="106"/>
      <c r="M1527" s="106"/>
      <c r="N1527" s="106"/>
      <c r="O1527" s="106"/>
      <c r="P1527" s="106"/>
      <c r="Q1527" s="106"/>
      <c r="R1527" s="106"/>
      <c r="S1527" s="103"/>
      <c r="T1527" s="103"/>
      <c r="U1527" s="103"/>
      <c r="V1527" s="103"/>
      <c r="W1527" s="103"/>
      <c r="X1527" s="103"/>
      <c r="Y1527" s="103"/>
      <c r="AD1527" s="103"/>
      <c r="AE1527" s="103"/>
    </row>
    <row r="1528" spans="4:31" ht="13.5">
      <c r="D1528" s="106"/>
      <c r="E1528" s="105"/>
      <c r="F1528" s="105"/>
      <c r="G1528" s="105"/>
      <c r="H1528" s="106"/>
      <c r="I1528" s="106"/>
      <c r="J1528" s="106"/>
      <c r="K1528" s="106"/>
      <c r="L1528" s="106"/>
      <c r="M1528" s="106"/>
      <c r="N1528" s="106"/>
      <c r="O1528" s="106"/>
      <c r="P1528" s="106"/>
      <c r="Q1528" s="106"/>
      <c r="R1528" s="106"/>
      <c r="S1528" s="103"/>
      <c r="T1528" s="103"/>
      <c r="U1528" s="103"/>
      <c r="V1528" s="103"/>
      <c r="W1528" s="103"/>
      <c r="X1528" s="103"/>
      <c r="Y1528" s="103"/>
      <c r="AD1528" s="103"/>
      <c r="AE1528" s="103"/>
    </row>
    <row r="1529" spans="4:31" ht="13.5">
      <c r="D1529" s="106"/>
      <c r="E1529" s="105"/>
      <c r="F1529" s="105"/>
      <c r="G1529" s="105"/>
      <c r="H1529" s="106"/>
      <c r="I1529" s="106"/>
      <c r="J1529" s="106"/>
      <c r="K1529" s="106"/>
      <c r="L1529" s="106"/>
      <c r="M1529" s="106"/>
      <c r="N1529" s="106"/>
      <c r="O1529" s="106"/>
      <c r="P1529" s="106"/>
      <c r="Q1529" s="106"/>
      <c r="R1529" s="106"/>
      <c r="S1529" s="103"/>
      <c r="T1529" s="103"/>
      <c r="U1529" s="103"/>
      <c r="V1529" s="103"/>
      <c r="W1529" s="103"/>
      <c r="X1529" s="103"/>
      <c r="Y1529" s="103"/>
      <c r="AD1529" s="103"/>
      <c r="AE1529" s="103"/>
    </row>
    <row r="1530" spans="4:31" ht="13.5">
      <c r="D1530" s="106"/>
      <c r="E1530" s="105"/>
      <c r="F1530" s="105"/>
      <c r="G1530" s="105"/>
      <c r="H1530" s="106"/>
      <c r="I1530" s="106"/>
      <c r="J1530" s="106"/>
      <c r="K1530" s="106"/>
      <c r="L1530" s="106"/>
      <c r="M1530" s="106"/>
      <c r="N1530" s="106"/>
      <c r="O1530" s="106"/>
      <c r="P1530" s="106"/>
      <c r="Q1530" s="106"/>
      <c r="R1530" s="106"/>
      <c r="S1530" s="103"/>
      <c r="T1530" s="103"/>
      <c r="U1530" s="103"/>
      <c r="V1530" s="103"/>
      <c r="W1530" s="103"/>
      <c r="X1530" s="103"/>
      <c r="Y1530" s="103"/>
      <c r="AD1530" s="103"/>
      <c r="AE1530" s="103"/>
    </row>
    <row r="1531" spans="4:31" ht="13.5">
      <c r="D1531" s="106"/>
      <c r="E1531" s="105"/>
      <c r="F1531" s="105"/>
      <c r="G1531" s="105"/>
      <c r="H1531" s="106"/>
      <c r="I1531" s="106"/>
      <c r="J1531" s="106"/>
      <c r="K1531" s="106"/>
      <c r="L1531" s="106"/>
      <c r="M1531" s="106"/>
      <c r="N1531" s="106"/>
      <c r="O1531" s="106"/>
      <c r="P1531" s="106"/>
      <c r="Q1531" s="106"/>
      <c r="R1531" s="106"/>
      <c r="S1531" s="103"/>
      <c r="T1531" s="103"/>
      <c r="U1531" s="103"/>
      <c r="V1531" s="103"/>
      <c r="W1531" s="103"/>
      <c r="X1531" s="103"/>
      <c r="Y1531" s="103"/>
      <c r="AD1531" s="103"/>
      <c r="AE1531" s="103"/>
    </row>
    <row r="1532" spans="4:31" ht="13.5">
      <c r="D1532" s="106"/>
      <c r="E1532" s="105"/>
      <c r="F1532" s="105"/>
      <c r="G1532" s="105"/>
      <c r="H1532" s="106"/>
      <c r="I1532" s="106"/>
      <c r="J1532" s="106"/>
      <c r="K1532" s="106"/>
      <c r="L1532" s="106"/>
      <c r="M1532" s="106"/>
      <c r="N1532" s="106"/>
      <c r="O1532" s="106"/>
      <c r="P1532" s="106"/>
      <c r="Q1532" s="106"/>
      <c r="R1532" s="106"/>
      <c r="S1532" s="103"/>
      <c r="T1532" s="103"/>
      <c r="U1532" s="103"/>
      <c r="V1532" s="103"/>
      <c r="W1532" s="103"/>
      <c r="X1532" s="103"/>
      <c r="Y1532" s="103"/>
      <c r="AD1532" s="103"/>
      <c r="AE1532" s="103"/>
    </row>
    <row r="1533" spans="4:31" ht="13.5">
      <c r="D1533" s="106"/>
      <c r="E1533" s="105"/>
      <c r="F1533" s="105"/>
      <c r="G1533" s="105"/>
      <c r="H1533" s="106"/>
      <c r="I1533" s="106"/>
      <c r="J1533" s="106"/>
      <c r="K1533" s="106"/>
      <c r="L1533" s="106"/>
      <c r="M1533" s="106"/>
      <c r="N1533" s="106"/>
      <c r="O1533" s="106"/>
      <c r="P1533" s="106"/>
      <c r="Q1533" s="106"/>
      <c r="R1533" s="106"/>
      <c r="S1533" s="103"/>
      <c r="T1533" s="103"/>
      <c r="U1533" s="103"/>
      <c r="V1533" s="103"/>
      <c r="W1533" s="103"/>
      <c r="X1533" s="103"/>
      <c r="Y1533" s="103"/>
      <c r="AD1533" s="103"/>
      <c r="AE1533" s="103"/>
    </row>
    <row r="1534" spans="4:31" ht="13.5">
      <c r="D1534" s="106"/>
      <c r="E1534" s="105"/>
      <c r="F1534" s="105"/>
      <c r="G1534" s="105"/>
      <c r="H1534" s="106"/>
      <c r="I1534" s="106"/>
      <c r="J1534" s="106"/>
      <c r="K1534" s="106"/>
      <c r="L1534" s="106"/>
      <c r="M1534" s="106"/>
      <c r="N1534" s="106"/>
      <c r="O1534" s="106"/>
      <c r="P1534" s="106"/>
      <c r="Q1534" s="106"/>
      <c r="R1534" s="106"/>
      <c r="S1534" s="103"/>
      <c r="T1534" s="103"/>
      <c r="U1534" s="103"/>
      <c r="V1534" s="103"/>
      <c r="W1534" s="103"/>
      <c r="X1534" s="103"/>
      <c r="Y1534" s="103"/>
      <c r="AD1534" s="103"/>
      <c r="AE1534" s="103"/>
    </row>
    <row r="1535" spans="4:31" ht="13.5">
      <c r="D1535" s="106"/>
      <c r="E1535" s="105"/>
      <c r="F1535" s="105"/>
      <c r="G1535" s="105"/>
      <c r="H1535" s="106"/>
      <c r="I1535" s="106"/>
      <c r="J1535" s="106"/>
      <c r="K1535" s="106"/>
      <c r="L1535" s="106"/>
      <c r="M1535" s="106"/>
      <c r="N1535" s="106"/>
      <c r="O1535" s="106"/>
      <c r="P1535" s="106"/>
      <c r="Q1535" s="106"/>
      <c r="R1535" s="106"/>
      <c r="S1535" s="103"/>
      <c r="T1535" s="103"/>
      <c r="U1535" s="103"/>
      <c r="V1535" s="103"/>
      <c r="W1535" s="103"/>
      <c r="X1535" s="103"/>
      <c r="Y1535" s="103"/>
      <c r="AD1535" s="103"/>
      <c r="AE1535" s="103"/>
    </row>
    <row r="1536" spans="4:31" ht="13.5">
      <c r="D1536" s="106"/>
      <c r="E1536" s="105"/>
      <c r="F1536" s="105"/>
      <c r="G1536" s="105"/>
      <c r="H1536" s="106"/>
      <c r="I1536" s="106"/>
      <c r="J1536" s="106"/>
      <c r="K1536" s="106"/>
      <c r="L1536" s="106"/>
      <c r="M1536" s="106"/>
      <c r="N1536" s="106"/>
      <c r="O1536" s="106"/>
      <c r="P1536" s="106"/>
      <c r="Q1536" s="106"/>
      <c r="R1536" s="106"/>
      <c r="S1536" s="103"/>
      <c r="T1536" s="103"/>
      <c r="U1536" s="103"/>
      <c r="V1536" s="103"/>
      <c r="W1536" s="103"/>
      <c r="X1536" s="103"/>
      <c r="Y1536" s="103"/>
      <c r="AD1536" s="103"/>
      <c r="AE1536" s="103"/>
    </row>
    <row r="1537" spans="4:31" ht="13.5">
      <c r="D1537" s="106"/>
      <c r="E1537" s="105"/>
      <c r="F1537" s="105"/>
      <c r="G1537" s="105"/>
      <c r="H1537" s="106"/>
      <c r="I1537" s="106"/>
      <c r="J1537" s="106"/>
      <c r="K1537" s="106"/>
      <c r="L1537" s="106"/>
      <c r="M1537" s="106"/>
      <c r="N1537" s="106"/>
      <c r="O1537" s="106"/>
      <c r="P1537" s="106"/>
      <c r="Q1537" s="106"/>
      <c r="R1537" s="106"/>
      <c r="S1537" s="103"/>
      <c r="T1537" s="103"/>
      <c r="U1537" s="103"/>
      <c r="V1537" s="103"/>
      <c r="W1537" s="103"/>
      <c r="X1537" s="103"/>
      <c r="Y1537" s="103"/>
      <c r="AD1537" s="103"/>
      <c r="AE1537" s="103"/>
    </row>
    <row r="1538" spans="4:31" ht="13.5">
      <c r="D1538" s="106"/>
      <c r="E1538" s="105"/>
      <c r="F1538" s="105"/>
      <c r="G1538" s="105"/>
      <c r="H1538" s="106"/>
      <c r="I1538" s="106"/>
      <c r="J1538" s="106"/>
      <c r="K1538" s="106"/>
      <c r="L1538" s="106"/>
      <c r="M1538" s="106"/>
      <c r="N1538" s="106"/>
      <c r="O1538" s="106"/>
      <c r="P1538" s="106"/>
      <c r="Q1538" s="106"/>
      <c r="R1538" s="106"/>
      <c r="S1538" s="103"/>
      <c r="T1538" s="103"/>
      <c r="U1538" s="103"/>
      <c r="V1538" s="103"/>
      <c r="W1538" s="103"/>
      <c r="X1538" s="103"/>
      <c r="Y1538" s="103"/>
      <c r="AD1538" s="103"/>
      <c r="AE1538" s="103"/>
    </row>
    <row r="1539" spans="4:31" ht="13.5">
      <c r="D1539" s="106"/>
      <c r="E1539" s="105"/>
      <c r="F1539" s="105"/>
      <c r="G1539" s="105"/>
      <c r="H1539" s="106"/>
      <c r="I1539" s="106"/>
      <c r="J1539" s="106"/>
      <c r="K1539" s="106"/>
      <c r="L1539" s="106"/>
      <c r="M1539" s="106"/>
      <c r="N1539" s="106"/>
      <c r="O1539" s="106"/>
      <c r="P1539" s="106"/>
      <c r="Q1539" s="106"/>
      <c r="R1539" s="106"/>
      <c r="S1539" s="103"/>
      <c r="T1539" s="103"/>
      <c r="U1539" s="103"/>
      <c r="V1539" s="103"/>
      <c r="W1539" s="103"/>
      <c r="X1539" s="103"/>
      <c r="Y1539" s="103"/>
      <c r="AD1539" s="103"/>
      <c r="AE1539" s="103"/>
    </row>
    <row r="1540" spans="4:31" ht="13.5">
      <c r="D1540" s="106"/>
      <c r="E1540" s="105"/>
      <c r="F1540" s="105"/>
      <c r="G1540" s="105"/>
      <c r="H1540" s="106"/>
      <c r="I1540" s="106"/>
      <c r="J1540" s="106"/>
      <c r="K1540" s="106"/>
      <c r="L1540" s="106"/>
      <c r="M1540" s="106"/>
      <c r="N1540" s="106"/>
      <c r="O1540" s="106"/>
      <c r="P1540" s="106"/>
      <c r="Q1540" s="106"/>
      <c r="R1540" s="106"/>
      <c r="S1540" s="103"/>
      <c r="T1540" s="103"/>
      <c r="U1540" s="103"/>
      <c r="V1540" s="103"/>
      <c r="W1540" s="103"/>
      <c r="X1540" s="103"/>
      <c r="Y1540" s="103"/>
      <c r="AD1540" s="103"/>
      <c r="AE1540" s="103"/>
    </row>
    <row r="1541" spans="4:31" ht="13.5">
      <c r="D1541" s="106"/>
      <c r="E1541" s="105"/>
      <c r="F1541" s="105"/>
      <c r="G1541" s="105"/>
      <c r="H1541" s="106"/>
      <c r="I1541" s="106"/>
      <c r="J1541" s="106"/>
      <c r="K1541" s="106"/>
      <c r="L1541" s="106"/>
      <c r="M1541" s="106"/>
      <c r="N1541" s="106"/>
      <c r="O1541" s="106"/>
      <c r="P1541" s="106"/>
      <c r="Q1541" s="106"/>
      <c r="R1541" s="106"/>
      <c r="S1541" s="103"/>
      <c r="T1541" s="103"/>
      <c r="U1541" s="103"/>
      <c r="V1541" s="103"/>
      <c r="W1541" s="103"/>
      <c r="X1541" s="103"/>
      <c r="Y1541" s="103"/>
      <c r="AD1541" s="103"/>
      <c r="AE1541" s="103"/>
    </row>
    <row r="1542" spans="4:31" ht="13.5">
      <c r="D1542" s="106"/>
      <c r="E1542" s="105"/>
      <c r="F1542" s="105"/>
      <c r="G1542" s="105"/>
      <c r="H1542" s="106"/>
      <c r="I1542" s="106"/>
      <c r="J1542" s="106"/>
      <c r="K1542" s="106"/>
      <c r="L1542" s="106"/>
      <c r="M1542" s="106"/>
      <c r="N1542" s="106"/>
      <c r="O1542" s="106"/>
      <c r="P1542" s="106"/>
      <c r="Q1542" s="106"/>
      <c r="R1542" s="106"/>
      <c r="S1542" s="103"/>
      <c r="T1542" s="103"/>
      <c r="U1542" s="103"/>
      <c r="V1542" s="103"/>
      <c r="W1542" s="103"/>
      <c r="X1542" s="103"/>
      <c r="Y1542" s="103"/>
      <c r="AD1542" s="103"/>
      <c r="AE1542" s="103"/>
    </row>
    <row r="1543" spans="4:31" ht="13.5">
      <c r="D1543" s="106"/>
      <c r="E1543" s="105"/>
      <c r="F1543" s="105"/>
      <c r="G1543" s="105"/>
      <c r="H1543" s="106"/>
      <c r="I1543" s="106"/>
      <c r="J1543" s="106"/>
      <c r="K1543" s="106"/>
      <c r="L1543" s="106"/>
      <c r="M1543" s="106"/>
      <c r="N1543" s="106"/>
      <c r="O1543" s="106"/>
      <c r="P1543" s="106"/>
      <c r="Q1543" s="106"/>
      <c r="R1543" s="106"/>
      <c r="S1543" s="103"/>
      <c r="T1543" s="103"/>
      <c r="U1543" s="103"/>
      <c r="V1543" s="103"/>
      <c r="W1543" s="103"/>
      <c r="X1543" s="103"/>
      <c r="Y1543" s="103"/>
      <c r="AD1543" s="103"/>
      <c r="AE1543" s="103"/>
    </row>
    <row r="1544" spans="4:31" ht="13.5">
      <c r="D1544" s="106"/>
      <c r="E1544" s="105"/>
      <c r="F1544" s="105"/>
      <c r="G1544" s="105"/>
      <c r="H1544" s="106"/>
      <c r="I1544" s="106"/>
      <c r="J1544" s="106"/>
      <c r="K1544" s="106"/>
      <c r="L1544" s="106"/>
      <c r="M1544" s="106"/>
      <c r="N1544" s="106"/>
      <c r="O1544" s="106"/>
      <c r="P1544" s="106"/>
      <c r="Q1544" s="106"/>
      <c r="R1544" s="106"/>
      <c r="S1544" s="103"/>
      <c r="T1544" s="103"/>
      <c r="U1544" s="103"/>
      <c r="V1544" s="103"/>
      <c r="W1544" s="103"/>
      <c r="X1544" s="103"/>
      <c r="Y1544" s="103"/>
      <c r="AD1544" s="103"/>
      <c r="AE1544" s="103"/>
    </row>
    <row r="1545" spans="4:31" ht="13.5">
      <c r="D1545" s="106"/>
      <c r="E1545" s="105"/>
      <c r="F1545" s="105"/>
      <c r="G1545" s="105"/>
      <c r="H1545" s="106"/>
      <c r="I1545" s="106"/>
      <c r="J1545" s="106"/>
      <c r="K1545" s="106"/>
      <c r="L1545" s="106"/>
      <c r="M1545" s="106"/>
      <c r="N1545" s="106"/>
      <c r="O1545" s="106"/>
      <c r="P1545" s="106"/>
      <c r="Q1545" s="106"/>
      <c r="R1545" s="106"/>
      <c r="S1545" s="103"/>
      <c r="T1545" s="103"/>
      <c r="U1545" s="103"/>
      <c r="V1545" s="103"/>
      <c r="W1545" s="103"/>
      <c r="X1545" s="103"/>
      <c r="Y1545" s="103"/>
      <c r="AD1545" s="103"/>
      <c r="AE1545" s="103"/>
    </row>
    <row r="1546" spans="4:31" ht="13.5">
      <c r="D1546" s="106"/>
      <c r="E1546" s="105"/>
      <c r="F1546" s="105"/>
      <c r="G1546" s="105"/>
      <c r="H1546" s="106"/>
      <c r="I1546" s="106"/>
      <c r="J1546" s="106"/>
      <c r="K1546" s="106"/>
      <c r="L1546" s="106"/>
      <c r="M1546" s="106"/>
      <c r="N1546" s="106"/>
      <c r="O1546" s="106"/>
      <c r="P1546" s="106"/>
      <c r="Q1546" s="106"/>
      <c r="R1546" s="106"/>
      <c r="S1546" s="103"/>
      <c r="T1546" s="103"/>
      <c r="U1546" s="103"/>
      <c r="V1546" s="103"/>
      <c r="W1546" s="103"/>
      <c r="X1546" s="103"/>
      <c r="Y1546" s="103"/>
      <c r="AD1546" s="103"/>
      <c r="AE1546" s="103"/>
    </row>
    <row r="1547" spans="4:31" ht="13.5">
      <c r="D1547" s="106"/>
      <c r="E1547" s="105"/>
      <c r="F1547" s="105"/>
      <c r="G1547" s="105"/>
      <c r="H1547" s="106"/>
      <c r="I1547" s="106"/>
      <c r="J1547" s="106"/>
      <c r="K1547" s="106"/>
      <c r="L1547" s="106"/>
      <c r="M1547" s="106"/>
      <c r="N1547" s="106"/>
      <c r="O1547" s="106"/>
      <c r="P1547" s="106"/>
      <c r="Q1547" s="106"/>
      <c r="R1547" s="106"/>
      <c r="S1547" s="103"/>
      <c r="T1547" s="103"/>
      <c r="U1547" s="103"/>
      <c r="V1547" s="103"/>
      <c r="W1547" s="103"/>
      <c r="X1547" s="103"/>
      <c r="Y1547" s="103"/>
      <c r="AD1547" s="103"/>
      <c r="AE1547" s="103"/>
    </row>
    <row r="1548" spans="4:31" ht="13.5">
      <c r="D1548" s="106"/>
      <c r="E1548" s="105"/>
      <c r="F1548" s="105"/>
      <c r="G1548" s="105"/>
      <c r="H1548" s="106"/>
      <c r="I1548" s="106"/>
      <c r="J1548" s="106"/>
      <c r="K1548" s="106"/>
      <c r="L1548" s="106"/>
      <c r="M1548" s="106"/>
      <c r="N1548" s="106"/>
      <c r="O1548" s="106"/>
      <c r="P1548" s="106"/>
      <c r="Q1548" s="106"/>
      <c r="R1548" s="106"/>
      <c r="S1548" s="103"/>
      <c r="T1548" s="103"/>
      <c r="U1548" s="103"/>
      <c r="V1548" s="103"/>
      <c r="W1548" s="103"/>
      <c r="X1548" s="103"/>
      <c r="Y1548" s="103"/>
      <c r="AD1548" s="103"/>
      <c r="AE1548" s="103"/>
    </row>
    <row r="1549" spans="4:31" ht="13.5">
      <c r="D1549" s="106"/>
      <c r="E1549" s="105"/>
      <c r="F1549" s="105"/>
      <c r="G1549" s="105"/>
      <c r="H1549" s="106"/>
      <c r="I1549" s="106"/>
      <c r="J1549" s="106"/>
      <c r="K1549" s="106"/>
      <c r="L1549" s="106"/>
      <c r="M1549" s="106"/>
      <c r="N1549" s="106"/>
      <c r="O1549" s="106"/>
      <c r="P1549" s="106"/>
      <c r="Q1549" s="106"/>
      <c r="R1549" s="106"/>
      <c r="S1549" s="103"/>
      <c r="T1549" s="103"/>
      <c r="U1549" s="103"/>
      <c r="V1549" s="103"/>
      <c r="W1549" s="103"/>
      <c r="X1549" s="103"/>
      <c r="Y1549" s="103"/>
      <c r="AD1549" s="103"/>
      <c r="AE1549" s="103"/>
    </row>
    <row r="1550" spans="4:31" ht="13.5">
      <c r="D1550" s="106"/>
      <c r="E1550" s="105"/>
      <c r="F1550" s="105"/>
      <c r="G1550" s="105"/>
      <c r="H1550" s="106"/>
      <c r="I1550" s="106"/>
      <c r="J1550" s="106"/>
      <c r="K1550" s="106"/>
      <c r="L1550" s="106"/>
      <c r="M1550" s="106"/>
      <c r="N1550" s="106"/>
      <c r="O1550" s="106"/>
      <c r="P1550" s="106"/>
      <c r="Q1550" s="106"/>
      <c r="R1550" s="106"/>
      <c r="S1550" s="103"/>
      <c r="T1550" s="103"/>
      <c r="U1550" s="103"/>
      <c r="V1550" s="103"/>
      <c r="W1550" s="103"/>
      <c r="X1550" s="103"/>
      <c r="Y1550" s="103"/>
      <c r="AD1550" s="103"/>
      <c r="AE1550" s="103"/>
    </row>
    <row r="1551" spans="4:31" ht="13.5">
      <c r="D1551" s="106"/>
      <c r="E1551" s="105"/>
      <c r="F1551" s="105"/>
      <c r="G1551" s="105"/>
      <c r="H1551" s="106"/>
      <c r="I1551" s="106"/>
      <c r="J1551" s="106"/>
      <c r="K1551" s="106"/>
      <c r="L1551" s="106"/>
      <c r="M1551" s="106"/>
      <c r="N1551" s="106"/>
      <c r="O1551" s="106"/>
      <c r="P1551" s="106"/>
      <c r="Q1551" s="106"/>
      <c r="R1551" s="106"/>
      <c r="S1551" s="103"/>
      <c r="T1551" s="103"/>
      <c r="U1551" s="103"/>
      <c r="V1551" s="103"/>
      <c r="W1551" s="103"/>
      <c r="X1551" s="103"/>
      <c r="Y1551" s="103"/>
      <c r="AD1551" s="103"/>
      <c r="AE1551" s="103"/>
    </row>
    <row r="1552" spans="4:31" ht="13.5">
      <c r="D1552" s="106"/>
      <c r="E1552" s="105"/>
      <c r="F1552" s="105"/>
      <c r="G1552" s="105"/>
      <c r="H1552" s="106"/>
      <c r="I1552" s="106"/>
      <c r="J1552" s="106"/>
      <c r="K1552" s="106"/>
      <c r="L1552" s="106"/>
      <c r="M1552" s="106"/>
      <c r="N1552" s="106"/>
      <c r="O1552" s="106"/>
      <c r="P1552" s="106"/>
      <c r="Q1552" s="106"/>
      <c r="R1552" s="106"/>
      <c r="S1552" s="103"/>
      <c r="T1552" s="103"/>
      <c r="U1552" s="103"/>
      <c r="V1552" s="103"/>
      <c r="W1552" s="103"/>
      <c r="X1552" s="103"/>
      <c r="Y1552" s="103"/>
      <c r="AD1552" s="103"/>
      <c r="AE1552" s="103"/>
    </row>
    <row r="1553" spans="4:31" ht="13.5">
      <c r="D1553" s="106"/>
      <c r="E1553" s="105"/>
      <c r="F1553" s="105"/>
      <c r="G1553" s="105"/>
      <c r="H1553" s="106"/>
      <c r="I1553" s="106"/>
      <c r="J1553" s="106"/>
      <c r="K1553" s="106"/>
      <c r="L1553" s="106"/>
      <c r="M1553" s="106"/>
      <c r="N1553" s="106"/>
      <c r="O1553" s="106"/>
      <c r="P1553" s="106"/>
      <c r="Q1553" s="106"/>
      <c r="R1553" s="106"/>
      <c r="S1553" s="103"/>
      <c r="T1553" s="103"/>
      <c r="U1553" s="103"/>
      <c r="V1553" s="103"/>
      <c r="W1553" s="103"/>
      <c r="X1553" s="103"/>
      <c r="Y1553" s="103"/>
      <c r="AD1553" s="103"/>
      <c r="AE1553" s="103"/>
    </row>
    <row r="1554" spans="4:31" ht="13.5">
      <c r="D1554" s="106"/>
      <c r="E1554" s="105"/>
      <c r="F1554" s="105"/>
      <c r="G1554" s="105"/>
      <c r="H1554" s="106"/>
      <c r="I1554" s="106"/>
      <c r="J1554" s="106"/>
      <c r="K1554" s="106"/>
      <c r="L1554" s="106"/>
      <c r="M1554" s="106"/>
      <c r="N1554" s="106"/>
      <c r="O1554" s="106"/>
      <c r="P1554" s="106"/>
      <c r="Q1554" s="106"/>
      <c r="R1554" s="106"/>
      <c r="S1554" s="103"/>
      <c r="T1554" s="103"/>
      <c r="U1554" s="103"/>
      <c r="V1554" s="103"/>
      <c r="W1554" s="103"/>
      <c r="X1554" s="103"/>
      <c r="Y1554" s="103"/>
      <c r="AD1554" s="103"/>
      <c r="AE1554" s="103"/>
    </row>
    <row r="1555" spans="4:31" ht="13.5">
      <c r="D1555" s="106"/>
      <c r="E1555" s="105"/>
      <c r="F1555" s="105"/>
      <c r="G1555" s="105"/>
      <c r="H1555" s="106"/>
      <c r="I1555" s="106"/>
      <c r="J1555" s="106"/>
      <c r="K1555" s="106"/>
      <c r="L1555" s="106"/>
      <c r="M1555" s="106"/>
      <c r="N1555" s="106"/>
      <c r="O1555" s="106"/>
      <c r="P1555" s="106"/>
      <c r="Q1555" s="106"/>
      <c r="R1555" s="106"/>
      <c r="S1555" s="103"/>
      <c r="T1555" s="103"/>
      <c r="U1555" s="103"/>
      <c r="V1555" s="103"/>
      <c r="W1555" s="103"/>
      <c r="X1555" s="103"/>
      <c r="Y1555" s="103"/>
      <c r="AD1555" s="103"/>
      <c r="AE1555" s="103"/>
    </row>
    <row r="1556" spans="4:31" ht="13.5">
      <c r="D1556" s="106"/>
      <c r="E1556" s="105"/>
      <c r="F1556" s="105"/>
      <c r="G1556" s="105"/>
      <c r="H1556" s="106"/>
      <c r="I1556" s="106"/>
      <c r="J1556" s="106"/>
      <c r="K1556" s="106"/>
      <c r="L1556" s="106"/>
      <c r="M1556" s="106"/>
      <c r="N1556" s="106"/>
      <c r="O1556" s="106"/>
      <c r="P1556" s="106"/>
      <c r="Q1556" s="106"/>
      <c r="R1556" s="106"/>
      <c r="S1556" s="103"/>
      <c r="T1556" s="103"/>
      <c r="U1556" s="103"/>
      <c r="V1556" s="103"/>
      <c r="W1556" s="103"/>
      <c r="X1556" s="103"/>
      <c r="Y1556" s="103"/>
      <c r="AD1556" s="103"/>
      <c r="AE1556" s="103"/>
    </row>
    <row r="1557" spans="4:31" ht="13.5">
      <c r="D1557" s="106"/>
      <c r="E1557" s="105"/>
      <c r="F1557" s="105"/>
      <c r="G1557" s="105"/>
      <c r="H1557" s="106"/>
      <c r="I1557" s="106"/>
      <c r="J1557" s="106"/>
      <c r="K1557" s="106"/>
      <c r="L1557" s="106"/>
      <c r="M1557" s="106"/>
      <c r="N1557" s="106"/>
      <c r="O1557" s="106"/>
      <c r="P1557" s="106"/>
      <c r="Q1557" s="106"/>
      <c r="R1557" s="106"/>
      <c r="S1557" s="103"/>
      <c r="T1557" s="103"/>
      <c r="U1557" s="103"/>
      <c r="V1557" s="103"/>
      <c r="W1557" s="103"/>
      <c r="X1557" s="103"/>
      <c r="Y1557" s="103"/>
      <c r="AD1557" s="103"/>
      <c r="AE1557" s="103"/>
    </row>
    <row r="1558" spans="4:31" ht="13.5">
      <c r="D1558" s="106"/>
      <c r="E1558" s="105"/>
      <c r="F1558" s="105"/>
      <c r="G1558" s="105"/>
      <c r="H1558" s="106"/>
      <c r="I1558" s="106"/>
      <c r="J1558" s="106"/>
      <c r="K1558" s="106"/>
      <c r="L1558" s="106"/>
      <c r="M1558" s="106"/>
      <c r="N1558" s="106"/>
      <c r="O1558" s="106"/>
      <c r="P1558" s="106"/>
      <c r="Q1558" s="106"/>
      <c r="R1558" s="106"/>
      <c r="S1558" s="103"/>
      <c r="T1558" s="103"/>
      <c r="U1558" s="103"/>
      <c r="V1558" s="103"/>
      <c r="W1558" s="103"/>
      <c r="X1558" s="103"/>
      <c r="Y1558" s="103"/>
      <c r="AD1558" s="103"/>
      <c r="AE1558" s="103"/>
    </row>
    <row r="1559" spans="4:31" ht="13.5">
      <c r="D1559" s="106"/>
      <c r="E1559" s="105"/>
      <c r="F1559" s="105"/>
      <c r="G1559" s="105"/>
      <c r="H1559" s="106"/>
      <c r="I1559" s="106"/>
      <c r="J1559" s="106"/>
      <c r="K1559" s="106"/>
      <c r="L1559" s="106"/>
      <c r="M1559" s="106"/>
      <c r="N1559" s="106"/>
      <c r="O1559" s="106"/>
      <c r="P1559" s="106"/>
      <c r="Q1559" s="106"/>
      <c r="R1559" s="106"/>
      <c r="S1559" s="103"/>
      <c r="T1559" s="103"/>
      <c r="U1559" s="103"/>
      <c r="V1559" s="103"/>
      <c r="W1559" s="103"/>
      <c r="X1559" s="103"/>
      <c r="Y1559" s="103"/>
      <c r="AD1559" s="103"/>
      <c r="AE1559" s="103"/>
    </row>
    <row r="1560" spans="4:31" ht="13.5">
      <c r="D1560" s="106"/>
      <c r="E1560" s="105"/>
      <c r="F1560" s="105"/>
      <c r="G1560" s="105"/>
      <c r="H1560" s="106"/>
      <c r="I1560" s="106"/>
      <c r="J1560" s="106"/>
      <c r="K1560" s="106"/>
      <c r="L1560" s="106"/>
      <c r="M1560" s="106"/>
      <c r="N1560" s="106"/>
      <c r="O1560" s="106"/>
      <c r="P1560" s="106"/>
      <c r="Q1560" s="106"/>
      <c r="R1560" s="106"/>
      <c r="S1560" s="103"/>
      <c r="T1560" s="103"/>
      <c r="U1560" s="103"/>
      <c r="V1560" s="103"/>
      <c r="W1560" s="103"/>
      <c r="X1560" s="103"/>
      <c r="Y1560" s="103"/>
      <c r="AD1560" s="103"/>
      <c r="AE1560" s="103"/>
    </row>
    <row r="1561" spans="4:31" ht="13.5">
      <c r="D1561" s="106"/>
      <c r="E1561" s="105"/>
      <c r="F1561" s="105"/>
      <c r="G1561" s="105"/>
      <c r="H1561" s="106"/>
      <c r="I1561" s="106"/>
      <c r="J1561" s="106"/>
      <c r="K1561" s="106"/>
      <c r="L1561" s="106"/>
      <c r="M1561" s="106"/>
      <c r="N1561" s="106"/>
      <c r="O1561" s="106"/>
      <c r="P1561" s="106"/>
      <c r="Q1561" s="106"/>
      <c r="R1561" s="106"/>
      <c r="S1561" s="103"/>
      <c r="T1561" s="103"/>
      <c r="U1561" s="103"/>
      <c r="V1561" s="103"/>
      <c r="W1561" s="103"/>
      <c r="X1561" s="103"/>
      <c r="Y1561" s="103"/>
      <c r="AD1561" s="103"/>
      <c r="AE1561" s="103"/>
    </row>
    <row r="1562" spans="4:31" ht="13.5">
      <c r="D1562" s="106"/>
      <c r="E1562" s="105"/>
      <c r="F1562" s="105"/>
      <c r="G1562" s="105"/>
      <c r="H1562" s="106"/>
      <c r="I1562" s="106"/>
      <c r="J1562" s="106"/>
      <c r="K1562" s="106"/>
      <c r="L1562" s="106"/>
      <c r="M1562" s="106"/>
      <c r="N1562" s="106"/>
      <c r="O1562" s="106"/>
      <c r="P1562" s="106"/>
      <c r="Q1562" s="106"/>
      <c r="R1562" s="106"/>
      <c r="S1562" s="103"/>
      <c r="T1562" s="103"/>
      <c r="U1562" s="103"/>
      <c r="V1562" s="103"/>
      <c r="W1562" s="103"/>
      <c r="X1562" s="103"/>
      <c r="Y1562" s="103"/>
      <c r="AD1562" s="103"/>
      <c r="AE1562" s="103"/>
    </row>
    <row r="1563" spans="4:31" ht="13.5">
      <c r="D1563" s="106"/>
      <c r="E1563" s="105"/>
      <c r="F1563" s="105"/>
      <c r="G1563" s="105"/>
      <c r="H1563" s="106"/>
      <c r="I1563" s="106"/>
      <c r="J1563" s="106"/>
      <c r="K1563" s="106"/>
      <c r="L1563" s="106"/>
      <c r="M1563" s="106"/>
      <c r="N1563" s="106"/>
      <c r="O1563" s="106"/>
      <c r="P1563" s="106"/>
      <c r="Q1563" s="106"/>
      <c r="R1563" s="106"/>
      <c r="S1563" s="103"/>
      <c r="T1563" s="103"/>
      <c r="U1563" s="103"/>
      <c r="V1563" s="103"/>
      <c r="W1563" s="103"/>
      <c r="X1563" s="103"/>
      <c r="Y1563" s="103"/>
      <c r="AD1563" s="103"/>
      <c r="AE1563" s="103"/>
    </row>
    <row r="1564" spans="4:31" ht="13.5">
      <c r="D1564" s="106"/>
      <c r="E1564" s="105"/>
      <c r="F1564" s="105"/>
      <c r="G1564" s="105"/>
      <c r="H1564" s="106"/>
      <c r="I1564" s="106"/>
      <c r="J1564" s="106"/>
      <c r="K1564" s="106"/>
      <c r="L1564" s="106"/>
      <c r="M1564" s="106"/>
      <c r="N1564" s="106"/>
      <c r="O1564" s="106"/>
      <c r="P1564" s="106"/>
      <c r="Q1564" s="106"/>
      <c r="R1564" s="106"/>
      <c r="S1564" s="103"/>
      <c r="T1564" s="103"/>
      <c r="U1564" s="103"/>
      <c r="V1564" s="103"/>
      <c r="W1564" s="103"/>
      <c r="X1564" s="103"/>
      <c r="Y1564" s="103"/>
      <c r="AD1564" s="103"/>
      <c r="AE1564" s="103"/>
    </row>
    <row r="1565" spans="4:31" ht="13.5">
      <c r="D1565" s="106"/>
      <c r="E1565" s="105"/>
      <c r="F1565" s="105"/>
      <c r="G1565" s="105"/>
      <c r="H1565" s="106"/>
      <c r="I1565" s="106"/>
      <c r="J1565" s="106"/>
      <c r="K1565" s="106"/>
      <c r="L1565" s="106"/>
      <c r="M1565" s="106"/>
      <c r="N1565" s="106"/>
      <c r="O1565" s="106"/>
      <c r="P1565" s="106"/>
      <c r="Q1565" s="106"/>
      <c r="R1565" s="106"/>
      <c r="S1565" s="103"/>
      <c r="T1565" s="103"/>
      <c r="U1565" s="103"/>
      <c r="V1565" s="103"/>
      <c r="W1565" s="103"/>
      <c r="X1565" s="103"/>
      <c r="Y1565" s="103"/>
      <c r="AD1565" s="103"/>
      <c r="AE1565" s="103"/>
    </row>
    <row r="1566" spans="4:31" ht="13.5">
      <c r="D1566" s="106"/>
      <c r="E1566" s="105"/>
      <c r="F1566" s="105"/>
      <c r="G1566" s="105"/>
      <c r="H1566" s="106"/>
      <c r="I1566" s="106"/>
      <c r="J1566" s="106"/>
      <c r="K1566" s="106"/>
      <c r="L1566" s="106"/>
      <c r="M1566" s="106"/>
      <c r="N1566" s="106"/>
      <c r="O1566" s="106"/>
      <c r="P1566" s="106"/>
      <c r="Q1566" s="106"/>
      <c r="R1566" s="106"/>
      <c r="S1566" s="103"/>
      <c r="T1566" s="103"/>
      <c r="U1566" s="103"/>
      <c r="V1566" s="103"/>
      <c r="W1566" s="103"/>
      <c r="X1566" s="103"/>
      <c r="Y1566" s="103"/>
      <c r="AD1566" s="103"/>
      <c r="AE1566" s="103"/>
    </row>
    <row r="1567" spans="4:31" ht="13.5">
      <c r="D1567" s="106"/>
      <c r="E1567" s="105"/>
      <c r="F1567" s="105"/>
      <c r="G1567" s="105"/>
      <c r="H1567" s="106"/>
      <c r="I1567" s="106"/>
      <c r="J1567" s="106"/>
      <c r="K1567" s="106"/>
      <c r="L1567" s="106"/>
      <c r="M1567" s="106"/>
      <c r="N1567" s="106"/>
      <c r="O1567" s="106"/>
      <c r="P1567" s="106"/>
      <c r="Q1567" s="106"/>
      <c r="R1567" s="106"/>
      <c r="S1567" s="103"/>
      <c r="T1567" s="103"/>
      <c r="U1567" s="103"/>
      <c r="V1567" s="103"/>
      <c r="W1567" s="103"/>
      <c r="X1567" s="103"/>
      <c r="Y1567" s="103"/>
      <c r="AD1567" s="103"/>
      <c r="AE1567" s="103"/>
    </row>
    <row r="1568" spans="4:31" ht="13.5">
      <c r="D1568" s="106"/>
      <c r="E1568" s="105"/>
      <c r="F1568" s="105"/>
      <c r="G1568" s="105"/>
      <c r="H1568" s="106"/>
      <c r="I1568" s="106"/>
      <c r="J1568" s="106"/>
      <c r="K1568" s="106"/>
      <c r="L1568" s="106"/>
      <c r="M1568" s="106"/>
      <c r="N1568" s="106"/>
      <c r="O1568" s="106"/>
      <c r="P1568" s="106"/>
      <c r="Q1568" s="106"/>
      <c r="R1568" s="106"/>
      <c r="S1568" s="103"/>
      <c r="T1568" s="103"/>
      <c r="U1568" s="103"/>
      <c r="V1568" s="103"/>
      <c r="W1568" s="103"/>
      <c r="X1568" s="103"/>
      <c r="Y1568" s="103"/>
      <c r="AD1568" s="103"/>
      <c r="AE1568" s="103"/>
    </row>
    <row r="1569" spans="4:31" ht="13.5">
      <c r="D1569" s="106"/>
      <c r="E1569" s="105"/>
      <c r="F1569" s="105"/>
      <c r="G1569" s="105"/>
      <c r="H1569" s="106"/>
      <c r="I1569" s="106"/>
      <c r="J1569" s="106"/>
      <c r="K1569" s="106"/>
      <c r="L1569" s="106"/>
      <c r="M1569" s="106"/>
      <c r="N1569" s="106"/>
      <c r="O1569" s="106"/>
      <c r="P1569" s="106"/>
      <c r="Q1569" s="106"/>
      <c r="R1569" s="106"/>
      <c r="S1569" s="103"/>
      <c r="T1569" s="103"/>
      <c r="U1569" s="103"/>
      <c r="V1569" s="103"/>
      <c r="W1569" s="103"/>
      <c r="X1569" s="103"/>
      <c r="Y1569" s="103"/>
      <c r="AD1569" s="103"/>
      <c r="AE1569" s="103"/>
    </row>
    <row r="1570" spans="4:31" ht="13.5">
      <c r="D1570" s="106"/>
      <c r="E1570" s="105"/>
      <c r="F1570" s="105"/>
      <c r="G1570" s="105"/>
      <c r="H1570" s="106"/>
      <c r="I1570" s="106"/>
      <c r="J1570" s="106"/>
      <c r="K1570" s="106"/>
      <c r="L1570" s="106"/>
      <c r="M1570" s="106"/>
      <c r="N1570" s="106"/>
      <c r="O1570" s="106"/>
      <c r="P1570" s="106"/>
      <c r="Q1570" s="106"/>
      <c r="R1570" s="106"/>
      <c r="S1570" s="103"/>
      <c r="T1570" s="103"/>
      <c r="U1570" s="103"/>
      <c r="V1570" s="103"/>
      <c r="W1570" s="103"/>
      <c r="X1570" s="103"/>
      <c r="Y1570" s="103"/>
      <c r="AD1570" s="103"/>
      <c r="AE1570" s="103"/>
    </row>
    <row r="1571" spans="4:31" ht="13.5">
      <c r="D1571" s="106"/>
      <c r="E1571" s="105"/>
      <c r="F1571" s="105"/>
      <c r="G1571" s="105"/>
      <c r="H1571" s="106"/>
      <c r="I1571" s="106"/>
      <c r="J1571" s="106"/>
      <c r="K1571" s="106"/>
      <c r="L1571" s="106"/>
      <c r="M1571" s="106"/>
      <c r="N1571" s="106"/>
      <c r="O1571" s="106"/>
      <c r="P1571" s="106"/>
      <c r="Q1571" s="106"/>
      <c r="R1571" s="106"/>
      <c r="S1571" s="103"/>
      <c r="T1571" s="103"/>
      <c r="U1571" s="103"/>
      <c r="V1571" s="103"/>
      <c r="W1571" s="103"/>
      <c r="X1571" s="103"/>
      <c r="Y1571" s="103"/>
      <c r="AD1571" s="103"/>
      <c r="AE1571" s="103"/>
    </row>
    <row r="1572" spans="4:31" ht="13.5">
      <c r="D1572" s="106"/>
      <c r="E1572" s="105"/>
      <c r="F1572" s="105"/>
      <c r="G1572" s="105"/>
      <c r="H1572" s="106"/>
      <c r="I1572" s="106"/>
      <c r="J1572" s="106"/>
      <c r="K1572" s="106"/>
      <c r="L1572" s="106"/>
      <c r="M1572" s="106"/>
      <c r="N1572" s="106"/>
      <c r="O1572" s="106"/>
      <c r="P1572" s="106"/>
      <c r="Q1572" s="106"/>
      <c r="R1572" s="106"/>
      <c r="S1572" s="103"/>
      <c r="T1572" s="103"/>
      <c r="U1572" s="103"/>
      <c r="V1572" s="103"/>
      <c r="W1572" s="103"/>
      <c r="X1572" s="103"/>
      <c r="Y1572" s="103"/>
      <c r="AD1572" s="103"/>
      <c r="AE1572" s="103"/>
    </row>
    <row r="1573" spans="4:31" ht="13.5">
      <c r="D1573" s="106"/>
      <c r="E1573" s="105"/>
      <c r="F1573" s="105"/>
      <c r="G1573" s="105"/>
      <c r="H1573" s="106"/>
      <c r="I1573" s="106"/>
      <c r="J1573" s="106"/>
      <c r="K1573" s="106"/>
      <c r="L1573" s="106"/>
      <c r="M1573" s="106"/>
      <c r="N1573" s="106"/>
      <c r="O1573" s="106"/>
      <c r="P1573" s="106"/>
      <c r="Q1573" s="106"/>
      <c r="R1573" s="106"/>
      <c r="S1573" s="103"/>
      <c r="T1573" s="103"/>
      <c r="U1573" s="103"/>
      <c r="V1573" s="103"/>
      <c r="W1573" s="103"/>
      <c r="X1573" s="103"/>
      <c r="Y1573" s="103"/>
      <c r="AD1573" s="103"/>
      <c r="AE1573" s="103"/>
    </row>
    <row r="1574" spans="4:31" ht="13.5">
      <c r="D1574" s="106"/>
      <c r="E1574" s="105"/>
      <c r="F1574" s="105"/>
      <c r="G1574" s="105"/>
      <c r="H1574" s="106"/>
      <c r="I1574" s="106"/>
      <c r="J1574" s="106"/>
      <c r="K1574" s="106"/>
      <c r="L1574" s="106"/>
      <c r="M1574" s="106"/>
      <c r="N1574" s="106"/>
      <c r="O1574" s="106"/>
      <c r="P1574" s="106"/>
      <c r="Q1574" s="106"/>
      <c r="R1574" s="106"/>
      <c r="S1574" s="103"/>
      <c r="T1574" s="103"/>
      <c r="U1574" s="103"/>
      <c r="V1574" s="103"/>
      <c r="W1574" s="103"/>
      <c r="X1574" s="103"/>
      <c r="Y1574" s="103"/>
      <c r="AD1574" s="103"/>
      <c r="AE1574" s="103"/>
    </row>
    <row r="1575" spans="4:31" ht="13.5">
      <c r="D1575" s="106"/>
      <c r="E1575" s="105"/>
      <c r="F1575" s="105"/>
      <c r="G1575" s="105"/>
      <c r="H1575" s="106"/>
      <c r="I1575" s="106"/>
      <c r="J1575" s="106"/>
      <c r="K1575" s="106"/>
      <c r="L1575" s="106"/>
      <c r="M1575" s="106"/>
      <c r="N1575" s="106"/>
      <c r="O1575" s="106"/>
      <c r="P1575" s="106"/>
      <c r="Q1575" s="106"/>
      <c r="R1575" s="106"/>
      <c r="S1575" s="103"/>
      <c r="T1575" s="103"/>
      <c r="U1575" s="103"/>
      <c r="V1575" s="103"/>
      <c r="W1575" s="103"/>
      <c r="X1575" s="103"/>
      <c r="Y1575" s="103"/>
      <c r="AD1575" s="103"/>
      <c r="AE1575" s="103"/>
    </row>
    <row r="1576" spans="4:31" ht="13.5">
      <c r="D1576" s="106"/>
      <c r="E1576" s="105"/>
      <c r="F1576" s="105"/>
      <c r="G1576" s="105"/>
      <c r="H1576" s="106"/>
      <c r="I1576" s="106"/>
      <c r="J1576" s="106"/>
      <c r="K1576" s="106"/>
      <c r="L1576" s="106"/>
      <c r="M1576" s="106"/>
      <c r="N1576" s="106"/>
      <c r="O1576" s="106"/>
      <c r="P1576" s="106"/>
      <c r="Q1576" s="106"/>
      <c r="R1576" s="106"/>
      <c r="S1576" s="103"/>
      <c r="T1576" s="103"/>
      <c r="U1576" s="103"/>
      <c r="V1576" s="103"/>
      <c r="W1576" s="103"/>
      <c r="X1576" s="103"/>
      <c r="Y1576" s="103"/>
      <c r="AD1576" s="103"/>
      <c r="AE1576" s="103"/>
    </row>
    <row r="1577" spans="4:31" ht="13.5">
      <c r="D1577" s="106"/>
      <c r="E1577" s="105"/>
      <c r="F1577" s="105"/>
      <c r="G1577" s="105"/>
      <c r="H1577" s="106"/>
      <c r="I1577" s="106"/>
      <c r="J1577" s="106"/>
      <c r="K1577" s="106"/>
      <c r="L1577" s="106"/>
      <c r="M1577" s="106"/>
      <c r="N1577" s="106"/>
      <c r="O1577" s="106"/>
      <c r="P1577" s="106"/>
      <c r="Q1577" s="106"/>
      <c r="R1577" s="106"/>
      <c r="S1577" s="103"/>
      <c r="T1577" s="103"/>
      <c r="U1577" s="103"/>
      <c r="V1577" s="103"/>
      <c r="W1577" s="103"/>
      <c r="X1577" s="103"/>
      <c r="Y1577" s="103"/>
      <c r="AD1577" s="103"/>
      <c r="AE1577" s="103"/>
    </row>
    <row r="1578" spans="4:31" ht="13.5">
      <c r="D1578" s="106"/>
      <c r="E1578" s="105"/>
      <c r="F1578" s="105"/>
      <c r="G1578" s="105"/>
      <c r="H1578" s="106"/>
      <c r="I1578" s="106"/>
      <c r="J1578" s="106"/>
      <c r="K1578" s="106"/>
      <c r="L1578" s="106"/>
      <c r="M1578" s="106"/>
      <c r="N1578" s="106"/>
      <c r="O1578" s="106"/>
      <c r="P1578" s="106"/>
      <c r="Q1578" s="106"/>
      <c r="R1578" s="106"/>
      <c r="S1578" s="103"/>
      <c r="T1578" s="103"/>
      <c r="U1578" s="103"/>
      <c r="V1578" s="103"/>
      <c r="W1578" s="103"/>
      <c r="X1578" s="103"/>
      <c r="Y1578" s="103"/>
      <c r="AD1578" s="103"/>
      <c r="AE1578" s="103"/>
    </row>
    <row r="1579" spans="4:31" ht="13.5">
      <c r="D1579" s="106"/>
      <c r="E1579" s="105"/>
      <c r="F1579" s="105"/>
      <c r="G1579" s="105"/>
      <c r="H1579" s="106"/>
      <c r="I1579" s="106"/>
      <c r="J1579" s="106"/>
      <c r="K1579" s="106"/>
      <c r="L1579" s="106"/>
      <c r="M1579" s="106"/>
      <c r="N1579" s="106"/>
      <c r="O1579" s="106"/>
      <c r="P1579" s="106"/>
      <c r="Q1579" s="106"/>
      <c r="R1579" s="106"/>
      <c r="S1579" s="103"/>
      <c r="T1579" s="103"/>
      <c r="U1579" s="103"/>
      <c r="V1579" s="103"/>
      <c r="W1579" s="103"/>
      <c r="X1579" s="103"/>
      <c r="Y1579" s="103"/>
      <c r="AD1579" s="103"/>
      <c r="AE1579" s="103"/>
    </row>
    <row r="1580" spans="4:31" ht="13.5">
      <c r="D1580" s="106"/>
      <c r="E1580" s="105"/>
      <c r="F1580" s="105"/>
      <c r="G1580" s="105"/>
      <c r="H1580" s="106"/>
      <c r="I1580" s="106"/>
      <c r="J1580" s="106"/>
      <c r="K1580" s="106"/>
      <c r="L1580" s="106"/>
      <c r="M1580" s="106"/>
      <c r="N1580" s="106"/>
      <c r="O1580" s="106"/>
      <c r="P1580" s="106"/>
      <c r="Q1580" s="106"/>
      <c r="R1580" s="106"/>
      <c r="S1580" s="103"/>
      <c r="T1580" s="103"/>
      <c r="U1580" s="103"/>
      <c r="V1580" s="103"/>
      <c r="W1580" s="103"/>
      <c r="X1580" s="103"/>
      <c r="Y1580" s="103"/>
      <c r="AD1580" s="103"/>
      <c r="AE1580" s="103"/>
    </row>
    <row r="1581" spans="4:31" ht="13.5">
      <c r="D1581" s="106"/>
      <c r="E1581" s="105"/>
      <c r="F1581" s="105"/>
      <c r="G1581" s="105"/>
      <c r="H1581" s="106"/>
      <c r="I1581" s="106"/>
      <c r="J1581" s="106"/>
      <c r="K1581" s="106"/>
      <c r="L1581" s="106"/>
      <c r="M1581" s="106"/>
      <c r="N1581" s="106"/>
      <c r="O1581" s="106"/>
      <c r="P1581" s="106"/>
      <c r="Q1581" s="106"/>
      <c r="R1581" s="106"/>
      <c r="S1581" s="103"/>
      <c r="T1581" s="103"/>
      <c r="U1581" s="103"/>
      <c r="V1581" s="103"/>
      <c r="W1581" s="103"/>
      <c r="X1581" s="103"/>
      <c r="Y1581" s="103"/>
      <c r="AD1581" s="103"/>
      <c r="AE1581" s="103"/>
    </row>
    <row r="1582" spans="4:31" ht="13.5">
      <c r="D1582" s="106"/>
      <c r="E1582" s="105"/>
      <c r="F1582" s="105"/>
      <c r="G1582" s="105"/>
      <c r="H1582" s="106"/>
      <c r="I1582" s="106"/>
      <c r="J1582" s="106"/>
      <c r="K1582" s="106"/>
      <c r="L1582" s="106"/>
      <c r="M1582" s="106"/>
      <c r="N1582" s="106"/>
      <c r="O1582" s="106"/>
      <c r="P1582" s="106"/>
      <c r="Q1582" s="106"/>
      <c r="R1582" s="106"/>
      <c r="S1582" s="103"/>
      <c r="T1582" s="103"/>
      <c r="U1582" s="103"/>
      <c r="V1582" s="103"/>
      <c r="W1582" s="103"/>
      <c r="X1582" s="103"/>
      <c r="Y1582" s="103"/>
      <c r="AD1582" s="103"/>
      <c r="AE1582" s="103"/>
    </row>
    <row r="1583" spans="4:31" ht="13.5">
      <c r="D1583" s="106"/>
      <c r="E1583" s="105"/>
      <c r="F1583" s="105"/>
      <c r="G1583" s="105"/>
      <c r="H1583" s="106"/>
      <c r="I1583" s="106"/>
      <c r="J1583" s="106"/>
      <c r="K1583" s="106"/>
      <c r="L1583" s="106"/>
      <c r="M1583" s="106"/>
      <c r="N1583" s="106"/>
      <c r="O1583" s="106"/>
      <c r="P1583" s="106"/>
      <c r="Q1583" s="106"/>
      <c r="R1583" s="106"/>
      <c r="S1583" s="103"/>
      <c r="T1583" s="103"/>
      <c r="U1583" s="103"/>
      <c r="V1583" s="103"/>
      <c r="W1583" s="103"/>
      <c r="X1583" s="103"/>
      <c r="Y1583" s="103"/>
      <c r="AD1583" s="103"/>
      <c r="AE1583" s="103"/>
    </row>
    <row r="1584" spans="4:31" ht="13.5">
      <c r="D1584" s="106"/>
      <c r="E1584" s="105"/>
      <c r="F1584" s="105"/>
      <c r="G1584" s="105"/>
      <c r="H1584" s="106"/>
      <c r="I1584" s="106"/>
      <c r="J1584" s="106"/>
      <c r="K1584" s="106"/>
      <c r="L1584" s="106"/>
      <c r="M1584" s="106"/>
      <c r="N1584" s="106"/>
      <c r="O1584" s="106"/>
      <c r="P1584" s="106"/>
      <c r="Q1584" s="106"/>
      <c r="R1584" s="106"/>
      <c r="S1584" s="103"/>
      <c r="T1584" s="103"/>
      <c r="U1584" s="103"/>
      <c r="V1584" s="103"/>
      <c r="W1584" s="103"/>
      <c r="X1584" s="103"/>
      <c r="Y1584" s="103"/>
      <c r="AD1584" s="103"/>
      <c r="AE1584" s="103"/>
    </row>
    <row r="1585" spans="4:31" ht="13.5">
      <c r="D1585" s="106"/>
      <c r="E1585" s="105"/>
      <c r="F1585" s="105"/>
      <c r="G1585" s="105"/>
      <c r="H1585" s="106"/>
      <c r="I1585" s="106"/>
      <c r="J1585" s="106"/>
      <c r="K1585" s="106"/>
      <c r="L1585" s="106"/>
      <c r="M1585" s="106"/>
      <c r="N1585" s="106"/>
      <c r="O1585" s="106"/>
      <c r="P1585" s="106"/>
      <c r="Q1585" s="106"/>
      <c r="R1585" s="106"/>
      <c r="S1585" s="103"/>
      <c r="T1585" s="103"/>
      <c r="U1585" s="103"/>
      <c r="V1585" s="103"/>
      <c r="W1585" s="103"/>
      <c r="X1585" s="103"/>
      <c r="Y1585" s="103"/>
      <c r="AD1585" s="103"/>
      <c r="AE1585" s="103"/>
    </row>
    <row r="1586" spans="4:31" ht="13.5">
      <c r="D1586" s="106"/>
      <c r="E1586" s="105"/>
      <c r="F1586" s="105"/>
      <c r="G1586" s="105"/>
      <c r="H1586" s="106"/>
      <c r="I1586" s="106"/>
      <c r="J1586" s="106"/>
      <c r="K1586" s="106"/>
      <c r="L1586" s="106"/>
      <c r="M1586" s="106"/>
      <c r="N1586" s="106"/>
      <c r="O1586" s="106"/>
      <c r="P1586" s="106"/>
      <c r="Q1586" s="106"/>
      <c r="R1586" s="106"/>
      <c r="S1586" s="103"/>
      <c r="T1586" s="103"/>
      <c r="U1586" s="103"/>
      <c r="V1586" s="103"/>
      <c r="W1586" s="103"/>
      <c r="X1586" s="103"/>
      <c r="Y1586" s="103"/>
      <c r="AD1586" s="103"/>
      <c r="AE1586" s="103"/>
    </row>
    <row r="1587" spans="4:31" ht="13.5">
      <c r="D1587" s="106"/>
      <c r="E1587" s="105"/>
      <c r="F1587" s="105"/>
      <c r="G1587" s="105"/>
      <c r="H1587" s="106"/>
      <c r="I1587" s="106"/>
      <c r="J1587" s="106"/>
      <c r="K1587" s="106"/>
      <c r="L1587" s="106"/>
      <c r="M1587" s="106"/>
      <c r="N1587" s="106"/>
      <c r="O1587" s="106"/>
      <c r="P1587" s="106"/>
      <c r="Q1587" s="106"/>
      <c r="R1587" s="106"/>
      <c r="S1587" s="103"/>
      <c r="T1587" s="103"/>
      <c r="U1587" s="103"/>
      <c r="V1587" s="103"/>
      <c r="W1587" s="103"/>
      <c r="X1587" s="103"/>
      <c r="Y1587" s="103"/>
      <c r="AD1587" s="103"/>
      <c r="AE1587" s="103"/>
    </row>
    <row r="1588" spans="4:31" ht="13.5">
      <c r="D1588" s="106"/>
      <c r="E1588" s="105"/>
      <c r="F1588" s="105"/>
      <c r="G1588" s="105"/>
      <c r="H1588" s="106"/>
      <c r="I1588" s="106"/>
      <c r="J1588" s="106"/>
      <c r="K1588" s="106"/>
      <c r="L1588" s="106"/>
      <c r="M1588" s="106"/>
      <c r="N1588" s="106"/>
      <c r="O1588" s="106"/>
      <c r="P1588" s="106"/>
      <c r="Q1588" s="106"/>
      <c r="R1588" s="106"/>
      <c r="S1588" s="103"/>
      <c r="T1588" s="103"/>
      <c r="U1588" s="103"/>
      <c r="V1588" s="103"/>
      <c r="W1588" s="103"/>
      <c r="X1588" s="103"/>
      <c r="Y1588" s="103"/>
      <c r="AD1588" s="103"/>
      <c r="AE1588" s="103"/>
    </row>
    <row r="1589" spans="4:31" ht="13.5">
      <c r="D1589" s="106"/>
      <c r="E1589" s="105"/>
      <c r="F1589" s="105"/>
      <c r="G1589" s="105"/>
      <c r="H1589" s="106"/>
      <c r="I1589" s="106"/>
      <c r="J1589" s="106"/>
      <c r="K1589" s="106"/>
      <c r="L1589" s="106"/>
      <c r="M1589" s="106"/>
      <c r="N1589" s="106"/>
      <c r="O1589" s="106"/>
      <c r="P1589" s="106"/>
      <c r="Q1589" s="106"/>
      <c r="R1589" s="106"/>
      <c r="S1589" s="103"/>
      <c r="T1589" s="103"/>
      <c r="U1589" s="103"/>
      <c r="V1589" s="103"/>
      <c r="W1589" s="103"/>
      <c r="X1589" s="103"/>
      <c r="Y1589" s="103"/>
      <c r="AD1589" s="103"/>
      <c r="AE1589" s="103"/>
    </row>
    <row r="1590" spans="4:31" ht="13.5">
      <c r="D1590" s="106"/>
      <c r="E1590" s="105"/>
      <c r="F1590" s="105"/>
      <c r="G1590" s="105"/>
      <c r="H1590" s="106"/>
      <c r="I1590" s="106"/>
      <c r="J1590" s="106"/>
      <c r="K1590" s="106"/>
      <c r="L1590" s="106"/>
      <c r="M1590" s="106"/>
      <c r="N1590" s="106"/>
      <c r="O1590" s="106"/>
      <c r="P1590" s="106"/>
      <c r="Q1590" s="106"/>
      <c r="R1590" s="106"/>
      <c r="S1590" s="103"/>
      <c r="T1590" s="103"/>
      <c r="U1590" s="103"/>
      <c r="V1590" s="103"/>
      <c r="W1590" s="103"/>
      <c r="X1590" s="103"/>
      <c r="Y1590" s="103"/>
      <c r="AD1590" s="103"/>
      <c r="AE1590" s="103"/>
    </row>
    <row r="1591" spans="4:31" ht="13.5">
      <c r="D1591" s="106"/>
      <c r="E1591" s="105"/>
      <c r="F1591" s="105"/>
      <c r="G1591" s="105"/>
      <c r="H1591" s="106"/>
      <c r="I1591" s="106"/>
      <c r="J1591" s="106"/>
      <c r="K1591" s="106"/>
      <c r="L1591" s="106"/>
      <c r="M1591" s="106"/>
      <c r="N1591" s="106"/>
      <c r="O1591" s="106"/>
      <c r="P1591" s="106"/>
      <c r="Q1591" s="106"/>
      <c r="R1591" s="106"/>
      <c r="S1591" s="103"/>
      <c r="T1591" s="103"/>
      <c r="U1591" s="103"/>
      <c r="V1591" s="103"/>
      <c r="W1591" s="103"/>
      <c r="X1591" s="103"/>
      <c r="Y1591" s="103"/>
      <c r="AD1591" s="103"/>
      <c r="AE1591" s="103"/>
    </row>
    <row r="1592" spans="4:31" ht="13.5">
      <c r="D1592" s="106"/>
      <c r="E1592" s="105"/>
      <c r="F1592" s="105"/>
      <c r="G1592" s="105"/>
      <c r="H1592" s="106"/>
      <c r="I1592" s="106"/>
      <c r="J1592" s="106"/>
      <c r="K1592" s="106"/>
      <c r="L1592" s="106"/>
      <c r="M1592" s="106"/>
      <c r="N1592" s="106"/>
      <c r="O1592" s="106"/>
      <c r="P1592" s="106"/>
      <c r="Q1592" s="106"/>
      <c r="R1592" s="106"/>
      <c r="S1592" s="103"/>
      <c r="T1592" s="103"/>
      <c r="U1592" s="103"/>
      <c r="V1592" s="103"/>
      <c r="W1592" s="103"/>
      <c r="X1592" s="103"/>
      <c r="Y1592" s="103"/>
      <c r="AD1592" s="103"/>
      <c r="AE1592" s="103"/>
    </row>
    <row r="1593" spans="4:31" ht="13.5">
      <c r="D1593" s="106"/>
      <c r="E1593" s="105"/>
      <c r="F1593" s="105"/>
      <c r="G1593" s="105"/>
      <c r="H1593" s="106"/>
      <c r="I1593" s="106"/>
      <c r="J1593" s="106"/>
      <c r="K1593" s="106"/>
      <c r="L1593" s="106"/>
      <c r="M1593" s="106"/>
      <c r="N1593" s="106"/>
      <c r="O1593" s="106"/>
      <c r="P1593" s="106"/>
      <c r="Q1593" s="106"/>
      <c r="R1593" s="106"/>
      <c r="S1593" s="103"/>
      <c r="T1593" s="103"/>
      <c r="U1593" s="103"/>
      <c r="V1593" s="103"/>
      <c r="W1593" s="103"/>
      <c r="X1593" s="103"/>
      <c r="Y1593" s="103"/>
      <c r="AD1593" s="103"/>
      <c r="AE1593" s="103"/>
    </row>
    <row r="1594" spans="4:31" ht="13.5">
      <c r="D1594" s="106"/>
      <c r="E1594" s="105"/>
      <c r="F1594" s="105"/>
      <c r="G1594" s="105"/>
      <c r="H1594" s="106"/>
      <c r="I1594" s="106"/>
      <c r="J1594" s="106"/>
      <c r="K1594" s="106"/>
      <c r="L1594" s="106"/>
      <c r="M1594" s="106"/>
      <c r="N1594" s="106"/>
      <c r="O1594" s="106"/>
      <c r="P1594" s="106"/>
      <c r="Q1594" s="106"/>
      <c r="R1594" s="106"/>
      <c r="S1594" s="103"/>
      <c r="T1594" s="103"/>
      <c r="U1594" s="103"/>
      <c r="V1594" s="103"/>
      <c r="W1594" s="103"/>
      <c r="X1594" s="103"/>
      <c r="Y1594" s="103"/>
      <c r="AD1594" s="103"/>
      <c r="AE1594" s="103"/>
    </row>
    <row r="1595" spans="4:31" ht="13.5">
      <c r="D1595" s="106"/>
      <c r="E1595" s="105"/>
      <c r="F1595" s="105"/>
      <c r="G1595" s="105"/>
      <c r="H1595" s="106"/>
      <c r="I1595" s="106"/>
      <c r="J1595" s="106"/>
      <c r="K1595" s="106"/>
      <c r="L1595" s="106"/>
      <c r="M1595" s="106"/>
      <c r="N1595" s="106"/>
      <c r="O1595" s="106"/>
      <c r="P1595" s="106"/>
      <c r="Q1595" s="106"/>
      <c r="R1595" s="106"/>
      <c r="S1595" s="103"/>
      <c r="T1595" s="103"/>
      <c r="U1595" s="103"/>
      <c r="V1595" s="103"/>
      <c r="W1595" s="103"/>
      <c r="X1595" s="103"/>
      <c r="Y1595" s="103"/>
      <c r="AD1595" s="103"/>
      <c r="AE1595" s="103"/>
    </row>
    <row r="1596" spans="4:31" ht="13.5">
      <c r="D1596" s="106"/>
      <c r="E1596" s="105"/>
      <c r="F1596" s="105"/>
      <c r="G1596" s="105"/>
      <c r="H1596" s="106"/>
      <c r="I1596" s="106"/>
      <c r="J1596" s="106"/>
      <c r="K1596" s="106"/>
      <c r="L1596" s="106"/>
      <c r="M1596" s="106"/>
      <c r="N1596" s="106"/>
      <c r="O1596" s="106"/>
      <c r="P1596" s="106"/>
      <c r="Q1596" s="106"/>
      <c r="R1596" s="106"/>
      <c r="S1596" s="103"/>
      <c r="T1596" s="103"/>
      <c r="U1596" s="103"/>
      <c r="V1596" s="103"/>
      <c r="W1596" s="103"/>
      <c r="X1596" s="103"/>
      <c r="Y1596" s="103"/>
      <c r="AD1596" s="103"/>
      <c r="AE1596" s="103"/>
    </row>
    <row r="1597" spans="4:31" ht="13.5">
      <c r="D1597" s="106"/>
      <c r="E1597" s="105"/>
      <c r="F1597" s="105"/>
      <c r="G1597" s="105"/>
      <c r="H1597" s="106"/>
      <c r="I1597" s="106"/>
      <c r="J1597" s="106"/>
      <c r="K1597" s="106"/>
      <c r="L1597" s="106"/>
      <c r="M1597" s="106"/>
      <c r="N1597" s="106"/>
      <c r="O1597" s="106"/>
      <c r="P1597" s="106"/>
      <c r="Q1597" s="106"/>
      <c r="R1597" s="106"/>
      <c r="S1597" s="103"/>
      <c r="T1597" s="103"/>
      <c r="U1597" s="103"/>
      <c r="V1597" s="103"/>
      <c r="W1597" s="103"/>
      <c r="X1597" s="103"/>
      <c r="Y1597" s="103"/>
      <c r="AD1597" s="103"/>
      <c r="AE1597" s="103"/>
    </row>
    <row r="1598" spans="4:31" ht="13.5">
      <c r="D1598" s="106"/>
      <c r="E1598" s="105"/>
      <c r="F1598" s="105"/>
      <c r="G1598" s="105"/>
      <c r="H1598" s="106"/>
      <c r="I1598" s="106"/>
      <c r="J1598" s="106"/>
      <c r="K1598" s="106"/>
      <c r="L1598" s="106"/>
      <c r="M1598" s="106"/>
      <c r="N1598" s="106"/>
      <c r="O1598" s="106"/>
      <c r="P1598" s="106"/>
      <c r="Q1598" s="106"/>
      <c r="R1598" s="106"/>
      <c r="S1598" s="103"/>
      <c r="T1598" s="103"/>
      <c r="U1598" s="103"/>
      <c r="V1598" s="103"/>
      <c r="W1598" s="103"/>
      <c r="X1598" s="103"/>
      <c r="Y1598" s="103"/>
      <c r="AD1598" s="103"/>
      <c r="AE1598" s="103"/>
    </row>
    <row r="1599" spans="4:31" ht="13.5">
      <c r="D1599" s="106"/>
      <c r="E1599" s="105"/>
      <c r="F1599" s="105"/>
      <c r="G1599" s="105"/>
      <c r="H1599" s="106"/>
      <c r="I1599" s="106"/>
      <c r="J1599" s="106"/>
      <c r="K1599" s="106"/>
      <c r="L1599" s="106"/>
      <c r="M1599" s="106"/>
      <c r="N1599" s="106"/>
      <c r="O1599" s="106"/>
      <c r="P1599" s="106"/>
      <c r="Q1599" s="106"/>
      <c r="R1599" s="106"/>
      <c r="S1599" s="103"/>
      <c r="T1599" s="103"/>
      <c r="U1599" s="103"/>
      <c r="V1599" s="103"/>
      <c r="W1599" s="103"/>
      <c r="X1599" s="103"/>
      <c r="Y1599" s="103"/>
      <c r="AD1599" s="103"/>
      <c r="AE1599" s="103"/>
    </row>
    <row r="1600" spans="4:31" ht="13.5">
      <c r="D1600" s="106"/>
      <c r="E1600" s="105"/>
      <c r="F1600" s="105"/>
      <c r="G1600" s="105"/>
      <c r="H1600" s="106"/>
      <c r="I1600" s="106"/>
      <c r="J1600" s="106"/>
      <c r="K1600" s="106"/>
      <c r="L1600" s="106"/>
      <c r="M1600" s="106"/>
      <c r="N1600" s="106"/>
      <c r="O1600" s="106"/>
      <c r="P1600" s="106"/>
      <c r="Q1600" s="106"/>
      <c r="R1600" s="106"/>
      <c r="S1600" s="103"/>
      <c r="T1600" s="103"/>
      <c r="U1600" s="103"/>
      <c r="V1600" s="103"/>
      <c r="W1600" s="103"/>
      <c r="X1600" s="103"/>
      <c r="Y1600" s="103"/>
      <c r="AD1600" s="103"/>
      <c r="AE1600" s="103"/>
    </row>
    <row r="1601" spans="4:31" ht="13.5">
      <c r="D1601" s="106"/>
      <c r="E1601" s="105"/>
      <c r="F1601" s="105"/>
      <c r="G1601" s="105"/>
      <c r="H1601" s="106"/>
      <c r="I1601" s="106"/>
      <c r="J1601" s="106"/>
      <c r="K1601" s="106"/>
      <c r="L1601" s="106"/>
      <c r="M1601" s="106"/>
      <c r="N1601" s="106"/>
      <c r="O1601" s="106"/>
      <c r="P1601" s="106"/>
      <c r="Q1601" s="106"/>
      <c r="R1601" s="106"/>
      <c r="S1601" s="103"/>
      <c r="T1601" s="103"/>
      <c r="U1601" s="103"/>
      <c r="V1601" s="103"/>
      <c r="W1601" s="103"/>
      <c r="X1601" s="103"/>
      <c r="Y1601" s="103"/>
      <c r="AD1601" s="103"/>
      <c r="AE1601" s="103"/>
    </row>
    <row r="1602" spans="4:31" ht="13.5">
      <c r="D1602" s="106"/>
      <c r="E1602" s="105"/>
      <c r="F1602" s="105"/>
      <c r="G1602" s="105"/>
      <c r="H1602" s="106"/>
      <c r="I1602" s="106"/>
      <c r="J1602" s="106"/>
      <c r="K1602" s="106"/>
      <c r="L1602" s="106"/>
      <c r="M1602" s="106"/>
      <c r="N1602" s="106"/>
      <c r="O1602" s="106"/>
      <c r="P1602" s="106"/>
      <c r="Q1602" s="106"/>
      <c r="R1602" s="106"/>
      <c r="S1602" s="103"/>
      <c r="T1602" s="103"/>
      <c r="U1602" s="103"/>
      <c r="V1602" s="103"/>
      <c r="W1602" s="103"/>
      <c r="X1602" s="103"/>
      <c r="Y1602" s="103"/>
      <c r="AD1602" s="103"/>
      <c r="AE1602" s="103"/>
    </row>
    <row r="1603" spans="4:31" ht="13.5">
      <c r="D1603" s="106"/>
      <c r="E1603" s="105"/>
      <c r="F1603" s="105"/>
      <c r="G1603" s="105"/>
      <c r="H1603" s="106"/>
      <c r="I1603" s="106"/>
      <c r="J1603" s="106"/>
      <c r="K1603" s="106"/>
      <c r="L1603" s="106"/>
      <c r="M1603" s="106"/>
      <c r="N1603" s="106"/>
      <c r="O1603" s="106"/>
      <c r="P1603" s="106"/>
      <c r="Q1603" s="106"/>
      <c r="R1603" s="106"/>
      <c r="S1603" s="103"/>
      <c r="T1603" s="103"/>
      <c r="U1603" s="103"/>
      <c r="V1603" s="103"/>
      <c r="W1603" s="103"/>
      <c r="X1603" s="103"/>
      <c r="Y1603" s="103"/>
      <c r="AD1603" s="103"/>
      <c r="AE1603" s="103"/>
    </row>
    <row r="1604" spans="4:31" ht="13.5">
      <c r="D1604" s="106"/>
      <c r="E1604" s="105"/>
      <c r="F1604" s="105"/>
      <c r="G1604" s="105"/>
      <c r="H1604" s="106"/>
      <c r="I1604" s="106"/>
      <c r="J1604" s="106"/>
      <c r="K1604" s="106"/>
      <c r="L1604" s="106"/>
      <c r="M1604" s="106"/>
      <c r="N1604" s="106"/>
      <c r="O1604" s="106"/>
      <c r="P1604" s="106"/>
      <c r="Q1604" s="106"/>
      <c r="R1604" s="106"/>
      <c r="S1604" s="103"/>
      <c r="T1604" s="103"/>
      <c r="U1604" s="103"/>
      <c r="V1604" s="103"/>
      <c r="W1604" s="103"/>
      <c r="X1604" s="103"/>
      <c r="Y1604" s="103"/>
      <c r="AD1604" s="103"/>
      <c r="AE1604" s="103"/>
    </row>
    <row r="1605" spans="4:31" ht="13.5">
      <c r="D1605" s="106"/>
      <c r="E1605" s="105"/>
      <c r="F1605" s="105"/>
      <c r="G1605" s="105"/>
      <c r="H1605" s="106"/>
      <c r="I1605" s="106"/>
      <c r="J1605" s="106"/>
      <c r="K1605" s="106"/>
      <c r="L1605" s="106"/>
      <c r="M1605" s="106"/>
      <c r="N1605" s="106"/>
      <c r="O1605" s="106"/>
      <c r="P1605" s="106"/>
      <c r="Q1605" s="106"/>
      <c r="R1605" s="106"/>
      <c r="S1605" s="103"/>
      <c r="T1605" s="103"/>
      <c r="U1605" s="103"/>
      <c r="V1605" s="103"/>
      <c r="W1605" s="103"/>
      <c r="X1605" s="103"/>
      <c r="Y1605" s="103"/>
      <c r="AD1605" s="103"/>
      <c r="AE1605" s="103"/>
    </row>
    <row r="1606" spans="4:31" ht="13.5">
      <c r="D1606" s="106"/>
      <c r="E1606" s="105"/>
      <c r="F1606" s="105"/>
      <c r="G1606" s="105"/>
      <c r="H1606" s="106"/>
      <c r="I1606" s="106"/>
      <c r="J1606" s="106"/>
      <c r="K1606" s="106"/>
      <c r="L1606" s="106"/>
      <c r="M1606" s="106"/>
      <c r="N1606" s="106"/>
      <c r="O1606" s="106"/>
      <c r="P1606" s="106"/>
      <c r="Q1606" s="106"/>
      <c r="R1606" s="106"/>
      <c r="S1606" s="103"/>
      <c r="T1606" s="103"/>
      <c r="U1606" s="103"/>
      <c r="V1606" s="103"/>
      <c r="W1606" s="103"/>
      <c r="X1606" s="103"/>
      <c r="Y1606" s="103"/>
      <c r="AD1606" s="103"/>
      <c r="AE1606" s="103"/>
    </row>
    <row r="1607" spans="4:31" ht="13.5">
      <c r="D1607" s="106"/>
      <c r="E1607" s="105"/>
      <c r="F1607" s="105"/>
      <c r="G1607" s="105"/>
      <c r="H1607" s="106"/>
      <c r="I1607" s="106"/>
      <c r="J1607" s="106"/>
      <c r="K1607" s="106"/>
      <c r="L1607" s="106"/>
      <c r="M1607" s="106"/>
      <c r="N1607" s="106"/>
      <c r="O1607" s="106"/>
      <c r="P1607" s="106"/>
      <c r="Q1607" s="106"/>
      <c r="R1607" s="106"/>
      <c r="S1607" s="103"/>
      <c r="T1607" s="103"/>
      <c r="U1607" s="103"/>
      <c r="V1607" s="103"/>
      <c r="W1607" s="103"/>
      <c r="X1607" s="103"/>
      <c r="Y1607" s="103"/>
      <c r="AD1607" s="103"/>
      <c r="AE1607" s="103"/>
    </row>
    <row r="1608" spans="4:31" ht="13.5">
      <c r="D1608" s="106"/>
      <c r="E1608" s="105"/>
      <c r="F1608" s="105"/>
      <c r="G1608" s="105"/>
      <c r="H1608" s="106"/>
      <c r="I1608" s="106"/>
      <c r="J1608" s="106"/>
      <c r="K1608" s="106"/>
      <c r="L1608" s="106"/>
      <c r="M1608" s="106"/>
      <c r="N1608" s="106"/>
      <c r="O1608" s="106"/>
      <c r="P1608" s="106"/>
      <c r="Q1608" s="106"/>
      <c r="R1608" s="106"/>
      <c r="S1608" s="103"/>
      <c r="T1608" s="103"/>
      <c r="U1608" s="103"/>
      <c r="V1608" s="103"/>
      <c r="W1608" s="103"/>
      <c r="X1608" s="103"/>
      <c r="Y1608" s="103"/>
      <c r="AD1608" s="103"/>
      <c r="AE1608" s="103"/>
    </row>
    <row r="1609" spans="4:31" ht="13.5">
      <c r="D1609" s="106"/>
      <c r="E1609" s="105"/>
      <c r="F1609" s="105"/>
      <c r="G1609" s="105"/>
      <c r="H1609" s="106"/>
      <c r="I1609" s="106"/>
      <c r="J1609" s="106"/>
      <c r="K1609" s="106"/>
      <c r="L1609" s="106"/>
      <c r="M1609" s="106"/>
      <c r="N1609" s="106"/>
      <c r="O1609" s="106"/>
      <c r="P1609" s="106"/>
      <c r="Q1609" s="106"/>
      <c r="R1609" s="106"/>
      <c r="S1609" s="103"/>
      <c r="T1609" s="103"/>
      <c r="U1609" s="103"/>
      <c r="V1609" s="103"/>
      <c r="W1609" s="103"/>
      <c r="X1609" s="103"/>
      <c r="Y1609" s="103"/>
      <c r="AD1609" s="103"/>
      <c r="AE1609" s="103"/>
    </row>
    <row r="1610" spans="4:31" ht="13.5">
      <c r="D1610" s="106"/>
      <c r="E1610" s="105"/>
      <c r="F1610" s="105"/>
      <c r="G1610" s="105"/>
      <c r="H1610" s="106"/>
      <c r="I1610" s="106"/>
      <c r="J1610" s="106"/>
      <c r="K1610" s="106"/>
      <c r="L1610" s="106"/>
      <c r="M1610" s="106"/>
      <c r="N1610" s="106"/>
      <c r="O1610" s="106"/>
      <c r="P1610" s="106"/>
      <c r="Q1610" s="106"/>
      <c r="R1610" s="106"/>
      <c r="S1610" s="103"/>
      <c r="T1610" s="103"/>
      <c r="U1610" s="103"/>
      <c r="V1610" s="103"/>
      <c r="W1610" s="103"/>
      <c r="X1610" s="103"/>
      <c r="Y1610" s="103"/>
      <c r="AD1610" s="103"/>
      <c r="AE1610" s="103"/>
    </row>
    <row r="1611" spans="4:31" ht="13.5">
      <c r="D1611" s="106"/>
      <c r="E1611" s="105"/>
      <c r="F1611" s="105"/>
      <c r="G1611" s="105"/>
      <c r="H1611" s="106"/>
      <c r="I1611" s="106"/>
      <c r="J1611" s="106"/>
      <c r="K1611" s="106"/>
      <c r="L1611" s="106"/>
      <c r="M1611" s="106"/>
      <c r="N1611" s="106"/>
      <c r="O1611" s="106"/>
      <c r="P1611" s="106"/>
      <c r="Q1611" s="106"/>
      <c r="R1611" s="106"/>
      <c r="S1611" s="103"/>
      <c r="T1611" s="103"/>
      <c r="U1611" s="103"/>
      <c r="V1611" s="103"/>
      <c r="W1611" s="103"/>
      <c r="X1611" s="103"/>
      <c r="Y1611" s="103"/>
      <c r="AD1611" s="103"/>
      <c r="AE1611" s="103"/>
    </row>
    <row r="1612" spans="4:31" ht="13.5">
      <c r="D1612" s="106"/>
      <c r="E1612" s="105"/>
      <c r="F1612" s="105"/>
      <c r="G1612" s="105"/>
      <c r="H1612" s="106"/>
      <c r="I1612" s="106"/>
      <c r="J1612" s="106"/>
      <c r="K1612" s="106"/>
      <c r="L1612" s="106"/>
      <c r="M1612" s="106"/>
      <c r="N1612" s="106"/>
      <c r="O1612" s="106"/>
      <c r="P1612" s="106"/>
      <c r="Q1612" s="106"/>
      <c r="R1612" s="106"/>
      <c r="S1612" s="103"/>
      <c r="T1612" s="103"/>
      <c r="U1612" s="103"/>
      <c r="V1612" s="103"/>
      <c r="W1612" s="103"/>
      <c r="X1612" s="103"/>
      <c r="Y1612" s="103"/>
      <c r="AD1612" s="103"/>
      <c r="AE1612" s="103"/>
    </row>
    <row r="1613" spans="4:31" ht="13.5">
      <c r="D1613" s="106"/>
      <c r="E1613" s="105"/>
      <c r="F1613" s="105"/>
      <c r="G1613" s="105"/>
      <c r="H1613" s="106"/>
      <c r="I1613" s="106"/>
      <c r="J1613" s="106"/>
      <c r="K1613" s="106"/>
      <c r="L1613" s="106"/>
      <c r="M1613" s="106"/>
      <c r="N1613" s="106"/>
      <c r="O1613" s="106"/>
      <c r="P1613" s="106"/>
      <c r="Q1613" s="106"/>
      <c r="R1613" s="106"/>
      <c r="S1613" s="103"/>
      <c r="T1613" s="103"/>
      <c r="U1613" s="103"/>
      <c r="V1613" s="103"/>
      <c r="W1613" s="103"/>
      <c r="X1613" s="103"/>
      <c r="Y1613" s="103"/>
      <c r="AD1613" s="103"/>
      <c r="AE1613" s="103"/>
    </row>
    <row r="1614" spans="4:31" ht="13.5">
      <c r="D1614" s="106"/>
      <c r="E1614" s="105"/>
      <c r="F1614" s="105"/>
      <c r="G1614" s="105"/>
      <c r="H1614" s="106"/>
      <c r="I1614" s="106"/>
      <c r="J1614" s="106"/>
      <c r="K1614" s="106"/>
      <c r="L1614" s="106"/>
      <c r="M1614" s="106"/>
      <c r="N1614" s="106"/>
      <c r="O1614" s="106"/>
      <c r="P1614" s="106"/>
      <c r="Q1614" s="106"/>
      <c r="R1614" s="106"/>
      <c r="S1614" s="103"/>
      <c r="T1614" s="103"/>
      <c r="U1614" s="103"/>
      <c r="V1614" s="103"/>
      <c r="W1614" s="103"/>
      <c r="X1614" s="103"/>
      <c r="Y1614" s="103"/>
      <c r="AD1614" s="103"/>
      <c r="AE1614" s="103"/>
    </row>
    <row r="1615" spans="4:31" ht="13.5">
      <c r="D1615" s="106"/>
      <c r="E1615" s="105"/>
      <c r="F1615" s="105"/>
      <c r="G1615" s="105"/>
      <c r="H1615" s="106"/>
      <c r="I1615" s="106"/>
      <c r="J1615" s="106"/>
      <c r="K1615" s="106"/>
      <c r="L1615" s="106"/>
      <c r="M1615" s="106"/>
      <c r="N1615" s="106"/>
      <c r="O1615" s="106"/>
      <c r="P1615" s="106"/>
      <c r="Q1615" s="106"/>
      <c r="R1615" s="106"/>
      <c r="S1615" s="103"/>
      <c r="T1615" s="103"/>
      <c r="U1615" s="103"/>
      <c r="V1615" s="103"/>
      <c r="W1615" s="103"/>
      <c r="X1615" s="103"/>
      <c r="Y1615" s="103"/>
      <c r="AD1615" s="103"/>
      <c r="AE1615" s="103"/>
    </row>
    <row r="1616" spans="4:31" ht="13.5">
      <c r="D1616" s="106"/>
      <c r="E1616" s="105"/>
      <c r="F1616" s="105"/>
      <c r="G1616" s="105"/>
      <c r="H1616" s="106"/>
      <c r="I1616" s="106"/>
      <c r="J1616" s="106"/>
      <c r="K1616" s="106"/>
      <c r="L1616" s="106"/>
      <c r="M1616" s="106"/>
      <c r="N1616" s="106"/>
      <c r="O1616" s="106"/>
      <c r="P1616" s="106"/>
      <c r="Q1616" s="106"/>
      <c r="R1616" s="106"/>
      <c r="S1616" s="103"/>
      <c r="T1616" s="103"/>
      <c r="U1616" s="103"/>
      <c r="V1616" s="103"/>
      <c r="W1616" s="103"/>
      <c r="X1616" s="103"/>
      <c r="Y1616" s="103"/>
      <c r="AD1616" s="103"/>
      <c r="AE1616" s="103"/>
    </row>
    <row r="1617" spans="4:31" ht="13.5">
      <c r="D1617" s="106"/>
      <c r="E1617" s="105"/>
      <c r="F1617" s="105"/>
      <c r="G1617" s="105"/>
      <c r="H1617" s="106"/>
      <c r="I1617" s="106"/>
      <c r="J1617" s="106"/>
      <c r="K1617" s="106"/>
      <c r="L1617" s="106"/>
      <c r="M1617" s="106"/>
      <c r="N1617" s="106"/>
      <c r="O1617" s="106"/>
      <c r="P1617" s="106"/>
      <c r="Q1617" s="106"/>
      <c r="R1617" s="106"/>
      <c r="S1617" s="103"/>
      <c r="T1617" s="103"/>
      <c r="U1617" s="103"/>
      <c r="V1617" s="103"/>
      <c r="W1617" s="103"/>
      <c r="X1617" s="103"/>
      <c r="Y1617" s="103"/>
      <c r="AD1617" s="103"/>
      <c r="AE1617" s="103"/>
    </row>
    <row r="1618" spans="4:31" ht="13.5">
      <c r="D1618" s="106"/>
      <c r="E1618" s="105"/>
      <c r="F1618" s="105"/>
      <c r="G1618" s="105"/>
      <c r="H1618" s="106"/>
      <c r="I1618" s="106"/>
      <c r="J1618" s="106"/>
      <c r="K1618" s="106"/>
      <c r="L1618" s="106"/>
      <c r="M1618" s="106"/>
      <c r="N1618" s="106"/>
      <c r="O1618" s="106"/>
      <c r="P1618" s="106"/>
      <c r="Q1618" s="106"/>
      <c r="R1618" s="106"/>
      <c r="S1618" s="103"/>
      <c r="T1618" s="103"/>
      <c r="U1618" s="103"/>
      <c r="V1618" s="103"/>
      <c r="W1618" s="103"/>
      <c r="X1618" s="103"/>
      <c r="Y1618" s="103"/>
      <c r="AD1618" s="103"/>
      <c r="AE1618" s="103"/>
    </row>
    <row r="1619" spans="4:31" ht="13.5">
      <c r="D1619" s="106"/>
      <c r="E1619" s="105"/>
      <c r="F1619" s="105"/>
      <c r="G1619" s="105"/>
      <c r="H1619" s="106"/>
      <c r="I1619" s="106"/>
      <c r="J1619" s="106"/>
      <c r="K1619" s="106"/>
      <c r="L1619" s="106"/>
      <c r="M1619" s="106"/>
      <c r="N1619" s="106"/>
      <c r="O1619" s="106"/>
      <c r="P1619" s="106"/>
      <c r="Q1619" s="106"/>
      <c r="R1619" s="106"/>
      <c r="S1619" s="103"/>
      <c r="T1619" s="103"/>
      <c r="U1619" s="103"/>
      <c r="V1619" s="103"/>
      <c r="W1619" s="103"/>
      <c r="X1619" s="103"/>
      <c r="Y1619" s="103"/>
      <c r="AD1619" s="103"/>
      <c r="AE1619" s="103"/>
    </row>
    <row r="1620" spans="4:31" ht="13.5">
      <c r="D1620" s="106"/>
      <c r="E1620" s="105"/>
      <c r="F1620" s="105"/>
      <c r="G1620" s="105"/>
      <c r="H1620" s="106"/>
      <c r="I1620" s="106"/>
      <c r="J1620" s="106"/>
      <c r="K1620" s="106"/>
      <c r="L1620" s="106"/>
      <c r="M1620" s="106"/>
      <c r="N1620" s="106"/>
      <c r="O1620" s="106"/>
      <c r="P1620" s="106"/>
      <c r="Q1620" s="106"/>
      <c r="R1620" s="106"/>
      <c r="S1620" s="103"/>
      <c r="T1620" s="103"/>
      <c r="U1620" s="103"/>
      <c r="V1620" s="103"/>
      <c r="W1620" s="103"/>
      <c r="X1620" s="103"/>
      <c r="Y1620" s="103"/>
      <c r="AD1620" s="103"/>
      <c r="AE1620" s="103"/>
    </row>
    <row r="1621" spans="4:31" ht="13.5">
      <c r="D1621" s="106"/>
      <c r="E1621" s="105"/>
      <c r="F1621" s="105"/>
      <c r="G1621" s="105"/>
      <c r="H1621" s="106"/>
      <c r="I1621" s="106"/>
      <c r="J1621" s="106"/>
      <c r="K1621" s="106"/>
      <c r="L1621" s="106"/>
      <c r="M1621" s="106"/>
      <c r="N1621" s="106"/>
      <c r="O1621" s="106"/>
      <c r="P1621" s="106"/>
      <c r="Q1621" s="106"/>
      <c r="R1621" s="106"/>
      <c r="S1621" s="103"/>
      <c r="T1621" s="103"/>
      <c r="U1621" s="103"/>
      <c r="V1621" s="103"/>
      <c r="W1621" s="103"/>
      <c r="X1621" s="103"/>
      <c r="Y1621" s="103"/>
      <c r="AD1621" s="103"/>
      <c r="AE1621" s="103"/>
    </row>
    <row r="1622" spans="4:31" ht="13.5">
      <c r="D1622" s="106"/>
      <c r="E1622" s="105"/>
      <c r="F1622" s="105"/>
      <c r="G1622" s="105"/>
      <c r="H1622" s="106"/>
      <c r="I1622" s="106"/>
      <c r="J1622" s="106"/>
      <c r="K1622" s="106"/>
      <c r="L1622" s="106"/>
      <c r="M1622" s="106"/>
      <c r="N1622" s="106"/>
      <c r="O1622" s="106"/>
      <c r="P1622" s="106"/>
      <c r="Q1622" s="106"/>
      <c r="R1622" s="106"/>
      <c r="S1622" s="103"/>
      <c r="T1622" s="103"/>
      <c r="U1622" s="103"/>
      <c r="V1622" s="103"/>
      <c r="W1622" s="103"/>
      <c r="X1622" s="103"/>
      <c r="Y1622" s="103"/>
      <c r="AD1622" s="103"/>
      <c r="AE1622" s="103"/>
    </row>
    <row r="1623" spans="4:31" ht="13.5">
      <c r="D1623" s="106"/>
      <c r="E1623" s="105"/>
      <c r="F1623" s="105"/>
      <c r="G1623" s="105"/>
      <c r="H1623" s="106"/>
      <c r="I1623" s="106"/>
      <c r="J1623" s="106"/>
      <c r="K1623" s="106"/>
      <c r="L1623" s="106"/>
      <c r="M1623" s="106"/>
      <c r="N1623" s="106"/>
      <c r="O1623" s="106"/>
      <c r="P1623" s="106"/>
      <c r="Q1623" s="106"/>
      <c r="R1623" s="106"/>
      <c r="S1623" s="103"/>
      <c r="T1623" s="103"/>
      <c r="U1623" s="103"/>
      <c r="V1623" s="103"/>
      <c r="W1623" s="103"/>
      <c r="X1623" s="103"/>
      <c r="Y1623" s="103"/>
      <c r="AD1623" s="103"/>
      <c r="AE1623" s="103"/>
    </row>
    <row r="1624" spans="4:31">
      <c r="D1624" s="106"/>
      <c r="E1624" s="105"/>
      <c r="F1624" s="105"/>
      <c r="G1624" s="105"/>
      <c r="H1624" s="106"/>
      <c r="I1624" s="106"/>
      <c r="R1624" s="106"/>
      <c r="S1624" s="103"/>
      <c r="T1624" s="103"/>
      <c r="U1624" s="103"/>
      <c r="V1624" s="103"/>
      <c r="W1624" s="103"/>
      <c r="X1624" s="103"/>
      <c r="Y1624" s="103"/>
      <c r="AD1624" s="103"/>
      <c r="AE1624" s="103"/>
    </row>
  </sheetData>
  <phoneticPr fontId="6" type="noConversion"/>
  <conditionalFormatting sqref="E6:E13">
    <cfRule type="cellIs" dxfId="51" priority="39" operator="greaterThanOrEqual">
      <formula>0</formula>
    </cfRule>
    <cfRule type="cellIs" dxfId="50" priority="40" operator="lessThan">
      <formula>0</formula>
    </cfRule>
  </conditionalFormatting>
  <conditionalFormatting sqref="E20">
    <cfRule type="cellIs" dxfId="49" priority="35" operator="greaterThanOrEqual">
      <formula>0</formula>
    </cfRule>
    <cfRule type="cellIs" dxfId="48" priority="36" operator="lessThan">
      <formula>0</formula>
    </cfRule>
  </conditionalFormatting>
  <conditionalFormatting sqref="E22:E24">
    <cfRule type="cellIs" dxfId="47" priority="33" operator="greaterThanOrEqual">
      <formula>0</formula>
    </cfRule>
    <cfRule type="cellIs" dxfId="46" priority="34" operator="lessThan">
      <formula>0</formula>
    </cfRule>
  </conditionalFormatting>
  <conditionalFormatting sqref="E26:E27">
    <cfRule type="cellIs" dxfId="45" priority="31" operator="greaterThanOrEqual">
      <formula>0</formula>
    </cfRule>
    <cfRule type="cellIs" dxfId="44" priority="32" operator="lessThan">
      <formula>0</formula>
    </cfRule>
  </conditionalFormatting>
  <conditionalFormatting sqref="E29:E30">
    <cfRule type="cellIs" dxfId="43" priority="29" operator="greaterThanOrEqual">
      <formula>0</formula>
    </cfRule>
    <cfRule type="cellIs" dxfId="42" priority="30" operator="lessThan">
      <formula>0</formula>
    </cfRule>
  </conditionalFormatting>
  <conditionalFormatting sqref="E21:G21">
    <cfRule type="cellIs" dxfId="41" priority="37" operator="greaterThanOrEqual">
      <formula>0</formula>
    </cfRule>
    <cfRule type="cellIs" dxfId="40" priority="38" operator="lessThan">
      <formula>0</formula>
    </cfRule>
  </conditionalFormatting>
  <conditionalFormatting sqref="F6:F13">
    <cfRule type="dataBar" priority="2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{6695ECEE-D34C-4F19-834A-FAFBDF445B60}</x14:id>
        </ext>
      </extLst>
    </cfRule>
  </conditionalFormatting>
  <conditionalFormatting sqref="F15:F18">
    <cfRule type="dataBar" priority="2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{07BDA99D-A932-4AD4-AB08-CFABEF27F2AF}</x14:id>
        </ext>
      </extLst>
    </cfRule>
  </conditionalFormatting>
  <conditionalFormatting sqref="F22:F24">
    <cfRule type="dataBar" priority="2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{AFDCAEDA-610B-4C4A-B978-9CA84E45F6D5}</x14:id>
        </ext>
      </extLst>
    </cfRule>
  </conditionalFormatting>
  <conditionalFormatting sqref="F26:F27">
    <cfRule type="dataBar" priority="1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{D6570071-C7E4-4D82-8122-FC4AA9E76FA2}</x14:id>
        </ext>
      </extLst>
    </cfRule>
  </conditionalFormatting>
  <conditionalFormatting sqref="F29:F30">
    <cfRule type="dataBar" priority="1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{DE78A6A9-F262-4173-82C9-7EC70BF900D6}</x14:id>
        </ext>
      </extLst>
    </cfRule>
  </conditionalFormatting>
  <conditionalFormatting sqref="F20:G20">
    <cfRule type="dataBar" priority="2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{0CB18C40-C0B4-4CFD-B746-A3815FAE28F9}</x14:id>
        </ext>
      </extLst>
    </cfRule>
  </conditionalFormatting>
  <conditionalFormatting sqref="G6:G13">
    <cfRule type="dataBar" priority="2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{D95B4FDE-1812-4D6F-8981-38288871E3FE}</x14:id>
        </ext>
      </extLst>
    </cfRule>
  </conditionalFormatting>
  <conditionalFormatting sqref="G15:G18">
    <cfRule type="dataBar" priority="2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{21A7B039-F6AB-4293-AF04-F96B85407D10}</x14:id>
        </ext>
      </extLst>
    </cfRule>
  </conditionalFormatting>
  <conditionalFormatting sqref="G22:G24">
    <cfRule type="dataBar" priority="2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{22DC46B0-D9AF-4D11-8CD9-34CC08428A12}</x14:id>
        </ext>
      </extLst>
    </cfRule>
  </conditionalFormatting>
  <conditionalFormatting sqref="G26:G27">
    <cfRule type="dataBar" priority="1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{B051D36F-96A7-437B-81F2-B48C2EDE4F55}</x14:id>
        </ext>
      </extLst>
    </cfRule>
  </conditionalFormatting>
  <conditionalFormatting sqref="G29:G30">
    <cfRule type="dataBar" priority="1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{9C295A94-C920-44F7-B098-56443A901406}</x14:id>
        </ext>
      </extLst>
    </cfRule>
  </conditionalFormatting>
  <conditionalFormatting sqref="N5:O10">
    <cfRule type="cellIs" dxfId="39" priority="13" operator="greaterThan">
      <formula>0</formula>
    </cfRule>
    <cfRule type="cellIs" dxfId="38" priority="14" operator="lessThan">
      <formula>0</formula>
    </cfRule>
    <cfRule type="containsText" dxfId="37" priority="15" operator="containsText" text="0">
      <formula>NOT(ISERROR(SEARCH("0",N5)))</formula>
    </cfRule>
  </conditionalFormatting>
  <conditionalFormatting sqref="N26:N35">
    <cfRule type="cellIs" dxfId="36" priority="7" operator="greaterThan">
      <formula>0</formula>
    </cfRule>
    <cfRule type="cellIs" dxfId="35" priority="8" operator="lessThan">
      <formula>0</formula>
    </cfRule>
    <cfRule type="containsText" dxfId="34" priority="9" operator="containsText" text="0">
      <formula>NOT(ISERROR(SEARCH("0",N26)))</formula>
    </cfRule>
  </conditionalFormatting>
  <conditionalFormatting sqref="O26:O35">
    <cfRule type="cellIs" dxfId="33" priority="4" operator="greaterThan">
      <formula>0</formula>
    </cfRule>
    <cfRule type="cellIs" dxfId="32" priority="5" operator="lessThan">
      <formula>0</formula>
    </cfRule>
    <cfRule type="containsText" dxfId="31" priority="6" operator="containsText" text="0">
      <formula>NOT(ISERROR(SEARCH("0",O26)))</formula>
    </cfRule>
  </conditionalFormatting>
  <conditionalFormatting sqref="P26:P35">
    <cfRule type="cellIs" dxfId="30" priority="1" operator="greaterThan">
      <formula>0</formula>
    </cfRule>
    <cfRule type="cellIs" dxfId="29" priority="2" operator="lessThan">
      <formula>0</formula>
    </cfRule>
    <cfRule type="containsText" dxfId="28" priority="3" operator="containsText" text="0">
      <formula>NOT(ISERROR(SEARCH("0",P26)))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95ECEE-D34C-4F19-834A-FAFBDF445B6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F6:F13</xm:sqref>
        </x14:conditionalFormatting>
        <x14:conditionalFormatting xmlns:xm="http://schemas.microsoft.com/office/excel/2006/main">
          <x14:cfRule type="dataBar" id="{07BDA99D-A932-4AD4-AB08-CFABEF27F2A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F15:F18</xm:sqref>
        </x14:conditionalFormatting>
        <x14:conditionalFormatting xmlns:xm="http://schemas.microsoft.com/office/excel/2006/main">
          <x14:cfRule type="dataBar" id="{AFDCAEDA-610B-4C4A-B978-9CA84E45F6D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F22:F24</xm:sqref>
        </x14:conditionalFormatting>
        <x14:conditionalFormatting xmlns:xm="http://schemas.microsoft.com/office/excel/2006/main">
          <x14:cfRule type="dataBar" id="{D6570071-C7E4-4D82-8122-FC4AA9E76FA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F26:F27</xm:sqref>
        </x14:conditionalFormatting>
        <x14:conditionalFormatting xmlns:xm="http://schemas.microsoft.com/office/excel/2006/main">
          <x14:cfRule type="dataBar" id="{DE78A6A9-F262-4173-82C9-7EC70BF900D6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F29:F30</xm:sqref>
        </x14:conditionalFormatting>
        <x14:conditionalFormatting xmlns:xm="http://schemas.microsoft.com/office/excel/2006/main">
          <x14:cfRule type="dataBar" id="{0CB18C40-C0B4-4CFD-B746-A3815FAE28F9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F20:G20</xm:sqref>
        </x14:conditionalFormatting>
        <x14:conditionalFormatting xmlns:xm="http://schemas.microsoft.com/office/excel/2006/main">
          <x14:cfRule type="dataBar" id="{D95B4FDE-1812-4D6F-8981-38288871E3F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G6:G13</xm:sqref>
        </x14:conditionalFormatting>
        <x14:conditionalFormatting xmlns:xm="http://schemas.microsoft.com/office/excel/2006/main">
          <x14:cfRule type="dataBar" id="{21A7B039-F6AB-4293-AF04-F96B85407D1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G15:G18</xm:sqref>
        </x14:conditionalFormatting>
        <x14:conditionalFormatting xmlns:xm="http://schemas.microsoft.com/office/excel/2006/main">
          <x14:cfRule type="dataBar" id="{22DC46B0-D9AF-4D11-8CD9-34CC08428A1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G22:G24</xm:sqref>
        </x14:conditionalFormatting>
        <x14:conditionalFormatting xmlns:xm="http://schemas.microsoft.com/office/excel/2006/main">
          <x14:cfRule type="dataBar" id="{B051D36F-96A7-437B-81F2-B48C2EDE4F5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G26:G27</xm:sqref>
        </x14:conditionalFormatting>
        <x14:conditionalFormatting xmlns:xm="http://schemas.microsoft.com/office/excel/2006/main">
          <x14:cfRule type="dataBar" id="{9C295A94-C920-44F7-B098-56443A901406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G29:G30</xm:sqref>
        </x14:conditionalFormatting>
        <x14:conditionalFormatting xmlns:xm="http://schemas.microsoft.com/office/excel/2006/main">
          <x14:cfRule type="notContainsText" priority="26" operator="notContains" id="{3E13DD39-41CD-478B-9909-5365C866C96C}">
            <xm:f>ISERROR(SEARCH("-",E15))</xm:f>
            <xm:f>"-"</xm:f>
            <x14:dxf>
              <font>
                <color rgb="FF33CC33"/>
              </font>
            </x14:dxf>
          </x14:cfRule>
          <x14:cfRule type="containsText" priority="27" operator="containsText" id="{C37123BA-011B-4711-A3F5-AC466DB4AF11}">
            <xm:f>NOT(ISERROR(SEARCH("-",E15)))</xm:f>
            <xm:f>"-"</xm:f>
            <x14:dxf>
              <font>
                <strike val="0"/>
                <color rgb="FFFF0000"/>
              </font>
            </x14:dxf>
          </x14:cfRule>
          <xm:sqref>E15:E18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A1:X137"/>
  <sheetViews>
    <sheetView topLeftCell="A4" zoomScale="130" zoomScaleNormal="130" workbookViewId="0">
      <selection activeCell="A17" sqref="A17:X21"/>
    </sheetView>
  </sheetViews>
  <sheetFormatPr defaultColWidth="9.109375" defaultRowHeight="15"/>
  <cols>
    <col min="1" max="1" width="11" style="22" customWidth="1"/>
    <col min="2" max="13" width="16.77734375" style="22" customWidth="1"/>
    <col min="14" max="14" width="16.77734375" style="23" customWidth="1"/>
    <col min="15" max="15" width="13.21875" style="23" bestFit="1" customWidth="1"/>
    <col min="16" max="16" width="52.88671875" style="23" bestFit="1" customWidth="1"/>
    <col min="17" max="17" width="14" style="23" bestFit="1" customWidth="1"/>
    <col min="18" max="18" width="14.77734375" style="24" bestFit="1" customWidth="1"/>
    <col min="19" max="20" width="13.44140625" style="22" customWidth="1"/>
    <col min="21" max="21" width="9.44140625" style="22" customWidth="1"/>
    <col min="22" max="22" width="11" style="25" customWidth="1"/>
    <col min="23" max="23" width="16.77734375" style="26" bestFit="1" customWidth="1"/>
    <col min="24" max="24" width="16.77734375" style="22" bestFit="1" customWidth="1"/>
    <col min="25" max="16384" width="9.109375" style="22"/>
  </cols>
  <sheetData>
    <row r="1" spans="1:24" hidden="1">
      <c r="A1" s="20" t="s">
        <v>182</v>
      </c>
      <c r="B1" s="21"/>
    </row>
    <row r="2" spans="1:24" hidden="1">
      <c r="A2" s="21" t="s">
        <v>183</v>
      </c>
      <c r="B2" s="21"/>
    </row>
    <row r="3" spans="1:24" hidden="1">
      <c r="A3" s="21" t="s">
        <v>184</v>
      </c>
      <c r="B3" s="21"/>
    </row>
    <row r="5" spans="1:24">
      <c r="A5" s="22" t="s">
        <v>185</v>
      </c>
      <c r="B5" s="22" t="s">
        <v>186</v>
      </c>
      <c r="C5" s="22" t="s">
        <v>187</v>
      </c>
      <c r="D5" s="22" t="s">
        <v>188</v>
      </c>
      <c r="E5" s="22" t="s">
        <v>189</v>
      </c>
    </row>
    <row r="6" spans="1:24" ht="13.5">
      <c r="A6" s="27">
        <f>tbl_dt[WeeklyStart]-3</f>
        <v>45177</v>
      </c>
      <c r="B6" s="27">
        <f>tbl_dt[WeeklyDate]-3</f>
        <v>45184</v>
      </c>
      <c r="C6" s="28">
        <f>B6-7</f>
        <v>45177</v>
      </c>
      <c r="D6" s="28" t="str">
        <f>"1/1/"&amp;YEAR(B6)</f>
        <v>1/1/2023</v>
      </c>
      <c r="E6" s="28">
        <f>C6-365</f>
        <v>44812</v>
      </c>
      <c r="F6" s="29"/>
      <c r="G6" s="29"/>
      <c r="H6" s="29"/>
      <c r="I6" s="29"/>
      <c r="J6" s="29"/>
      <c r="K6" s="29"/>
      <c r="N6" s="22"/>
      <c r="O6" s="22"/>
      <c r="P6" s="22"/>
      <c r="Q6" s="22"/>
      <c r="S6" s="30"/>
      <c r="V6" s="22"/>
      <c r="W6" s="22"/>
    </row>
    <row r="7" spans="1:24" ht="13.5">
      <c r="N7" s="22"/>
      <c r="O7" s="22"/>
      <c r="P7" s="22"/>
      <c r="Q7" s="22"/>
      <c r="S7" s="30"/>
      <c r="V7" s="22"/>
      <c r="W7" s="22"/>
    </row>
    <row r="8" spans="1:24" ht="13.5">
      <c r="A8" s="31"/>
      <c r="B8" s="31"/>
      <c r="C8" s="31"/>
      <c r="D8" s="31"/>
      <c r="E8" s="31"/>
      <c r="N8" s="22"/>
      <c r="O8" s="22"/>
      <c r="P8" s="22"/>
      <c r="Q8" s="22"/>
      <c r="S8" s="30"/>
      <c r="V8" s="22"/>
      <c r="W8" s="22"/>
    </row>
    <row r="9" spans="1:24" ht="14.25">
      <c r="A9" s="32"/>
      <c r="B9" s="33" t="s">
        <v>48</v>
      </c>
      <c r="C9" s="33" t="s">
        <v>49</v>
      </c>
      <c r="D9" s="32" t="s">
        <v>28</v>
      </c>
      <c r="E9" s="32" t="s">
        <v>29</v>
      </c>
      <c r="F9" s="34" t="s">
        <v>15</v>
      </c>
      <c r="G9" s="33" t="s">
        <v>16</v>
      </c>
      <c r="H9" s="32" t="s">
        <v>17</v>
      </c>
      <c r="I9" s="32" t="s">
        <v>18</v>
      </c>
      <c r="J9" s="33" t="s">
        <v>19</v>
      </c>
      <c r="K9" s="33" t="s">
        <v>20</v>
      </c>
      <c r="L9" s="32" t="s">
        <v>21</v>
      </c>
      <c r="M9" s="32" t="s">
        <v>258</v>
      </c>
      <c r="N9" s="35" t="s">
        <v>259</v>
      </c>
      <c r="O9" s="199"/>
      <c r="P9" s="199" t="s">
        <v>366</v>
      </c>
      <c r="Q9" s="200" t="s">
        <v>367</v>
      </c>
      <c r="R9" s="200" t="s">
        <v>368</v>
      </c>
      <c r="S9" s="201" t="s">
        <v>39</v>
      </c>
      <c r="T9" s="199" t="s">
        <v>369</v>
      </c>
      <c r="U9" s="200" t="s">
        <v>370</v>
      </c>
      <c r="V9" s="200" t="s">
        <v>371</v>
      </c>
      <c r="W9" s="200" t="s">
        <v>372</v>
      </c>
      <c r="X9" s="200" t="s">
        <v>373</v>
      </c>
    </row>
    <row r="10" spans="1:24" ht="12.75">
      <c r="A10" s="36" t="s">
        <v>190</v>
      </c>
      <c r="B10" s="37" t="s">
        <v>191</v>
      </c>
      <c r="C10" s="37" t="s">
        <v>192</v>
      </c>
      <c r="D10" s="37" t="s">
        <v>193</v>
      </c>
      <c r="E10" s="37" t="s">
        <v>194</v>
      </c>
      <c r="F10" s="37" t="s">
        <v>195</v>
      </c>
      <c r="G10" s="37" t="s">
        <v>196</v>
      </c>
      <c r="H10" s="37" t="s">
        <v>197</v>
      </c>
      <c r="I10" s="37" t="s">
        <v>198</v>
      </c>
      <c r="J10" s="37" t="s">
        <v>199</v>
      </c>
      <c r="K10" s="37" t="s">
        <v>200</v>
      </c>
      <c r="L10" s="37" t="s">
        <v>201</v>
      </c>
      <c r="M10" s="37"/>
      <c r="N10" s="38" t="s">
        <v>202</v>
      </c>
      <c r="O10" s="202" t="s">
        <v>376</v>
      </c>
      <c r="P10" s="202" t="s">
        <v>415</v>
      </c>
      <c r="Q10" s="202" t="s">
        <v>414</v>
      </c>
      <c r="R10" s="202" t="s">
        <v>377</v>
      </c>
      <c r="S10" s="202" t="s">
        <v>238</v>
      </c>
      <c r="T10" s="202" t="s">
        <v>378</v>
      </c>
      <c r="U10" s="202" t="s">
        <v>379</v>
      </c>
      <c r="V10" s="202" t="s">
        <v>380</v>
      </c>
      <c r="W10" s="202" t="s">
        <v>381</v>
      </c>
      <c r="X10" s="202" t="s">
        <v>382</v>
      </c>
    </row>
    <row r="11" spans="1:24" ht="13.5">
      <c r="A11" s="36" t="s">
        <v>203</v>
      </c>
      <c r="B11" s="39">
        <f>A6</f>
        <v>45177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40"/>
      <c r="O11" s="22"/>
      <c r="P11" s="22"/>
      <c r="Q11" s="22"/>
      <c r="R11" s="39"/>
      <c r="S11" s="30"/>
      <c r="T11" s="39"/>
      <c r="U11" s="39"/>
      <c r="V11" s="39"/>
      <c r="W11" s="22"/>
    </row>
    <row r="12" spans="1:24" ht="13.5">
      <c r="A12" s="36" t="s">
        <v>204</v>
      </c>
      <c r="B12" s="39">
        <f>$B$6</f>
        <v>45184</v>
      </c>
      <c r="C12" s="39"/>
      <c r="D12" s="39"/>
      <c r="E12" s="39"/>
      <c r="F12" s="39"/>
      <c r="G12" s="41"/>
      <c r="H12" s="39"/>
      <c r="I12" s="39"/>
      <c r="J12" s="39"/>
      <c r="K12" s="41"/>
      <c r="L12" s="39"/>
      <c r="M12" s="39"/>
      <c r="N12" s="40"/>
      <c r="O12" s="22"/>
      <c r="P12" s="22"/>
      <c r="Q12" s="22"/>
      <c r="R12" s="39"/>
      <c r="S12" s="30"/>
      <c r="T12" s="39"/>
      <c r="U12" s="39"/>
      <c r="V12" s="39"/>
      <c r="W12" s="22"/>
    </row>
    <row r="13" spans="1:24" ht="13.5">
      <c r="A13" s="36" t="s">
        <v>205</v>
      </c>
      <c r="B13" s="36" t="s">
        <v>9</v>
      </c>
      <c r="C13" s="42"/>
      <c r="D13" s="36"/>
      <c r="E13" s="39"/>
      <c r="F13" s="36"/>
      <c r="G13" s="42"/>
      <c r="H13" s="36"/>
      <c r="I13" s="39"/>
      <c r="J13" s="36"/>
      <c r="K13" s="42"/>
      <c r="L13" s="36"/>
      <c r="M13" s="36"/>
      <c r="N13" s="40"/>
      <c r="O13" s="22"/>
      <c r="P13" s="22"/>
      <c r="Q13" s="22"/>
      <c r="R13" s="36"/>
      <c r="S13" s="30"/>
      <c r="T13" s="36"/>
      <c r="U13" s="36"/>
      <c r="V13" s="36"/>
      <c r="W13" s="22"/>
    </row>
    <row r="14" spans="1:24" ht="13.5">
      <c r="A14" s="36" t="s">
        <v>10</v>
      </c>
      <c r="B14" s="36" t="s">
        <v>11</v>
      </c>
      <c r="C14" s="42"/>
      <c r="D14" s="36"/>
      <c r="E14" s="39"/>
      <c r="F14" s="36"/>
      <c r="G14" s="42"/>
      <c r="H14" s="36"/>
      <c r="I14" s="39"/>
      <c r="J14" s="36"/>
      <c r="K14" s="42"/>
      <c r="L14" s="36"/>
      <c r="M14" s="36"/>
      <c r="N14" s="40"/>
      <c r="O14" s="22"/>
      <c r="P14" s="22"/>
      <c r="Q14" s="22"/>
      <c r="R14" s="36"/>
      <c r="S14" s="30"/>
      <c r="T14" s="36"/>
      <c r="U14" s="36"/>
      <c r="V14" s="36"/>
      <c r="W14" s="22"/>
    </row>
    <row r="15" spans="1:24" ht="13.5">
      <c r="A15" s="22" t="s">
        <v>206</v>
      </c>
      <c r="B15" s="42" t="s">
        <v>450</v>
      </c>
      <c r="C15" s="42"/>
      <c r="D15" s="42"/>
      <c r="E15" s="39"/>
      <c r="F15" s="42"/>
      <c r="G15" s="42"/>
      <c r="H15" s="42"/>
      <c r="I15" s="39"/>
      <c r="J15" s="42"/>
      <c r="K15" s="42"/>
      <c r="L15" s="42"/>
      <c r="M15" s="42"/>
      <c r="N15" s="22"/>
      <c r="O15" s="22"/>
      <c r="P15" s="22"/>
      <c r="Q15" s="22"/>
      <c r="R15" s="42"/>
      <c r="S15" s="30"/>
      <c r="T15" s="42"/>
      <c r="U15" s="42"/>
      <c r="V15" s="42"/>
      <c r="W15" s="22"/>
    </row>
    <row r="16" spans="1:24" ht="14.25">
      <c r="A16" s="31" t="s">
        <v>14</v>
      </c>
      <c r="B16" s="43" t="s">
        <v>48</v>
      </c>
      <c r="C16" s="44" t="s">
        <v>208</v>
      </c>
      <c r="D16" s="45" t="s">
        <v>28</v>
      </c>
      <c r="E16" s="46" t="s">
        <v>29</v>
      </c>
      <c r="F16" s="47" t="s">
        <v>15</v>
      </c>
      <c r="G16" s="47" t="s">
        <v>16</v>
      </c>
      <c r="H16" s="47" t="s">
        <v>17</v>
      </c>
      <c r="I16" s="47" t="s">
        <v>18</v>
      </c>
      <c r="J16" s="47" t="s">
        <v>19</v>
      </c>
      <c r="K16" s="47" t="s">
        <v>20</v>
      </c>
      <c r="L16" s="47" t="s">
        <v>21</v>
      </c>
      <c r="M16" s="48" t="s">
        <v>209</v>
      </c>
      <c r="N16" s="49" t="s">
        <v>210</v>
      </c>
      <c r="O16" s="47"/>
      <c r="P16" s="47" t="s">
        <v>366</v>
      </c>
      <c r="Q16" s="47" t="s">
        <v>367</v>
      </c>
      <c r="R16" s="47" t="s">
        <v>368</v>
      </c>
      <c r="S16" s="47" t="s">
        <v>39</v>
      </c>
      <c r="T16" s="47" t="s">
        <v>369</v>
      </c>
      <c r="U16" s="47" t="s">
        <v>370</v>
      </c>
      <c r="V16" s="47" t="s">
        <v>371</v>
      </c>
      <c r="W16" s="47" t="s">
        <v>372</v>
      </c>
      <c r="X16" s="47" t="s">
        <v>373</v>
      </c>
    </row>
    <row r="17" spans="1:24" ht="12.75">
      <c r="A17" s="176">
        <f>_xll.BDH(B10,B15,B11,B12,"Dir=V","Dts=S","Sort=D","Quote=C","QtTyp=P","CDR=5D","fill=c","curr=USD","cols=2;rows=6")</f>
        <v>45184</v>
      </c>
      <c r="B17" s="50">
        <v>171.44669999999999</v>
      </c>
      <c r="C17" s="50">
        <f>_xll.BDH(C$10,$B$15,$B$11,$B$12,"Dir=V","Dts=H","Sort=D","Quote=C","QtTyp=P","CDR=5D","fill=c","curr=USD","cols=1;rows=6")</f>
        <v>129.24619999999999</v>
      </c>
      <c r="D17" s="50">
        <f>_xll.BDH(D$10,$B$15,$B$11,$B$12,"Dir=V","Dts=H","Sort=D","Quote=C","QtTyp=P","CDR=5D","fill=c","curr=USD","cols=1;rows=6")</f>
        <v>115.1</v>
      </c>
      <c r="E17" s="50">
        <f>_xll.BDH(E$10,$B$15,$B$11,$B$12,"Dir=V","Dts=H","Sort=D","Quote=C","QtTyp=P","CDR=5D","fill=c","curr=USD","cols=1;rows=6")</f>
        <v>13.79</v>
      </c>
      <c r="F17" s="51">
        <f>_xll.BDH(F$10,$B$15,$B$11,$B$12,"Dir=V","Dts=h","Sort=D","Quote=C","QtTyp=P","CDR=5D","fill=c","curr=USD","factor=0.01","cols=1;rows=6")</f>
        <v>5.4529998781159522E-2</v>
      </c>
      <c r="G17" s="51">
        <f>_xll.BDH(G$10,$B$15,$B$11,$B$12,"Dir=V","Dts=h","Sort=D","Quote=C","QtTyp=P","CDR=5D","fill=c","curr=USD","factor=0.01","cols=1;rows=6")</f>
        <v>5.0324998875148595E-2</v>
      </c>
      <c r="H17" s="51">
        <f>_xll.BDH(H$10,$B$15,$B$11,$B$12,"Dir=V","Dts=h","Sort=D","Quote=C","QtTyp=P","CDR=5D","fill=c","curr=USD","factor=0.01","cols=1;rows=6")</f>
        <v>4.721099894475192E-2</v>
      </c>
      <c r="I17" s="51">
        <f>_xll.BDH(I$10,$B$15,$B$11,$B$12,"Dir=V","Dts=h","Sort=D","Quote=C","QtTyp=P","CDR=5D","fill=c","curr=USD","factor=0.01","cols=1;rows=6")</f>
        <v>4.4632999002374711E-2</v>
      </c>
      <c r="J17" s="51">
        <f>_xll.BDH(J$10,$B$15,$B$11,$B$12,"Dir=V","Dts=h","Sort=D","Quote=C","QtTyp=P","CDR=5D","fill=c","curr=USD","factor=0.01","cols=1;rows=6")</f>
        <v>4.3323999031633136E-2</v>
      </c>
      <c r="K17" s="51">
        <f>_xll.BDH(K$10,$B$15,$B$11,$B$12,"Dir=V","Dts=h","Sort=D","Quote=C","QtTyp=P","CDR=5D","fill=c","curr=USD","factor=0.01","cols=1;rows=6")</f>
        <v>4.419799901209772E-2</v>
      </c>
      <c r="L17" s="51">
        <f>_xll.BDH(L$10,$B$15,$B$11,$B$12,"Dir=V","Dts=h","Sort=D","Quote=C","QtTyp=P","CDR=5D","fill=c","curr=USD","factor=0.01","cols=1;rows=6")</f>
        <v>4.4171999012678861E-2</v>
      </c>
      <c r="M17" s="51">
        <f>H17</f>
        <v>4.721099894475192E-2</v>
      </c>
      <c r="N17" s="51">
        <f>_xll.BDH(N$10,$B$15,$B$11,$B$12,"Dir=V","Dts=h","Sort=D","Quote=C","QtTyp=P","CDR=5D","fill=c","curr=USD","factor=0.01","cols=1;rows=6")</f>
        <v>2.327999947965145E-2</v>
      </c>
      <c r="O17" s="50">
        <f>_xll.BDH(O$10,$B$15,$B$11,$B$12,"Dir=V","Dts=H","Sort=D","Quote=C","QtTyp=P","CDR=5D","fill=c","curr=USD","cols=1;rows=6")</f>
        <v>155.4605</v>
      </c>
      <c r="P17" s="50">
        <f>_xll.BDH(P$10,$B$15,"20230331",$B$12,"Dir=V","Dts=H","Sort=D","Quote=C","QtTyp=P","CDR=5D","fill=c","factor=10","cols=1;rows=121")</f>
        <v>2020</v>
      </c>
      <c r="Q17" s="50">
        <f>_xll.BDH(Q$10,$B$15,$B$11,$B$12,"Dir=V","Dts=H","Sort=D","Quote=C","QtTyp=P","CDR=5D","fill=c","factor=10","cols=1;rows=6")</f>
        <v>1210.75</v>
      </c>
      <c r="R17" s="50">
        <f>_xll.BDH(R$10,$B$15,"20230331",$B$12,"Dir=V","Dts=H","Sort=D","Quote=C","QtTyp=P","CDR=5D","fill=c","factor=10","cols=1;rows=121")</f>
        <v>9078.7999999999993</v>
      </c>
      <c r="S17" s="50">
        <f>_xll.BDH(S$10,$B$15,$B$11,$B$12,"Dir=V","Dts=H","Sort=D","Quote=C","QtTyp=P","CDR=5D","fill=c","cols=1;rows=6")</f>
        <v>105.322</v>
      </c>
      <c r="T17" s="50">
        <f>_xll.BDH(T$10,$B$15,$B$11,$B$12,"Dir=V","Dts=H","Sort=D","Quote=C","QtTyp=P","CDR=5D","fill=c","cols=1;rows=6")</f>
        <v>7.2758000000000003</v>
      </c>
      <c r="U17" s="50">
        <f>_xll.BDH(U$10,$B$15,$B$11,$B$12,"Dir=V","Dts=H","Sort=D","Quote=C","QtTyp=P","CDR=5D","fill=c","cols=1;rows=6")</f>
        <v>7.2807000000000004</v>
      </c>
      <c r="V17" s="50">
        <f>_xll.BDH(V$10,$B$15,$B$11,$B$12,"Dir=V","Dts=H","Sort=D","Quote=C","QtTyp=P","CDR=5D","fill=c","cols=1;rows=6")</f>
        <v>2.69</v>
      </c>
      <c r="W17" s="50">
        <f>_xll.BDH(W$10,$B$15,$B$11,$B$12,"Dir=V","Dts=H","Sort=D","Quote=C","QtTyp=P","CDR=5D","fill=c","cols=1;rows=6")</f>
        <v>2.54</v>
      </c>
      <c r="X17" s="50">
        <f>_xll.BDH(X$10,$B$15,$B$11,$B$12,"Dir=V","Dts=H","Sort=D","Quote=C","QtTyp=P","CDR=5D","fill=c","cols=1;rows=6")</f>
        <v>2.4350000000000001</v>
      </c>
    </row>
    <row r="18" spans="1:24" ht="13.5">
      <c r="A18" s="176">
        <v>45183</v>
      </c>
      <c r="B18" s="50">
        <v>171.61369999999999</v>
      </c>
      <c r="C18" s="50">
        <v>129.34639999999999</v>
      </c>
      <c r="D18" s="50">
        <v>116.95699999999999</v>
      </c>
      <c r="E18" s="50">
        <v>12.82</v>
      </c>
      <c r="F18" s="51">
        <v>5.4606998779438434E-2</v>
      </c>
      <c r="G18" s="51">
        <v>5.0113998879864813E-2</v>
      </c>
      <c r="H18" s="51">
        <v>4.6870998952351514E-2</v>
      </c>
      <c r="I18" s="51">
        <v>4.4188999012298877E-2</v>
      </c>
      <c r="J18" s="51">
        <v>4.2862999041937293E-2</v>
      </c>
      <c r="K18" s="51">
        <v>4.3717999022826554E-2</v>
      </c>
      <c r="L18" s="51">
        <v>4.3810999020747837E-2</v>
      </c>
      <c r="M18" s="51">
        <f t="shared" ref="M18:M22" si="0">H18</f>
        <v>4.6870998952351514E-2</v>
      </c>
      <c r="N18" s="51">
        <v>2.3149999482557176E-2</v>
      </c>
      <c r="O18" s="52">
        <v>155.4461</v>
      </c>
      <c r="P18" s="50">
        <v>2020</v>
      </c>
      <c r="Q18" s="52">
        <v>1210.75</v>
      </c>
      <c r="R18" s="50">
        <v>9078.7999999999993</v>
      </c>
      <c r="S18" s="30">
        <v>105.405</v>
      </c>
      <c r="T18" s="50">
        <v>7.2789000000000001</v>
      </c>
      <c r="U18" s="50">
        <v>7.2901999999999996</v>
      </c>
      <c r="V18" s="50">
        <v>2.7</v>
      </c>
      <c r="W18" s="22">
        <v>2.5649999999999999</v>
      </c>
      <c r="X18" s="22">
        <v>2.4550000000000001</v>
      </c>
    </row>
    <row r="19" spans="1:24" ht="13.5">
      <c r="A19" s="176">
        <v>45182</v>
      </c>
      <c r="B19" s="50">
        <v>171.7834</v>
      </c>
      <c r="C19" s="50">
        <v>129.124</v>
      </c>
      <c r="D19" s="50">
        <v>116.95699999999999</v>
      </c>
      <c r="E19" s="50">
        <v>13.48</v>
      </c>
      <c r="F19" s="51">
        <v>5.4483998782187702E-2</v>
      </c>
      <c r="G19" s="51">
        <v>4.9691998889297248E-2</v>
      </c>
      <c r="H19" s="51">
        <v>4.6446998961828655E-2</v>
      </c>
      <c r="I19" s="51">
        <v>4.3834999020211395E-2</v>
      </c>
      <c r="J19" s="51">
        <v>4.2484999050386246E-2</v>
      </c>
      <c r="K19" s="51">
        <v>4.3346999031119049E-2</v>
      </c>
      <c r="L19" s="51">
        <v>4.3433999029174448E-2</v>
      </c>
      <c r="M19" s="51">
        <f t="shared" si="0"/>
        <v>4.6446998961828655E-2</v>
      </c>
      <c r="N19" s="51">
        <v>2.3129999483004215E-2</v>
      </c>
      <c r="O19" s="52">
        <v>155.4769</v>
      </c>
      <c r="P19" s="50">
        <v>2020</v>
      </c>
      <c r="Q19" s="52">
        <v>1210.75</v>
      </c>
      <c r="R19" s="50">
        <v>9078.7999999999993</v>
      </c>
      <c r="S19" s="30">
        <v>104.76600000000001</v>
      </c>
      <c r="T19" s="50">
        <v>7.2717000000000001</v>
      </c>
      <c r="U19" s="50">
        <v>7.2718999999999996</v>
      </c>
      <c r="V19" s="50">
        <v>2.77</v>
      </c>
      <c r="W19" s="22">
        <v>2.62</v>
      </c>
      <c r="X19" s="22">
        <v>2.5099999999999998</v>
      </c>
    </row>
    <row r="20" spans="1:24" ht="13.5">
      <c r="A20" s="176">
        <v>45181</v>
      </c>
      <c r="B20" s="50">
        <v>171.6618</v>
      </c>
      <c r="C20" s="50">
        <v>129.0719</v>
      </c>
      <c r="D20" s="50">
        <v>118.7</v>
      </c>
      <c r="E20" s="50">
        <v>14.23</v>
      </c>
      <c r="F20" s="51">
        <v>5.4230998787842689E-2</v>
      </c>
      <c r="G20" s="51">
        <v>5.0199998877942555E-2</v>
      </c>
      <c r="H20" s="51">
        <v>4.6983998949825766E-2</v>
      </c>
      <c r="I20" s="51">
        <v>4.42949990099296E-2</v>
      </c>
      <c r="J20" s="51">
        <v>4.2800999043323101E-2</v>
      </c>
      <c r="K20" s="51">
        <v>4.3716999022848903E-2</v>
      </c>
      <c r="L20" s="51">
        <v>4.3510999027453361E-2</v>
      </c>
      <c r="M20" s="51">
        <f t="shared" si="0"/>
        <v>4.6983998949825766E-2</v>
      </c>
      <c r="N20" s="51">
        <v>2.339999947696924E-2</v>
      </c>
      <c r="O20" s="52">
        <v>155.589</v>
      </c>
      <c r="P20" s="50">
        <v>2020</v>
      </c>
      <c r="Q20" s="52">
        <v>1210.75</v>
      </c>
      <c r="R20" s="50">
        <v>9078.7999999999993</v>
      </c>
      <c r="S20" s="30">
        <v>104.711</v>
      </c>
      <c r="T20" s="50">
        <v>7.2923</v>
      </c>
      <c r="U20" s="50">
        <v>7.3014000000000001</v>
      </c>
      <c r="V20" s="50">
        <v>2.6349999999999998</v>
      </c>
      <c r="W20" s="22">
        <v>2.5</v>
      </c>
      <c r="X20" s="22">
        <v>2.42</v>
      </c>
    </row>
    <row r="21" spans="1:24" ht="13.5">
      <c r="A21" s="176">
        <v>45180</v>
      </c>
      <c r="B21" s="50">
        <v>171.57149999999999</v>
      </c>
      <c r="C21" s="50">
        <v>128.90379999999999</v>
      </c>
      <c r="D21" s="50">
        <v>121.55</v>
      </c>
      <c r="E21" s="50">
        <v>13.8</v>
      </c>
      <c r="F21" s="51">
        <v>5.4469998782500625E-2</v>
      </c>
      <c r="G21" s="51">
        <v>4.9904998884536325E-2</v>
      </c>
      <c r="H21" s="51">
        <v>4.7062998948059973E-2</v>
      </c>
      <c r="I21" s="51">
        <v>4.4117999013885863E-2</v>
      </c>
      <c r="J21" s="51">
        <v>4.2879999041557315E-2</v>
      </c>
      <c r="K21" s="51">
        <v>4.3715999022871252E-2</v>
      </c>
      <c r="L21" s="51">
        <v>4.3722999022714794E-2</v>
      </c>
      <c r="M21" s="51">
        <f t="shared" si="0"/>
        <v>4.7062998948059973E-2</v>
      </c>
      <c r="N21" s="51">
        <v>2.357999947294593E-2</v>
      </c>
      <c r="O21" s="52">
        <v>155.63919999999999</v>
      </c>
      <c r="P21" s="50">
        <v>2020</v>
      </c>
      <c r="Q21" s="52">
        <v>1210.75</v>
      </c>
      <c r="R21" s="50">
        <v>9078.7999999999993</v>
      </c>
      <c r="S21" s="30">
        <v>104.569</v>
      </c>
      <c r="T21" s="50">
        <v>7.2891000000000004</v>
      </c>
      <c r="U21" s="50">
        <v>7.3023999999999996</v>
      </c>
      <c r="V21" s="50">
        <v>2.58</v>
      </c>
      <c r="W21" s="22">
        <v>2.4649999999999999</v>
      </c>
      <c r="X21" s="22">
        <v>2.38</v>
      </c>
    </row>
    <row r="22" spans="1:24" ht="13.5">
      <c r="A22" s="176">
        <v>45177</v>
      </c>
      <c r="B22" s="50">
        <v>171.7159</v>
      </c>
      <c r="C22" s="50">
        <v>129.06399999999999</v>
      </c>
      <c r="D22" s="50">
        <v>122.744</v>
      </c>
      <c r="E22" s="50">
        <v>13.84</v>
      </c>
      <c r="F22" s="51">
        <v>5.44259987834841E-2</v>
      </c>
      <c r="G22" s="51">
        <v>4.9905998884513969E-2</v>
      </c>
      <c r="H22" s="51">
        <v>4.6972998950071634E-2</v>
      </c>
      <c r="I22" s="51">
        <v>4.4029999015852805E-2</v>
      </c>
      <c r="J22" s="51">
        <v>4.2640999046899379E-2</v>
      </c>
      <c r="K22" s="51">
        <v>4.3529999027028678E-2</v>
      </c>
      <c r="L22" s="51">
        <v>4.3375999030470846E-2</v>
      </c>
      <c r="M22" s="51">
        <f t="shared" si="0"/>
        <v>4.6972998950071634E-2</v>
      </c>
      <c r="N22" s="51">
        <v>2.3409999476745727E-2</v>
      </c>
      <c r="O22" s="52">
        <v>155.6497</v>
      </c>
      <c r="P22" s="50">
        <v>2020</v>
      </c>
      <c r="Q22" s="52">
        <v>1210.75</v>
      </c>
      <c r="R22" s="50">
        <v>9078.7999999999993</v>
      </c>
      <c r="S22" s="30">
        <v>105.09</v>
      </c>
      <c r="T22" s="50">
        <v>7.3438999999999997</v>
      </c>
      <c r="U22" s="50">
        <v>7.3647</v>
      </c>
      <c r="V22" s="50">
        <v>2.56</v>
      </c>
      <c r="W22" s="22">
        <v>2.44</v>
      </c>
      <c r="X22" s="22">
        <v>2.375</v>
      </c>
    </row>
    <row r="23" spans="1:24">
      <c r="A23" s="176"/>
      <c r="P23" s="23">
        <v>2020</v>
      </c>
      <c r="R23" s="24">
        <v>9078.7999999999993</v>
      </c>
    </row>
    <row r="24" spans="1:24">
      <c r="P24" s="23">
        <v>2020</v>
      </c>
      <c r="R24" s="24">
        <v>9078.7999999999993</v>
      </c>
    </row>
    <row r="25" spans="1:24">
      <c r="P25" s="23">
        <v>2020</v>
      </c>
      <c r="R25" s="24">
        <v>9078.7999999999993</v>
      </c>
    </row>
    <row r="26" spans="1:24">
      <c r="P26" s="23">
        <v>2020</v>
      </c>
      <c r="R26" s="24">
        <v>9078.7999999999993</v>
      </c>
    </row>
    <row r="27" spans="1:24">
      <c r="P27" s="23">
        <v>2020</v>
      </c>
      <c r="R27" s="24">
        <v>9078.7999999999993</v>
      </c>
    </row>
    <row r="28" spans="1:24">
      <c r="P28" s="23">
        <v>2020</v>
      </c>
      <c r="R28" s="24">
        <v>9078.7999999999993</v>
      </c>
    </row>
    <row r="29" spans="1:24">
      <c r="P29" s="23">
        <v>2020</v>
      </c>
      <c r="R29" s="24">
        <v>9078.7999999999993</v>
      </c>
    </row>
    <row r="30" spans="1:24">
      <c r="P30" s="23">
        <v>2020</v>
      </c>
      <c r="R30" s="24">
        <v>9078.7999999999993</v>
      </c>
    </row>
    <row r="31" spans="1:24">
      <c r="P31" s="23">
        <v>2020</v>
      </c>
      <c r="R31" s="24">
        <v>9078.7999999999993</v>
      </c>
    </row>
    <row r="32" spans="1:24">
      <c r="P32" s="23">
        <v>2020</v>
      </c>
      <c r="R32" s="24">
        <v>9078.7999999999993</v>
      </c>
    </row>
    <row r="33" spans="16:18">
      <c r="P33" s="23">
        <v>2020</v>
      </c>
      <c r="R33" s="24">
        <v>9078.7999999999993</v>
      </c>
    </row>
    <row r="34" spans="16:18">
      <c r="P34" s="23">
        <v>2020</v>
      </c>
      <c r="R34" s="24">
        <v>9078.7999999999993</v>
      </c>
    </row>
    <row r="35" spans="16:18">
      <c r="P35" s="23">
        <v>2020</v>
      </c>
      <c r="R35" s="24">
        <v>9078.7999999999993</v>
      </c>
    </row>
    <row r="36" spans="16:18">
      <c r="P36" s="23">
        <v>2020</v>
      </c>
      <c r="R36" s="24">
        <v>9078.7999999999993</v>
      </c>
    </row>
    <row r="37" spans="16:18">
      <c r="P37" s="23">
        <v>2020</v>
      </c>
      <c r="R37" s="24">
        <v>9078.7999999999993</v>
      </c>
    </row>
    <row r="38" spans="16:18">
      <c r="P38" s="23">
        <v>2020</v>
      </c>
      <c r="R38" s="24">
        <v>9078.7999999999993</v>
      </c>
    </row>
    <row r="39" spans="16:18">
      <c r="P39" s="23">
        <v>2020</v>
      </c>
      <c r="R39" s="24">
        <v>9078.7999999999993</v>
      </c>
    </row>
    <row r="40" spans="16:18">
      <c r="P40" s="23">
        <v>2020</v>
      </c>
      <c r="R40" s="24">
        <v>9078.7999999999993</v>
      </c>
    </row>
    <row r="41" spans="16:18">
      <c r="P41" s="23">
        <v>2020</v>
      </c>
      <c r="R41" s="24">
        <v>9078.7999999999993</v>
      </c>
    </row>
    <row r="42" spans="16:18">
      <c r="P42" s="23">
        <v>2020</v>
      </c>
      <c r="R42" s="24">
        <v>9078.7999999999993</v>
      </c>
    </row>
    <row r="43" spans="16:18">
      <c r="P43" s="23">
        <v>2020</v>
      </c>
      <c r="R43" s="24">
        <v>9078.7999999999993</v>
      </c>
    </row>
    <row r="44" spans="16:18">
      <c r="P44" s="23">
        <v>2020</v>
      </c>
      <c r="R44" s="24">
        <v>9078.7999999999993</v>
      </c>
    </row>
    <row r="45" spans="16:18">
      <c r="P45" s="23">
        <v>2020</v>
      </c>
      <c r="R45" s="24">
        <v>9078.7999999999993</v>
      </c>
    </row>
    <row r="46" spans="16:18">
      <c r="P46" s="23">
        <v>2020</v>
      </c>
      <c r="R46" s="24">
        <v>9078.7999999999993</v>
      </c>
    </row>
    <row r="47" spans="16:18">
      <c r="P47" s="23">
        <v>2020</v>
      </c>
      <c r="R47" s="24">
        <v>9078.7999999999993</v>
      </c>
    </row>
    <row r="48" spans="16:18">
      <c r="P48" s="23">
        <v>2020</v>
      </c>
      <c r="R48" s="24">
        <v>9078.7999999999993</v>
      </c>
    </row>
    <row r="49" spans="16:18">
      <c r="P49" s="23">
        <v>2020</v>
      </c>
      <c r="R49" s="24">
        <v>9078.7999999999993</v>
      </c>
    </row>
    <row r="50" spans="16:18">
      <c r="P50" s="23">
        <v>2020</v>
      </c>
      <c r="R50" s="24">
        <v>9078.7999999999993</v>
      </c>
    </row>
    <row r="51" spans="16:18">
      <c r="P51" s="23">
        <v>2020</v>
      </c>
      <c r="R51" s="24">
        <v>9078.7999999999993</v>
      </c>
    </row>
    <row r="52" spans="16:18">
      <c r="P52" s="23">
        <v>2020</v>
      </c>
      <c r="R52" s="24">
        <v>9073</v>
      </c>
    </row>
    <row r="53" spans="16:18">
      <c r="P53" s="23">
        <v>2020</v>
      </c>
      <c r="R53" s="24">
        <v>9073</v>
      </c>
    </row>
    <row r="54" spans="16:18">
      <c r="P54" s="23">
        <v>2020</v>
      </c>
      <c r="R54" s="24">
        <v>9073</v>
      </c>
    </row>
    <row r="55" spans="16:18">
      <c r="P55" s="23">
        <v>2020</v>
      </c>
      <c r="R55" s="24">
        <v>9073</v>
      </c>
    </row>
    <row r="56" spans="16:18">
      <c r="P56" s="23">
        <v>2020</v>
      </c>
      <c r="R56" s="24">
        <v>9073</v>
      </c>
    </row>
    <row r="57" spans="16:18">
      <c r="P57" s="23">
        <v>2020</v>
      </c>
      <c r="R57" s="24">
        <v>9073</v>
      </c>
    </row>
    <row r="58" spans="16:18">
      <c r="P58" s="23">
        <v>2020</v>
      </c>
      <c r="R58" s="24">
        <v>9073</v>
      </c>
    </row>
    <row r="59" spans="16:18">
      <c r="P59" s="23">
        <v>2020</v>
      </c>
      <c r="R59" s="24">
        <v>9073</v>
      </c>
    </row>
    <row r="60" spans="16:18">
      <c r="P60" s="23">
        <v>2020</v>
      </c>
      <c r="R60" s="24">
        <v>9073</v>
      </c>
    </row>
    <row r="61" spans="16:18">
      <c r="P61" s="23">
        <v>2020</v>
      </c>
      <c r="R61" s="24">
        <v>9073</v>
      </c>
    </row>
    <row r="62" spans="16:18">
      <c r="P62" s="23">
        <v>2020</v>
      </c>
      <c r="R62" s="24">
        <v>9073</v>
      </c>
    </row>
    <row r="63" spans="16:18">
      <c r="P63" s="23">
        <v>2020</v>
      </c>
      <c r="R63" s="24">
        <v>9073</v>
      </c>
    </row>
    <row r="64" spans="16:18">
      <c r="P64" s="23">
        <v>2020</v>
      </c>
      <c r="R64" s="24">
        <v>9073</v>
      </c>
    </row>
    <row r="65" spans="16:18">
      <c r="P65" s="23">
        <v>2020</v>
      </c>
      <c r="R65" s="24">
        <v>9073</v>
      </c>
    </row>
    <row r="66" spans="16:18">
      <c r="P66" s="23">
        <v>2020</v>
      </c>
      <c r="R66" s="24">
        <v>9073</v>
      </c>
    </row>
    <row r="67" spans="16:18">
      <c r="P67" s="23">
        <v>2020</v>
      </c>
      <c r="R67" s="24">
        <v>9073</v>
      </c>
    </row>
    <row r="68" spans="16:18">
      <c r="P68" s="23">
        <v>2020</v>
      </c>
      <c r="R68" s="24">
        <v>9073</v>
      </c>
    </row>
    <row r="69" spans="16:18">
      <c r="P69" s="23">
        <v>2020</v>
      </c>
      <c r="R69" s="24">
        <v>9073</v>
      </c>
    </row>
    <row r="70" spans="16:18">
      <c r="P70" s="23">
        <v>2020</v>
      </c>
      <c r="R70" s="24">
        <v>9073</v>
      </c>
    </row>
    <row r="71" spans="16:18">
      <c r="P71" s="23">
        <v>2020</v>
      </c>
      <c r="R71" s="24">
        <v>9073</v>
      </c>
    </row>
    <row r="72" spans="16:18">
      <c r="P72" s="23">
        <v>2020</v>
      </c>
      <c r="R72" s="24">
        <v>9073</v>
      </c>
    </row>
    <row r="73" spans="16:18">
      <c r="P73" s="23">
        <v>1730</v>
      </c>
      <c r="R73" s="24">
        <v>8917.4</v>
      </c>
    </row>
    <row r="74" spans="16:18">
      <c r="P74" s="23">
        <v>1730</v>
      </c>
      <c r="R74" s="24">
        <v>8917.4</v>
      </c>
    </row>
    <row r="75" spans="16:18">
      <c r="P75" s="23">
        <v>1730</v>
      </c>
      <c r="R75" s="24">
        <v>8917.4</v>
      </c>
    </row>
    <row r="76" spans="16:18">
      <c r="P76" s="23">
        <v>1730</v>
      </c>
      <c r="R76" s="24">
        <v>8917.4</v>
      </c>
    </row>
    <row r="77" spans="16:18">
      <c r="P77" s="23">
        <v>1730</v>
      </c>
      <c r="R77" s="24">
        <v>8917.4</v>
      </c>
    </row>
    <row r="78" spans="16:18">
      <c r="P78" s="23">
        <v>1730</v>
      </c>
      <c r="R78" s="24">
        <v>8917.4</v>
      </c>
    </row>
    <row r="79" spans="16:18">
      <c r="P79" s="23">
        <v>1730</v>
      </c>
      <c r="R79" s="24">
        <v>8917.4</v>
      </c>
    </row>
    <row r="80" spans="16:18">
      <c r="P80" s="23">
        <v>1730</v>
      </c>
      <c r="R80" s="24">
        <v>8917.4</v>
      </c>
    </row>
    <row r="81" spans="16:18">
      <c r="P81" s="23">
        <v>1730</v>
      </c>
      <c r="R81" s="24">
        <v>8917.4</v>
      </c>
    </row>
    <row r="82" spans="16:18">
      <c r="P82" s="23">
        <v>1730</v>
      </c>
      <c r="R82" s="24">
        <v>8917.4</v>
      </c>
    </row>
    <row r="83" spans="16:18">
      <c r="P83" s="23">
        <v>1730</v>
      </c>
      <c r="R83" s="24">
        <v>8917.4</v>
      </c>
    </row>
    <row r="84" spans="16:18">
      <c r="P84" s="23">
        <v>1730</v>
      </c>
      <c r="R84" s="24">
        <v>8917.4</v>
      </c>
    </row>
    <row r="85" spans="16:18">
      <c r="P85" s="23">
        <v>1730</v>
      </c>
      <c r="R85" s="24">
        <v>8917.4</v>
      </c>
    </row>
    <row r="86" spans="16:18">
      <c r="P86" s="23">
        <v>1730</v>
      </c>
      <c r="R86" s="24">
        <v>8917.4</v>
      </c>
    </row>
    <row r="87" spans="16:18">
      <c r="P87" s="23">
        <v>1730</v>
      </c>
      <c r="R87" s="24">
        <v>8917.4</v>
      </c>
    </row>
    <row r="88" spans="16:18">
      <c r="P88" s="23">
        <v>1730</v>
      </c>
      <c r="R88" s="24">
        <v>8917.4</v>
      </c>
    </row>
    <row r="89" spans="16:18">
      <c r="P89" s="23">
        <v>1730</v>
      </c>
      <c r="R89" s="24">
        <v>8917.4</v>
      </c>
    </row>
    <row r="90" spans="16:18">
      <c r="P90" s="23">
        <v>1730</v>
      </c>
      <c r="R90" s="24">
        <v>8917.4</v>
      </c>
    </row>
    <row r="91" spans="16:18">
      <c r="P91" s="23">
        <v>1730</v>
      </c>
      <c r="R91" s="24">
        <v>8917.4</v>
      </c>
    </row>
    <row r="92" spans="16:18">
      <c r="P92" s="23">
        <v>1730</v>
      </c>
      <c r="R92" s="24">
        <v>8917.4</v>
      </c>
    </row>
    <row r="93" spans="16:18">
      <c r="P93" s="23">
        <v>1730</v>
      </c>
      <c r="R93" s="24">
        <v>8917.4</v>
      </c>
    </row>
    <row r="94" spans="16:18">
      <c r="P94" s="23">
        <v>1730</v>
      </c>
      <c r="R94" s="24">
        <v>8917.4</v>
      </c>
    </row>
    <row r="95" spans="16:18">
      <c r="P95" s="23">
        <v>1730</v>
      </c>
      <c r="R95" s="24">
        <v>8329.6</v>
      </c>
    </row>
    <row r="96" spans="16:18">
      <c r="P96" s="23">
        <v>1730</v>
      </c>
      <c r="R96" s="24">
        <v>8329.6</v>
      </c>
    </row>
    <row r="97" spans="16:18">
      <c r="P97" s="23">
        <v>1730</v>
      </c>
      <c r="R97" s="24">
        <v>8329.6</v>
      </c>
    </row>
    <row r="98" spans="16:18">
      <c r="P98" s="23">
        <v>1730</v>
      </c>
      <c r="R98" s="24">
        <v>8329.6</v>
      </c>
    </row>
    <row r="99" spans="16:18">
      <c r="P99" s="23">
        <v>1730</v>
      </c>
      <c r="R99" s="24">
        <v>8329.6</v>
      </c>
    </row>
    <row r="100" spans="16:18">
      <c r="P100" s="23">
        <v>1730</v>
      </c>
      <c r="R100" s="24">
        <v>8329.6</v>
      </c>
    </row>
    <row r="101" spans="16:18">
      <c r="P101" s="23">
        <v>1730</v>
      </c>
      <c r="R101" s="24">
        <v>8329.6</v>
      </c>
    </row>
    <row r="102" spans="16:18">
      <c r="P102" s="23">
        <v>1730</v>
      </c>
      <c r="R102" s="24">
        <v>8329.6</v>
      </c>
    </row>
    <row r="103" spans="16:18">
      <c r="P103" s="23">
        <v>1730</v>
      </c>
      <c r="R103" s="24">
        <v>8329.6</v>
      </c>
    </row>
    <row r="104" spans="16:18">
      <c r="P104" s="23">
        <v>1730</v>
      </c>
      <c r="R104" s="24">
        <v>8329.6</v>
      </c>
    </row>
    <row r="105" spans="16:18">
      <c r="P105" s="23">
        <v>1730</v>
      </c>
      <c r="R105" s="24">
        <v>8329.6</v>
      </c>
    </row>
    <row r="106" spans="16:18">
      <c r="P106" s="23">
        <v>1730</v>
      </c>
      <c r="R106" s="24">
        <v>8329.6</v>
      </c>
    </row>
    <row r="107" spans="16:18">
      <c r="P107" s="23">
        <v>1730</v>
      </c>
      <c r="R107" s="24">
        <v>8329.6</v>
      </c>
    </row>
    <row r="108" spans="16:18">
      <c r="P108" s="23">
        <v>1730</v>
      </c>
      <c r="R108" s="24">
        <v>8329.6</v>
      </c>
    </row>
    <row r="109" spans="16:18">
      <c r="P109" s="23">
        <v>1730</v>
      </c>
      <c r="R109" s="24">
        <v>8329.6</v>
      </c>
    </row>
    <row r="110" spans="16:18">
      <c r="P110" s="23">
        <v>1730</v>
      </c>
      <c r="R110" s="24">
        <v>8329.6</v>
      </c>
    </row>
    <row r="111" spans="16:18">
      <c r="P111" s="23">
        <v>1730</v>
      </c>
      <c r="R111" s="24">
        <v>8329.6</v>
      </c>
    </row>
    <row r="112" spans="16:18">
      <c r="P112" s="23">
        <v>1730</v>
      </c>
      <c r="R112" s="24">
        <v>8329.6</v>
      </c>
    </row>
    <row r="113" spans="16:18">
      <c r="P113" s="23">
        <v>1730</v>
      </c>
      <c r="R113" s="24">
        <v>8329.6</v>
      </c>
    </row>
    <row r="114" spans="16:18">
      <c r="P114" s="23">
        <v>1730</v>
      </c>
      <c r="R114" s="24">
        <v>8329.6</v>
      </c>
    </row>
    <row r="115" spans="16:18">
      <c r="P115" s="23">
        <v>1730</v>
      </c>
      <c r="R115" s="24">
        <v>8329.6</v>
      </c>
    </row>
    <row r="116" spans="16:18">
      <c r="P116" s="23">
        <v>1730</v>
      </c>
      <c r="R116" s="24">
        <v>8329.6</v>
      </c>
    </row>
    <row r="117" spans="16:18">
      <c r="P117" s="23">
        <v>1730</v>
      </c>
      <c r="R117" s="24">
        <v>7940.9000000000005</v>
      </c>
    </row>
    <row r="118" spans="16:18">
      <c r="P118" s="23">
        <v>1730</v>
      </c>
      <c r="R118" s="24">
        <v>7940.9000000000005</v>
      </c>
    </row>
    <row r="119" spans="16:18">
      <c r="P119" s="23">
        <v>1730</v>
      </c>
      <c r="R119" s="24">
        <v>7940.9000000000005</v>
      </c>
    </row>
    <row r="120" spans="16:18">
      <c r="P120" s="23">
        <v>1730</v>
      </c>
      <c r="R120" s="24">
        <v>7940.9000000000005</v>
      </c>
    </row>
    <row r="121" spans="16:18">
      <c r="P121" s="23">
        <v>1730</v>
      </c>
      <c r="R121" s="24">
        <v>7940.9000000000005</v>
      </c>
    </row>
    <row r="122" spans="16:18">
      <c r="P122" s="23">
        <v>1730</v>
      </c>
      <c r="R122" s="24">
        <v>7940.9000000000005</v>
      </c>
    </row>
    <row r="123" spans="16:18">
      <c r="P123" s="23">
        <v>1730</v>
      </c>
      <c r="R123" s="24">
        <v>7940.9000000000005</v>
      </c>
    </row>
    <row r="124" spans="16:18">
      <c r="P124" s="23">
        <v>1730</v>
      </c>
      <c r="R124" s="24">
        <v>7940.9000000000005</v>
      </c>
    </row>
    <row r="125" spans="16:18">
      <c r="P125" s="23">
        <v>1730</v>
      </c>
      <c r="R125" s="24">
        <v>7940.9000000000005</v>
      </c>
    </row>
    <row r="126" spans="16:18">
      <c r="P126" s="23">
        <v>1730</v>
      </c>
      <c r="R126" s="24">
        <v>7940.9000000000005</v>
      </c>
    </row>
    <row r="127" spans="16:18">
      <c r="P127" s="23">
        <v>1730</v>
      </c>
      <c r="R127" s="24">
        <v>7940.9000000000005</v>
      </c>
    </row>
    <row r="128" spans="16:18">
      <c r="P128" s="23">
        <v>1730</v>
      </c>
      <c r="R128" s="24">
        <v>7940.9000000000005</v>
      </c>
    </row>
    <row r="129" spans="16:18">
      <c r="P129" s="23">
        <v>1730</v>
      </c>
      <c r="R129" s="24">
        <v>7940.9000000000005</v>
      </c>
    </row>
    <row r="130" spans="16:18">
      <c r="P130" s="23">
        <v>1730</v>
      </c>
      <c r="R130" s="24">
        <v>7940.9000000000005</v>
      </c>
    </row>
    <row r="131" spans="16:18">
      <c r="P131" s="23">
        <v>1730</v>
      </c>
      <c r="R131" s="24">
        <v>7940.9000000000005</v>
      </c>
    </row>
    <row r="132" spans="16:18">
      <c r="P132" s="23">
        <v>1730</v>
      </c>
      <c r="R132" s="24">
        <v>7940.9000000000005</v>
      </c>
    </row>
    <row r="133" spans="16:18">
      <c r="P133" s="23">
        <v>1730</v>
      </c>
      <c r="R133" s="24">
        <v>7940.9000000000005</v>
      </c>
    </row>
    <row r="134" spans="16:18">
      <c r="P134" s="23">
        <v>1730</v>
      </c>
      <c r="R134" s="24">
        <v>7940.9000000000005</v>
      </c>
    </row>
    <row r="135" spans="16:18">
      <c r="P135" s="23">
        <v>1730</v>
      </c>
      <c r="R135" s="24">
        <v>7940.9000000000005</v>
      </c>
    </row>
    <row r="136" spans="16:18">
      <c r="P136" s="23">
        <v>1730</v>
      </c>
      <c r="R136" s="24">
        <v>7940.9000000000005</v>
      </c>
    </row>
    <row r="137" spans="16:18">
      <c r="P137" s="23">
        <v>1730</v>
      </c>
      <c r="R137" s="24">
        <v>7940.9000000000005</v>
      </c>
    </row>
  </sheetData>
  <phoneticPr fontId="6" type="noConversion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0.499984740745262"/>
  </sheetPr>
  <dimension ref="A1:AY51"/>
  <sheetViews>
    <sheetView topLeftCell="A13" zoomScale="115" zoomScaleNormal="115" workbookViewId="0">
      <pane xSplit="1" topLeftCell="B1" activePane="topRight" state="frozen"/>
      <selection activeCell="F23" sqref="F23"/>
      <selection pane="topRight" activeCell="A3" sqref="A3:AT51"/>
    </sheetView>
  </sheetViews>
  <sheetFormatPr defaultColWidth="8.88671875" defaultRowHeight="12"/>
  <cols>
    <col min="1" max="1" width="5.6640625" style="157" bestFit="1" customWidth="1"/>
    <col min="2" max="2" width="9.109375" style="157" bestFit="1" customWidth="1"/>
    <col min="3" max="3" width="15.5546875" style="157" bestFit="1" customWidth="1"/>
    <col min="4" max="4" width="19.21875" style="157" bestFit="1" customWidth="1"/>
    <col min="5" max="5" width="18.6640625" style="157" bestFit="1" customWidth="1"/>
    <col min="6" max="6" width="21.44140625" style="157" bestFit="1" customWidth="1"/>
    <col min="7" max="7" width="17.88671875" style="157" bestFit="1" customWidth="1"/>
    <col min="8" max="11" width="13.21875" style="157" bestFit="1" customWidth="1"/>
    <col min="12" max="12" width="16.6640625" style="157" bestFit="1" customWidth="1"/>
    <col min="13" max="13" width="17.6640625" style="157" bestFit="1" customWidth="1"/>
    <col min="14" max="14" width="18.44140625" style="157" bestFit="1" customWidth="1"/>
    <col min="15" max="15" width="19.5546875" style="157" bestFit="1" customWidth="1"/>
    <col min="16" max="16" width="16.21875" style="157" bestFit="1" customWidth="1"/>
    <col min="17" max="17" width="11.109375" style="157" bestFit="1" customWidth="1"/>
    <col min="18" max="18" width="16.6640625" style="157" bestFit="1" customWidth="1"/>
    <col min="19" max="19" width="17.6640625" style="157" bestFit="1" customWidth="1"/>
    <col min="20" max="20" width="18.44140625" style="157" bestFit="1" customWidth="1"/>
    <col min="21" max="21" width="19.5546875" style="157" bestFit="1" customWidth="1"/>
    <col min="22" max="22" width="14.21875" style="157" bestFit="1" customWidth="1"/>
    <col min="23" max="23" width="24.6640625" style="157" bestFit="1" customWidth="1"/>
    <col min="24" max="24" width="8.44140625" style="157" bestFit="1" customWidth="1"/>
    <col min="25" max="26" width="13.21875" style="157" bestFit="1" customWidth="1"/>
    <col min="27" max="27" width="7.44140625" style="157" bestFit="1" customWidth="1"/>
    <col min="28" max="28" width="39.6640625" style="157" bestFit="1" customWidth="1"/>
    <col min="29" max="29" width="7.44140625" style="157" bestFit="1" customWidth="1"/>
    <col min="30" max="31" width="7.44140625" style="157" customWidth="1"/>
    <col min="32" max="32" width="9.21875" style="157" bestFit="1" customWidth="1"/>
    <col min="33" max="33" width="20.88671875" style="157" bestFit="1" customWidth="1"/>
    <col min="34" max="34" width="21.44140625" style="157" bestFit="1" customWidth="1"/>
    <col min="35" max="35" width="19.88671875" style="157" bestFit="1" customWidth="1"/>
    <col min="36" max="36" width="30.109375" style="157" bestFit="1" customWidth="1"/>
    <col min="37" max="37" width="15.77734375" style="157" bestFit="1" customWidth="1"/>
    <col min="38" max="38" width="13.21875" style="157" bestFit="1" customWidth="1"/>
    <col min="39" max="39" width="7.88671875" style="157" bestFit="1" customWidth="1"/>
    <col min="40" max="40" width="7.21875" style="157" bestFit="1" customWidth="1"/>
    <col min="41" max="41" width="15.5546875" style="157" bestFit="1" customWidth="1"/>
    <col min="42" max="42" width="16.21875" style="157" bestFit="1" customWidth="1"/>
    <col min="43" max="43" width="8.109375" style="157" bestFit="1" customWidth="1"/>
    <col min="44" max="44" width="4.88671875" style="157" bestFit="1" customWidth="1"/>
    <col min="45" max="45" width="8.21875" style="157" bestFit="1" customWidth="1"/>
    <col min="46" max="46" width="8.21875" style="157" customWidth="1"/>
    <col min="47" max="16384" width="8.88671875" style="157"/>
  </cols>
  <sheetData>
    <row r="1" spans="1:51" ht="12.75" thickBot="1">
      <c r="B1" s="157" t="s">
        <v>51</v>
      </c>
      <c r="C1" s="157" t="s">
        <v>152</v>
      </c>
      <c r="D1" s="157" t="s">
        <v>153</v>
      </c>
      <c r="E1" s="157" t="s">
        <v>154</v>
      </c>
      <c r="F1" s="157" t="s">
        <v>155</v>
      </c>
      <c r="G1" s="157" t="s">
        <v>245</v>
      </c>
      <c r="H1" s="157" t="s">
        <v>156</v>
      </c>
      <c r="I1" s="157" t="s">
        <v>157</v>
      </c>
      <c r="J1" s="157" t="s">
        <v>158</v>
      </c>
      <c r="K1" s="157" t="s">
        <v>26</v>
      </c>
      <c r="L1" s="157" t="s">
        <v>27</v>
      </c>
      <c r="M1" s="157" t="s">
        <v>159</v>
      </c>
      <c r="N1" s="157" t="s">
        <v>52</v>
      </c>
      <c r="O1" s="157" t="s">
        <v>53</v>
      </c>
      <c r="P1" s="157" t="s">
        <v>160</v>
      </c>
      <c r="Q1" s="157" t="s">
        <v>26</v>
      </c>
      <c r="R1" s="157" t="s">
        <v>27</v>
      </c>
      <c r="S1" s="157" t="s">
        <v>159</v>
      </c>
      <c r="T1" s="157" t="s">
        <v>52</v>
      </c>
      <c r="U1" s="157" t="s">
        <v>53</v>
      </c>
      <c r="V1" s="157" t="s">
        <v>1</v>
      </c>
      <c r="W1" s="157" t="s">
        <v>2</v>
      </c>
      <c r="X1" s="157" t="s">
        <v>3</v>
      </c>
      <c r="Y1" s="157" t="s">
        <v>137</v>
      </c>
      <c r="Z1" s="157" t="s">
        <v>136</v>
      </c>
      <c r="AA1" s="157" t="s">
        <v>45</v>
      </c>
      <c r="AB1" s="157" t="s">
        <v>121</v>
      </c>
      <c r="AC1" s="157" t="s">
        <v>47</v>
      </c>
      <c r="AD1" s="157" t="s">
        <v>363</v>
      </c>
      <c r="AE1" s="157" t="s">
        <v>456</v>
      </c>
      <c r="AF1" s="155" t="s">
        <v>46</v>
      </c>
      <c r="AG1" s="248" t="s">
        <v>969</v>
      </c>
      <c r="AH1" s="249" t="s">
        <v>155</v>
      </c>
      <c r="AI1" s="249" t="s">
        <v>1197</v>
      </c>
      <c r="AJ1" s="249" t="s">
        <v>961</v>
      </c>
      <c r="AK1" s="249" t="s">
        <v>962</v>
      </c>
      <c r="AL1" s="249" t="s">
        <v>1199</v>
      </c>
      <c r="AM1" s="249" t="s">
        <v>963</v>
      </c>
      <c r="AN1" s="249" t="s">
        <v>964</v>
      </c>
      <c r="AO1" s="249" t="s">
        <v>152</v>
      </c>
      <c r="AP1" s="249" t="s">
        <v>965</v>
      </c>
      <c r="AQ1" s="249" t="s">
        <v>966</v>
      </c>
      <c r="AR1" s="249" t="s">
        <v>967</v>
      </c>
      <c r="AS1" s="249" t="s">
        <v>968</v>
      </c>
      <c r="AT1" s="249" t="s">
        <v>1226</v>
      </c>
      <c r="AV1" s="157" t="s">
        <v>105</v>
      </c>
      <c r="AW1" s="157" t="s">
        <v>106</v>
      </c>
      <c r="AX1" s="157" t="s">
        <v>107</v>
      </c>
      <c r="AY1" s="157" t="s">
        <v>108</v>
      </c>
    </row>
    <row r="2" spans="1:51">
      <c r="A2" s="157" t="s">
        <v>42</v>
      </c>
      <c r="B2" s="157" t="s">
        <v>0</v>
      </c>
      <c r="C2" s="157" t="s">
        <v>14</v>
      </c>
      <c r="D2" s="157" t="s">
        <v>161</v>
      </c>
      <c r="E2" s="157" t="s">
        <v>162</v>
      </c>
      <c r="F2" s="157" t="s">
        <v>163</v>
      </c>
      <c r="G2" s="157" t="s">
        <v>164</v>
      </c>
      <c r="H2" s="157" t="s">
        <v>54</v>
      </c>
      <c r="I2" s="157" t="s">
        <v>55</v>
      </c>
      <c r="J2" s="157" t="s">
        <v>56</v>
      </c>
      <c r="K2" s="157" t="s">
        <v>57</v>
      </c>
      <c r="L2" s="157" t="s">
        <v>58</v>
      </c>
      <c r="M2" s="157" t="s">
        <v>59</v>
      </c>
      <c r="N2" s="157" t="s">
        <v>60</v>
      </c>
      <c r="O2" s="157" t="s">
        <v>61</v>
      </c>
      <c r="P2" s="157" t="s">
        <v>62</v>
      </c>
      <c r="Q2" s="157" t="s">
        <v>69</v>
      </c>
      <c r="R2" s="157" t="s">
        <v>70</v>
      </c>
      <c r="S2" s="157" t="s">
        <v>67</v>
      </c>
      <c r="T2" s="157" t="s">
        <v>68</v>
      </c>
      <c r="U2" s="157" t="s">
        <v>66</v>
      </c>
      <c r="V2" s="157" t="s">
        <v>63</v>
      </c>
      <c r="W2" s="157" t="s">
        <v>64</v>
      </c>
      <c r="X2" s="157" t="s">
        <v>65</v>
      </c>
      <c r="Y2" s="157" t="s">
        <v>165</v>
      </c>
      <c r="Z2" s="156" t="s">
        <v>122</v>
      </c>
      <c r="AA2" s="157" t="s">
        <v>45</v>
      </c>
      <c r="AB2" s="157" t="s">
        <v>121</v>
      </c>
      <c r="AC2" s="157" t="s">
        <v>44</v>
      </c>
      <c r="AD2" s="157" t="s">
        <v>362</v>
      </c>
      <c r="AE2" s="157" t="s">
        <v>456</v>
      </c>
      <c r="AF2" s="156" t="s">
        <v>46</v>
      </c>
      <c r="AG2" s="251" t="s">
        <v>957</v>
      </c>
      <c r="AH2" s="251" t="s">
        <v>1196</v>
      </c>
      <c r="AI2" s="251" t="s">
        <v>1197</v>
      </c>
      <c r="AJ2" s="251" t="s">
        <v>958</v>
      </c>
      <c r="AK2" s="251" t="s">
        <v>1198</v>
      </c>
      <c r="AL2" s="251" t="s">
        <v>1199</v>
      </c>
      <c r="AM2" s="251" t="s">
        <v>919</v>
      </c>
      <c r="AN2" s="251" t="s">
        <v>127</v>
      </c>
      <c r="AO2" s="251" t="s">
        <v>43</v>
      </c>
      <c r="AP2" s="251" t="s">
        <v>959</v>
      </c>
      <c r="AQ2" s="251" t="s">
        <v>435</v>
      </c>
      <c r="AR2" s="251" t="s">
        <v>123</v>
      </c>
      <c r="AS2" s="251" t="s">
        <v>960</v>
      </c>
      <c r="AT2" s="251" t="s">
        <v>1227</v>
      </c>
      <c r="AV2" s="157">
        <v>1</v>
      </c>
      <c r="AW2" s="157" t="s">
        <v>109</v>
      </c>
      <c r="AX2" s="157" t="s">
        <v>110</v>
      </c>
      <c r="AY2" s="157" t="s">
        <v>110</v>
      </c>
    </row>
    <row r="3" spans="1:51">
      <c r="A3" s="157">
        <v>1</v>
      </c>
      <c r="B3" s="181" t="s">
        <v>1245</v>
      </c>
      <c r="C3" s="180" t="s">
        <v>1280</v>
      </c>
      <c r="D3" s="180" t="s">
        <v>1281</v>
      </c>
      <c r="E3" s="180" t="s">
        <v>525</v>
      </c>
      <c r="F3" s="180" t="s">
        <v>526</v>
      </c>
      <c r="G3" s="180" t="s">
        <v>526</v>
      </c>
      <c r="H3" s="180" t="s">
        <v>525</v>
      </c>
      <c r="I3" s="180" t="s">
        <v>525</v>
      </c>
      <c r="J3" s="180" t="s">
        <v>525</v>
      </c>
      <c r="K3" s="180" t="s">
        <v>525</v>
      </c>
      <c r="L3" s="180" t="s">
        <v>525</v>
      </c>
      <c r="M3" s="180" t="s">
        <v>525</v>
      </c>
      <c r="N3" s="180" t="s">
        <v>525</v>
      </c>
      <c r="O3" s="180" t="s">
        <v>85</v>
      </c>
      <c r="P3" s="180" t="s">
        <v>525</v>
      </c>
      <c r="Q3" s="180" t="s">
        <v>525</v>
      </c>
      <c r="R3" s="180" t="s">
        <v>525</v>
      </c>
      <c r="S3" s="180" t="s">
        <v>525</v>
      </c>
      <c r="T3" s="180" t="s">
        <v>525</v>
      </c>
      <c r="U3" s="180" t="s">
        <v>525</v>
      </c>
      <c r="V3" s="180" t="s">
        <v>526</v>
      </c>
      <c r="W3" s="180" t="s">
        <v>526</v>
      </c>
      <c r="X3" s="180" t="s">
        <v>526</v>
      </c>
      <c r="Y3" s="180" t="s">
        <v>534</v>
      </c>
      <c r="Z3" s="180" t="s">
        <v>525</v>
      </c>
      <c r="AA3" s="180" t="s">
        <v>82</v>
      </c>
      <c r="AB3" s="180" t="s">
        <v>1282</v>
      </c>
      <c r="AC3" s="181" t="s">
        <v>150</v>
      </c>
      <c r="AD3" s="181" t="s">
        <v>531</v>
      </c>
      <c r="AE3" s="181" t="s">
        <v>525</v>
      </c>
      <c r="AF3" s="182" t="s">
        <v>532</v>
      </c>
      <c r="AG3" s="250" t="s">
        <v>1283</v>
      </c>
      <c r="AH3" s="250" t="s">
        <v>526</v>
      </c>
      <c r="AI3" s="250" t="s">
        <v>526</v>
      </c>
      <c r="AJ3" s="250" t="s">
        <v>525</v>
      </c>
      <c r="AK3" s="250" t="s">
        <v>526</v>
      </c>
      <c r="AL3" s="250" t="s">
        <v>526</v>
      </c>
      <c r="AM3" s="250" t="s">
        <v>1203</v>
      </c>
      <c r="AN3" s="250" t="s">
        <v>1204</v>
      </c>
      <c r="AO3" s="250" t="s">
        <v>1215</v>
      </c>
      <c r="AP3" s="250" t="s">
        <v>525</v>
      </c>
      <c r="AQ3" s="250">
        <v>7.5</v>
      </c>
      <c r="AR3" s="250" t="s">
        <v>11</v>
      </c>
      <c r="AS3" s="250">
        <v>90000000</v>
      </c>
      <c r="AT3" s="250">
        <v>100</v>
      </c>
      <c r="AV3" s="157">
        <v>2</v>
      </c>
      <c r="AW3" s="157" t="s">
        <v>111</v>
      </c>
      <c r="AX3" s="157" t="s">
        <v>112</v>
      </c>
      <c r="AY3" s="157" t="s">
        <v>112</v>
      </c>
    </row>
    <row r="4" spans="1:51">
      <c r="A4" s="157">
        <v>2</v>
      </c>
      <c r="B4" s="181" t="s">
        <v>977</v>
      </c>
      <c r="C4" s="180" t="s">
        <v>1177</v>
      </c>
      <c r="D4" s="180" t="s">
        <v>1178</v>
      </c>
      <c r="E4" s="180" t="s">
        <v>1179</v>
      </c>
      <c r="F4" s="180" t="s">
        <v>526</v>
      </c>
      <c r="G4" s="180" t="s">
        <v>526</v>
      </c>
      <c r="H4" s="180" t="s">
        <v>525</v>
      </c>
      <c r="I4" s="180" t="s">
        <v>525</v>
      </c>
      <c r="J4" s="180" t="s">
        <v>525</v>
      </c>
      <c r="K4" s="180" t="s">
        <v>525</v>
      </c>
      <c r="L4" s="180" t="s">
        <v>525</v>
      </c>
      <c r="M4" s="180" t="s">
        <v>525</v>
      </c>
      <c r="N4" s="180" t="s">
        <v>525</v>
      </c>
      <c r="O4" s="180" t="s">
        <v>525</v>
      </c>
      <c r="P4" s="180" t="s">
        <v>1180</v>
      </c>
      <c r="Q4" s="180" t="s">
        <v>525</v>
      </c>
      <c r="R4" s="180" t="s">
        <v>525</v>
      </c>
      <c r="S4" s="180" t="s">
        <v>525</v>
      </c>
      <c r="T4" s="180" t="s">
        <v>525</v>
      </c>
      <c r="U4" s="180" t="s">
        <v>525</v>
      </c>
      <c r="V4" s="180" t="s">
        <v>526</v>
      </c>
      <c r="W4" s="180" t="s">
        <v>526</v>
      </c>
      <c r="X4" s="180" t="s">
        <v>526</v>
      </c>
      <c r="Y4" s="180" t="s">
        <v>534</v>
      </c>
      <c r="Z4" s="180" t="s">
        <v>525</v>
      </c>
      <c r="AA4" s="180" t="s">
        <v>82</v>
      </c>
      <c r="AB4" s="180" t="s">
        <v>150</v>
      </c>
      <c r="AC4" s="181" t="s">
        <v>150</v>
      </c>
      <c r="AD4" s="181" t="s">
        <v>547</v>
      </c>
      <c r="AE4" s="181" t="s">
        <v>525</v>
      </c>
      <c r="AF4" s="182" t="s">
        <v>532</v>
      </c>
      <c r="AG4" s="250" t="s">
        <v>1181</v>
      </c>
      <c r="AH4" s="250" t="s">
        <v>526</v>
      </c>
      <c r="AI4" s="250" t="s">
        <v>526</v>
      </c>
      <c r="AJ4" s="250" t="s">
        <v>1182</v>
      </c>
      <c r="AK4" s="250">
        <v>71256017</v>
      </c>
      <c r="AL4" s="250" t="s">
        <v>1202</v>
      </c>
      <c r="AM4" s="250" t="s">
        <v>1203</v>
      </c>
      <c r="AN4" s="250" t="s">
        <v>1204</v>
      </c>
      <c r="AO4" s="250" t="s">
        <v>1205</v>
      </c>
      <c r="AP4" s="250" t="s">
        <v>525</v>
      </c>
      <c r="AQ4" s="250">
        <v>4.8</v>
      </c>
      <c r="AR4" s="250" t="s">
        <v>449</v>
      </c>
      <c r="AS4" s="250">
        <v>260000000</v>
      </c>
      <c r="AT4" s="250">
        <v>100</v>
      </c>
      <c r="AV4" s="157">
        <v>3</v>
      </c>
      <c r="AW4" s="157" t="s">
        <v>113</v>
      </c>
      <c r="AX4" s="157" t="s">
        <v>97</v>
      </c>
      <c r="AY4" s="157" t="s">
        <v>97</v>
      </c>
    </row>
    <row r="5" spans="1:51">
      <c r="A5" s="157">
        <v>3</v>
      </c>
      <c r="B5" s="181" t="s">
        <v>1260</v>
      </c>
      <c r="C5" s="180" t="s">
        <v>523</v>
      </c>
      <c r="D5" s="180" t="s">
        <v>524</v>
      </c>
      <c r="E5" s="180" t="s">
        <v>525</v>
      </c>
      <c r="F5" s="180" t="s">
        <v>526</v>
      </c>
      <c r="G5" s="180" t="s">
        <v>526</v>
      </c>
      <c r="H5" s="180" t="s">
        <v>525</v>
      </c>
      <c r="I5" s="180" t="s">
        <v>525</v>
      </c>
      <c r="J5" s="180" t="s">
        <v>525</v>
      </c>
      <c r="K5" s="180" t="s">
        <v>525</v>
      </c>
      <c r="L5" s="180" t="s">
        <v>525</v>
      </c>
      <c r="M5" s="180" t="s">
        <v>525</v>
      </c>
      <c r="N5" s="180" t="s">
        <v>88</v>
      </c>
      <c r="O5" s="180" t="s">
        <v>527</v>
      </c>
      <c r="P5" s="180" t="s">
        <v>525</v>
      </c>
      <c r="Q5" s="180" t="s">
        <v>525</v>
      </c>
      <c r="R5" s="180" t="s">
        <v>525</v>
      </c>
      <c r="S5" s="180" t="s">
        <v>525</v>
      </c>
      <c r="T5" s="180" t="s">
        <v>525</v>
      </c>
      <c r="U5" s="180" t="s">
        <v>525</v>
      </c>
      <c r="V5" s="180" t="s">
        <v>526</v>
      </c>
      <c r="W5" s="180" t="s">
        <v>526</v>
      </c>
      <c r="X5" s="180">
        <v>50</v>
      </c>
      <c r="Y5" s="180" t="s">
        <v>528</v>
      </c>
      <c r="Z5" s="180" t="s">
        <v>529</v>
      </c>
      <c r="AA5" s="180" t="s">
        <v>82</v>
      </c>
      <c r="AB5" s="180" t="s">
        <v>530</v>
      </c>
      <c r="AC5" s="181" t="s">
        <v>150</v>
      </c>
      <c r="AD5" s="181" t="s">
        <v>531</v>
      </c>
      <c r="AE5" s="181" t="s">
        <v>525</v>
      </c>
      <c r="AF5" s="182" t="s">
        <v>532</v>
      </c>
      <c r="AG5" s="250" t="s">
        <v>329</v>
      </c>
      <c r="AH5" s="250" t="s">
        <v>526</v>
      </c>
      <c r="AI5" s="250" t="s">
        <v>526</v>
      </c>
      <c r="AJ5" s="250" t="s">
        <v>525</v>
      </c>
      <c r="AK5" s="250" t="s">
        <v>526</v>
      </c>
      <c r="AL5" s="250" t="s">
        <v>526</v>
      </c>
      <c r="AM5" s="250" t="s">
        <v>1210</v>
      </c>
      <c r="AN5" s="250" t="s">
        <v>1211</v>
      </c>
      <c r="AO5" s="250" t="s">
        <v>1209</v>
      </c>
      <c r="AP5" s="250" t="s">
        <v>525</v>
      </c>
      <c r="AQ5" s="250">
        <v>5.8348928310159502</v>
      </c>
      <c r="AR5" s="250" t="s">
        <v>11</v>
      </c>
      <c r="AS5" s="250">
        <v>50000000</v>
      </c>
      <c r="AT5" s="267" t="s">
        <v>525</v>
      </c>
      <c r="AV5" s="157">
        <v>4</v>
      </c>
      <c r="AW5" s="157" t="s">
        <v>98</v>
      </c>
      <c r="AX5" s="157" t="s">
        <v>114</v>
      </c>
      <c r="AY5" s="157" t="s">
        <v>114</v>
      </c>
    </row>
    <row r="6" spans="1:51">
      <c r="A6" s="157">
        <v>4</v>
      </c>
      <c r="B6" s="181" t="s">
        <v>996</v>
      </c>
      <c r="C6" s="180" t="s">
        <v>523</v>
      </c>
      <c r="D6" s="180" t="s">
        <v>1183</v>
      </c>
      <c r="E6" s="180" t="s">
        <v>525</v>
      </c>
      <c r="F6" s="180" t="s">
        <v>526</v>
      </c>
      <c r="G6" s="180" t="s">
        <v>526</v>
      </c>
      <c r="H6" s="180" t="s">
        <v>525</v>
      </c>
      <c r="I6" s="180" t="s">
        <v>525</v>
      </c>
      <c r="J6" s="180" t="s">
        <v>525</v>
      </c>
      <c r="K6" s="180" t="s">
        <v>525</v>
      </c>
      <c r="L6" s="180" t="s">
        <v>525</v>
      </c>
      <c r="M6" s="180" t="s">
        <v>525</v>
      </c>
      <c r="N6" s="180" t="s">
        <v>525</v>
      </c>
      <c r="O6" s="180" t="s">
        <v>525</v>
      </c>
      <c r="P6" s="180" t="s">
        <v>525</v>
      </c>
      <c r="Q6" s="180" t="s">
        <v>525</v>
      </c>
      <c r="R6" s="180" t="s">
        <v>525</v>
      </c>
      <c r="S6" s="180" t="s">
        <v>525</v>
      </c>
      <c r="T6" s="180" t="s">
        <v>525</v>
      </c>
      <c r="U6" s="180" t="s">
        <v>525</v>
      </c>
      <c r="V6" s="180" t="s">
        <v>526</v>
      </c>
      <c r="W6" s="180" t="s">
        <v>526</v>
      </c>
      <c r="X6" s="180" t="s">
        <v>526</v>
      </c>
      <c r="Y6" s="180" t="s">
        <v>534</v>
      </c>
      <c r="Z6" s="180" t="s">
        <v>525</v>
      </c>
      <c r="AA6" s="180" t="s">
        <v>82</v>
      </c>
      <c r="AB6" s="180" t="s">
        <v>150</v>
      </c>
      <c r="AC6" s="181" t="s">
        <v>150</v>
      </c>
      <c r="AD6" s="181" t="s">
        <v>555</v>
      </c>
      <c r="AE6" s="181" t="s">
        <v>525</v>
      </c>
      <c r="AF6" s="182" t="s">
        <v>532</v>
      </c>
      <c r="AG6" s="250" t="s">
        <v>1184</v>
      </c>
      <c r="AH6" s="250" t="s">
        <v>526</v>
      </c>
      <c r="AI6" s="250" t="s">
        <v>526</v>
      </c>
      <c r="AJ6" s="250" t="s">
        <v>1185</v>
      </c>
      <c r="AK6" s="250">
        <v>71254506</v>
      </c>
      <c r="AL6" s="250" t="s">
        <v>1206</v>
      </c>
      <c r="AM6" s="250" t="s">
        <v>1207</v>
      </c>
      <c r="AN6" s="250" t="s">
        <v>1208</v>
      </c>
      <c r="AO6" s="250" t="s">
        <v>1209</v>
      </c>
      <c r="AP6" s="250" t="s">
        <v>525</v>
      </c>
      <c r="AQ6" s="250">
        <v>2.2999999999999998</v>
      </c>
      <c r="AR6" s="250" t="s">
        <v>998</v>
      </c>
      <c r="AS6" s="250">
        <v>7600000000</v>
      </c>
      <c r="AT6" s="250">
        <v>100</v>
      </c>
      <c r="AV6" s="157">
        <v>5</v>
      </c>
      <c r="AW6" s="157" t="s">
        <v>80</v>
      </c>
      <c r="AX6" s="157" t="s">
        <v>88</v>
      </c>
      <c r="AY6" s="157" t="s">
        <v>88</v>
      </c>
    </row>
    <row r="7" spans="1:51">
      <c r="A7" s="157">
        <v>5</v>
      </c>
      <c r="B7" s="198" t="s">
        <v>487</v>
      </c>
      <c r="C7" s="180" t="s">
        <v>523</v>
      </c>
      <c r="D7" s="180" t="s">
        <v>533</v>
      </c>
      <c r="E7" s="180" t="s">
        <v>525</v>
      </c>
      <c r="F7" s="180" t="s">
        <v>526</v>
      </c>
      <c r="G7" s="180" t="s">
        <v>526</v>
      </c>
      <c r="H7" s="180" t="s">
        <v>525</v>
      </c>
      <c r="I7" s="180" t="s">
        <v>525</v>
      </c>
      <c r="J7" s="180" t="s">
        <v>525</v>
      </c>
      <c r="K7" s="180" t="s">
        <v>525</v>
      </c>
      <c r="L7" s="180" t="s">
        <v>525</v>
      </c>
      <c r="M7" s="180" t="s">
        <v>525</v>
      </c>
      <c r="N7" s="180" t="s">
        <v>525</v>
      </c>
      <c r="O7" s="180" t="s">
        <v>525</v>
      </c>
      <c r="P7" s="180" t="s">
        <v>525</v>
      </c>
      <c r="Q7" s="180" t="s">
        <v>525</v>
      </c>
      <c r="R7" s="180" t="s">
        <v>525</v>
      </c>
      <c r="S7" s="180" t="s">
        <v>525</v>
      </c>
      <c r="T7" s="180" t="s">
        <v>525</v>
      </c>
      <c r="U7" s="180" t="s">
        <v>525</v>
      </c>
      <c r="V7" s="180" t="s">
        <v>526</v>
      </c>
      <c r="W7" s="180" t="s">
        <v>526</v>
      </c>
      <c r="X7" s="180" t="s">
        <v>526</v>
      </c>
      <c r="Y7" s="180" t="s">
        <v>534</v>
      </c>
      <c r="Z7" s="180" t="s">
        <v>525</v>
      </c>
      <c r="AA7" s="180" t="s">
        <v>82</v>
      </c>
      <c r="AB7" s="180" t="s">
        <v>150</v>
      </c>
      <c r="AC7" s="181" t="s">
        <v>150</v>
      </c>
      <c r="AD7" s="181" t="s">
        <v>531</v>
      </c>
      <c r="AE7" s="181" t="s">
        <v>525</v>
      </c>
      <c r="AF7" s="182" t="s">
        <v>532</v>
      </c>
      <c r="AG7" s="250" t="s">
        <v>1231</v>
      </c>
      <c r="AH7" s="250" t="s">
        <v>526</v>
      </c>
      <c r="AI7" s="250" t="s">
        <v>526</v>
      </c>
      <c r="AJ7" s="250" t="s">
        <v>525</v>
      </c>
      <c r="AK7" s="250" t="s">
        <v>526</v>
      </c>
      <c r="AL7" s="250" t="s">
        <v>526</v>
      </c>
      <c r="AM7" s="250" t="s">
        <v>1210</v>
      </c>
      <c r="AN7" s="250" t="s">
        <v>1212</v>
      </c>
      <c r="AO7" s="250" t="s">
        <v>1209</v>
      </c>
      <c r="AP7" s="250" t="s">
        <v>525</v>
      </c>
      <c r="AQ7" s="250">
        <v>2.4500000000000002</v>
      </c>
      <c r="AR7" s="250" t="s">
        <v>449</v>
      </c>
      <c r="AS7" s="250">
        <v>3000000000</v>
      </c>
      <c r="AT7" s="250">
        <v>100</v>
      </c>
      <c r="AV7" s="157">
        <v>6</v>
      </c>
      <c r="AW7" s="157" t="s">
        <v>76</v>
      </c>
      <c r="AX7" s="157" t="s">
        <v>72</v>
      </c>
      <c r="AY7" s="157" t="s">
        <v>72</v>
      </c>
    </row>
    <row r="8" spans="1:51">
      <c r="A8" s="157">
        <v>6</v>
      </c>
      <c r="B8" s="181" t="s">
        <v>488</v>
      </c>
      <c r="C8" s="180" t="s">
        <v>523</v>
      </c>
      <c r="D8" s="180" t="s">
        <v>533</v>
      </c>
      <c r="E8" s="180" t="s">
        <v>525</v>
      </c>
      <c r="F8" s="180" t="s">
        <v>526</v>
      </c>
      <c r="G8" s="180" t="s">
        <v>526</v>
      </c>
      <c r="H8" s="180" t="s">
        <v>525</v>
      </c>
      <c r="I8" s="180" t="s">
        <v>525</v>
      </c>
      <c r="J8" s="180" t="s">
        <v>525</v>
      </c>
      <c r="K8" s="180" t="s">
        <v>525</v>
      </c>
      <c r="L8" s="180" t="s">
        <v>525</v>
      </c>
      <c r="M8" s="180" t="s">
        <v>525</v>
      </c>
      <c r="N8" s="180" t="s">
        <v>525</v>
      </c>
      <c r="O8" s="180" t="s">
        <v>525</v>
      </c>
      <c r="P8" s="180" t="s">
        <v>525</v>
      </c>
      <c r="Q8" s="180" t="s">
        <v>525</v>
      </c>
      <c r="R8" s="180" t="s">
        <v>525</v>
      </c>
      <c r="S8" s="180" t="s">
        <v>525</v>
      </c>
      <c r="T8" s="180" t="s">
        <v>525</v>
      </c>
      <c r="U8" s="180" t="s">
        <v>525</v>
      </c>
      <c r="V8" s="180" t="s">
        <v>526</v>
      </c>
      <c r="W8" s="180" t="s">
        <v>526</v>
      </c>
      <c r="X8" s="180" t="s">
        <v>526</v>
      </c>
      <c r="Y8" s="180" t="s">
        <v>534</v>
      </c>
      <c r="Z8" s="180" t="s">
        <v>525</v>
      </c>
      <c r="AA8" s="180" t="s">
        <v>82</v>
      </c>
      <c r="AB8" s="180" t="s">
        <v>150</v>
      </c>
      <c r="AC8" s="181" t="s">
        <v>150</v>
      </c>
      <c r="AD8" s="181" t="s">
        <v>531</v>
      </c>
      <c r="AE8" s="181" t="s">
        <v>525</v>
      </c>
      <c r="AF8" s="182" t="s">
        <v>532</v>
      </c>
      <c r="AG8" s="250" t="s">
        <v>1231</v>
      </c>
      <c r="AH8" s="250" t="s">
        <v>526</v>
      </c>
      <c r="AI8" s="250" t="s">
        <v>526</v>
      </c>
      <c r="AJ8" s="250" t="s">
        <v>525</v>
      </c>
      <c r="AK8" s="250" t="s">
        <v>526</v>
      </c>
      <c r="AL8" s="250" t="s">
        <v>526</v>
      </c>
      <c r="AM8" s="250" t="s">
        <v>1210</v>
      </c>
      <c r="AN8" s="250" t="s">
        <v>1213</v>
      </c>
      <c r="AO8" s="250" t="s">
        <v>1209</v>
      </c>
      <c r="AP8" s="250" t="s">
        <v>525</v>
      </c>
      <c r="AQ8" s="250">
        <v>2.7</v>
      </c>
      <c r="AR8" s="250" t="s">
        <v>449</v>
      </c>
      <c r="AS8" s="250">
        <v>1000000000</v>
      </c>
      <c r="AT8" s="250" t="s">
        <v>525</v>
      </c>
      <c r="AV8" s="157">
        <v>7</v>
      </c>
      <c r="AW8" s="157" t="s">
        <v>83</v>
      </c>
      <c r="AX8" s="157" t="s">
        <v>84</v>
      </c>
      <c r="AY8" s="157" t="s">
        <v>84</v>
      </c>
    </row>
    <row r="9" spans="1:51">
      <c r="A9" s="157">
        <v>7</v>
      </c>
      <c r="B9" s="181" t="s">
        <v>489</v>
      </c>
      <c r="C9" s="180" t="s">
        <v>523</v>
      </c>
      <c r="D9" s="180" t="s">
        <v>533</v>
      </c>
      <c r="E9" s="180" t="s">
        <v>525</v>
      </c>
      <c r="F9" s="180" t="s">
        <v>526</v>
      </c>
      <c r="G9" s="180" t="s">
        <v>526</v>
      </c>
      <c r="H9" s="180" t="s">
        <v>525</v>
      </c>
      <c r="I9" s="180" t="s">
        <v>525</v>
      </c>
      <c r="J9" s="180" t="s">
        <v>525</v>
      </c>
      <c r="K9" s="180" t="s">
        <v>525</v>
      </c>
      <c r="L9" s="180" t="s">
        <v>525</v>
      </c>
      <c r="M9" s="180" t="s">
        <v>525</v>
      </c>
      <c r="N9" s="180" t="s">
        <v>525</v>
      </c>
      <c r="O9" s="180" t="s">
        <v>525</v>
      </c>
      <c r="P9" s="180" t="s">
        <v>525</v>
      </c>
      <c r="Q9" s="180" t="s">
        <v>525</v>
      </c>
      <c r="R9" s="180" t="s">
        <v>525</v>
      </c>
      <c r="S9" s="180" t="s">
        <v>525</v>
      </c>
      <c r="T9" s="180" t="s">
        <v>525</v>
      </c>
      <c r="U9" s="180" t="s">
        <v>525</v>
      </c>
      <c r="V9" s="180" t="s">
        <v>526</v>
      </c>
      <c r="W9" s="180" t="s">
        <v>526</v>
      </c>
      <c r="X9" s="180" t="s">
        <v>526</v>
      </c>
      <c r="Y9" s="180" t="s">
        <v>534</v>
      </c>
      <c r="Z9" s="180" t="s">
        <v>525</v>
      </c>
      <c r="AA9" s="180" t="s">
        <v>82</v>
      </c>
      <c r="AB9" s="180" t="s">
        <v>150</v>
      </c>
      <c r="AC9" s="181" t="s">
        <v>150</v>
      </c>
      <c r="AD9" s="181" t="s">
        <v>531</v>
      </c>
      <c r="AE9" s="181" t="s">
        <v>525</v>
      </c>
      <c r="AF9" s="182" t="s">
        <v>532</v>
      </c>
      <c r="AG9" s="250" t="s">
        <v>1231</v>
      </c>
      <c r="AH9" s="250" t="s">
        <v>526</v>
      </c>
      <c r="AI9" s="250" t="s">
        <v>526</v>
      </c>
      <c r="AJ9" s="250" t="s">
        <v>525</v>
      </c>
      <c r="AK9" s="250" t="s">
        <v>526</v>
      </c>
      <c r="AL9" s="250" t="s">
        <v>526</v>
      </c>
      <c r="AM9" s="250" t="s">
        <v>1210</v>
      </c>
      <c r="AN9" s="250" t="s">
        <v>1211</v>
      </c>
      <c r="AO9" s="250" t="s">
        <v>1209</v>
      </c>
      <c r="AP9" s="250" t="s">
        <v>525</v>
      </c>
      <c r="AQ9" s="250">
        <v>2.5299999999999998</v>
      </c>
      <c r="AR9" s="250" t="s">
        <v>449</v>
      </c>
      <c r="AS9" s="250">
        <v>1000000000</v>
      </c>
      <c r="AT9" s="250">
        <v>100</v>
      </c>
      <c r="AV9" s="157">
        <v>8</v>
      </c>
      <c r="AW9" s="157" t="s">
        <v>75</v>
      </c>
      <c r="AX9" s="157" t="s">
        <v>71</v>
      </c>
      <c r="AY9" s="157" t="s">
        <v>71</v>
      </c>
    </row>
    <row r="10" spans="1:51">
      <c r="A10" s="157">
        <v>8</v>
      </c>
      <c r="B10" s="181" t="s">
        <v>490</v>
      </c>
      <c r="C10" s="180" t="s">
        <v>523</v>
      </c>
      <c r="D10" s="180" t="s">
        <v>535</v>
      </c>
      <c r="E10" s="180" t="s">
        <v>525</v>
      </c>
      <c r="F10" s="180" t="s">
        <v>526</v>
      </c>
      <c r="G10" s="180" t="s">
        <v>526</v>
      </c>
      <c r="H10" s="180" t="s">
        <v>525</v>
      </c>
      <c r="I10" s="180" t="s">
        <v>71</v>
      </c>
      <c r="J10" s="180" t="s">
        <v>525</v>
      </c>
      <c r="K10" s="180" t="s">
        <v>525</v>
      </c>
      <c r="L10" s="180" t="s">
        <v>525</v>
      </c>
      <c r="M10" s="180" t="s">
        <v>525</v>
      </c>
      <c r="N10" s="180" t="s">
        <v>525</v>
      </c>
      <c r="O10" s="180" t="s">
        <v>525</v>
      </c>
      <c r="P10" s="180" t="s">
        <v>525</v>
      </c>
      <c r="Q10" s="180" t="s">
        <v>525</v>
      </c>
      <c r="R10" s="180" t="s">
        <v>525</v>
      </c>
      <c r="S10" s="180" t="s">
        <v>525</v>
      </c>
      <c r="T10" s="180" t="s">
        <v>525</v>
      </c>
      <c r="U10" s="180" t="s">
        <v>525</v>
      </c>
      <c r="V10" s="180">
        <v>63</v>
      </c>
      <c r="W10" s="180">
        <v>63</v>
      </c>
      <c r="X10" s="180">
        <v>63</v>
      </c>
      <c r="Y10" s="180" t="s">
        <v>528</v>
      </c>
      <c r="Z10" s="180" t="s">
        <v>536</v>
      </c>
      <c r="AA10" s="180" t="s">
        <v>553</v>
      </c>
      <c r="AB10" s="180" t="s">
        <v>150</v>
      </c>
      <c r="AC10" s="181" t="s">
        <v>418</v>
      </c>
      <c r="AD10" s="181" t="s">
        <v>537</v>
      </c>
      <c r="AE10" s="181" t="s">
        <v>525</v>
      </c>
      <c r="AF10" s="182">
        <v>63</v>
      </c>
      <c r="AG10" s="250" t="s">
        <v>1186</v>
      </c>
      <c r="AH10" s="250" t="s">
        <v>526</v>
      </c>
      <c r="AI10" s="250" t="s">
        <v>526</v>
      </c>
      <c r="AJ10" s="250" t="s">
        <v>525</v>
      </c>
      <c r="AK10" s="250" t="s">
        <v>526</v>
      </c>
      <c r="AL10" s="250" t="s">
        <v>526</v>
      </c>
      <c r="AM10" s="250" t="s">
        <v>1210</v>
      </c>
      <c r="AN10" s="250" t="s">
        <v>1211</v>
      </c>
      <c r="AO10" s="250" t="s">
        <v>1209</v>
      </c>
      <c r="AP10" s="250" t="s">
        <v>525</v>
      </c>
      <c r="AQ10" s="250">
        <v>5.9648928310159501</v>
      </c>
      <c r="AR10" s="250" t="s">
        <v>11</v>
      </c>
      <c r="AS10" s="250">
        <v>550000000</v>
      </c>
      <c r="AT10" s="250">
        <v>100</v>
      </c>
      <c r="AV10" s="157">
        <v>9</v>
      </c>
      <c r="AW10" s="157" t="s">
        <v>87</v>
      </c>
      <c r="AX10" s="157" t="s">
        <v>74</v>
      </c>
      <c r="AY10" s="157" t="s">
        <v>74</v>
      </c>
    </row>
    <row r="11" spans="1:51">
      <c r="A11" s="157">
        <v>9</v>
      </c>
      <c r="B11" s="181" t="s">
        <v>493</v>
      </c>
      <c r="C11" s="180" t="s">
        <v>523</v>
      </c>
      <c r="D11" s="180" t="s">
        <v>1187</v>
      </c>
      <c r="E11" s="180" t="s">
        <v>525</v>
      </c>
      <c r="F11" s="180" t="s">
        <v>526</v>
      </c>
      <c r="G11" s="180" t="s">
        <v>526</v>
      </c>
      <c r="H11" s="180" t="s">
        <v>525</v>
      </c>
      <c r="I11" s="180" t="s">
        <v>525</v>
      </c>
      <c r="J11" s="180" t="s">
        <v>525</v>
      </c>
      <c r="K11" s="180" t="s">
        <v>525</v>
      </c>
      <c r="L11" s="180" t="s">
        <v>525</v>
      </c>
      <c r="M11" s="180" t="s">
        <v>525</v>
      </c>
      <c r="N11" s="180" t="s">
        <v>525</v>
      </c>
      <c r="O11" s="180" t="s">
        <v>525</v>
      </c>
      <c r="P11" s="180" t="s">
        <v>525</v>
      </c>
      <c r="Q11" s="180" t="s">
        <v>525</v>
      </c>
      <c r="R11" s="180" t="s">
        <v>525</v>
      </c>
      <c r="S11" s="180" t="s">
        <v>525</v>
      </c>
      <c r="T11" s="180" t="s">
        <v>525</v>
      </c>
      <c r="U11" s="180" t="s">
        <v>525</v>
      </c>
      <c r="V11" s="180" t="s">
        <v>526</v>
      </c>
      <c r="W11" s="180" t="s">
        <v>526</v>
      </c>
      <c r="X11" s="180" t="s">
        <v>526</v>
      </c>
      <c r="Y11" s="180" t="s">
        <v>534</v>
      </c>
      <c r="Z11" s="180" t="s">
        <v>525</v>
      </c>
      <c r="AA11" s="180" t="s">
        <v>82</v>
      </c>
      <c r="AB11" s="180" t="s">
        <v>150</v>
      </c>
      <c r="AC11" s="181" t="s">
        <v>150</v>
      </c>
      <c r="AD11" s="181" t="s">
        <v>531</v>
      </c>
      <c r="AE11" s="181" t="s">
        <v>525</v>
      </c>
      <c r="AF11" s="182" t="s">
        <v>532</v>
      </c>
      <c r="AG11" s="250" t="s">
        <v>1232</v>
      </c>
      <c r="AH11" s="250" t="s">
        <v>526</v>
      </c>
      <c r="AI11" s="250" t="s">
        <v>526</v>
      </c>
      <c r="AJ11" s="250" t="s">
        <v>525</v>
      </c>
      <c r="AK11" s="250">
        <v>71254449</v>
      </c>
      <c r="AL11" s="250" t="s">
        <v>1214</v>
      </c>
      <c r="AM11" s="250" t="s">
        <v>1210</v>
      </c>
      <c r="AN11" s="250" t="s">
        <v>1211</v>
      </c>
      <c r="AO11" s="250" t="s">
        <v>1209</v>
      </c>
      <c r="AP11" s="250" t="s">
        <v>525</v>
      </c>
      <c r="AQ11" s="250">
        <v>3.7</v>
      </c>
      <c r="AR11" s="250" t="s">
        <v>449</v>
      </c>
      <c r="AS11" s="250">
        <v>580000000</v>
      </c>
      <c r="AT11" s="250">
        <v>100</v>
      </c>
      <c r="AV11" s="157">
        <v>10</v>
      </c>
      <c r="AW11" s="157" t="s">
        <v>86</v>
      </c>
      <c r="AX11" s="157" t="s">
        <v>78</v>
      </c>
      <c r="AY11" s="157" t="s">
        <v>78</v>
      </c>
    </row>
    <row r="12" spans="1:51">
      <c r="A12" s="157">
        <v>10</v>
      </c>
      <c r="B12" s="181" t="s">
        <v>500</v>
      </c>
      <c r="C12" s="180" t="s">
        <v>538</v>
      </c>
      <c r="D12" s="180" t="s">
        <v>539</v>
      </c>
      <c r="E12" s="180" t="s">
        <v>540</v>
      </c>
      <c r="F12" s="180" t="s">
        <v>526</v>
      </c>
      <c r="G12" s="180" t="s">
        <v>526</v>
      </c>
      <c r="H12" s="180" t="s">
        <v>525</v>
      </c>
      <c r="I12" s="180" t="s">
        <v>525</v>
      </c>
      <c r="J12" s="180" t="s">
        <v>525</v>
      </c>
      <c r="K12" s="180" t="s">
        <v>525</v>
      </c>
      <c r="L12" s="180" t="s">
        <v>525</v>
      </c>
      <c r="M12" s="180" t="s">
        <v>525</v>
      </c>
      <c r="N12" s="180" t="s">
        <v>525</v>
      </c>
      <c r="O12" s="180" t="s">
        <v>525</v>
      </c>
      <c r="P12" s="180" t="s">
        <v>541</v>
      </c>
      <c r="Q12" s="180" t="s">
        <v>525</v>
      </c>
      <c r="R12" s="180" t="s">
        <v>525</v>
      </c>
      <c r="S12" s="180" t="s">
        <v>525</v>
      </c>
      <c r="T12" s="180" t="s">
        <v>525</v>
      </c>
      <c r="U12" s="180" t="s">
        <v>74</v>
      </c>
      <c r="V12" s="180" t="s">
        <v>526</v>
      </c>
      <c r="W12" s="180" t="s">
        <v>526</v>
      </c>
      <c r="X12" s="180" t="s">
        <v>526</v>
      </c>
      <c r="Y12" s="180" t="s">
        <v>534</v>
      </c>
      <c r="Z12" s="180" t="s">
        <v>525</v>
      </c>
      <c r="AA12" s="180" t="s">
        <v>82</v>
      </c>
      <c r="AB12" s="180" t="s">
        <v>542</v>
      </c>
      <c r="AC12" s="181" t="s">
        <v>150</v>
      </c>
      <c r="AD12" s="181" t="s">
        <v>531</v>
      </c>
      <c r="AE12" s="181" t="s">
        <v>525</v>
      </c>
      <c r="AF12" s="182" t="s">
        <v>532</v>
      </c>
      <c r="AG12" s="250" t="s">
        <v>1233</v>
      </c>
      <c r="AH12" s="250" t="s">
        <v>526</v>
      </c>
      <c r="AI12" s="250" t="s">
        <v>526</v>
      </c>
      <c r="AJ12" s="250" t="s">
        <v>1188</v>
      </c>
      <c r="AK12" s="250" t="s">
        <v>526</v>
      </c>
      <c r="AL12" s="250" t="s">
        <v>526</v>
      </c>
      <c r="AM12" s="250" t="s">
        <v>1215</v>
      </c>
      <c r="AN12" s="250" t="s">
        <v>1216</v>
      </c>
      <c r="AO12" s="250" t="s">
        <v>1217</v>
      </c>
      <c r="AP12" s="250" t="s">
        <v>525</v>
      </c>
      <c r="AQ12" s="250">
        <v>5.8</v>
      </c>
      <c r="AR12" s="250" t="s">
        <v>449</v>
      </c>
      <c r="AS12" s="250">
        <v>215000000</v>
      </c>
      <c r="AT12" s="250">
        <v>100</v>
      </c>
      <c r="AV12" s="157">
        <v>11</v>
      </c>
      <c r="AW12" s="157" t="s">
        <v>92</v>
      </c>
      <c r="AX12" s="157" t="s">
        <v>85</v>
      </c>
      <c r="AY12" s="157" t="s">
        <v>85</v>
      </c>
    </row>
    <row r="13" spans="1:51">
      <c r="A13" s="157">
        <v>11</v>
      </c>
      <c r="B13" s="181" t="s">
        <v>1265</v>
      </c>
      <c r="C13" s="180" t="s">
        <v>543</v>
      </c>
      <c r="D13" s="180" t="s">
        <v>1284</v>
      </c>
      <c r="E13" s="180" t="s">
        <v>525</v>
      </c>
      <c r="F13" s="180">
        <v>28303645</v>
      </c>
      <c r="G13" s="180" t="s">
        <v>1285</v>
      </c>
      <c r="H13" s="180" t="s">
        <v>525</v>
      </c>
      <c r="I13" s="180" t="s">
        <v>525</v>
      </c>
      <c r="J13" s="180" t="s">
        <v>525</v>
      </c>
      <c r="K13" s="180" t="s">
        <v>525</v>
      </c>
      <c r="L13" s="180" t="s">
        <v>76</v>
      </c>
      <c r="M13" s="180" t="s">
        <v>525</v>
      </c>
      <c r="N13" s="180" t="s">
        <v>72</v>
      </c>
      <c r="O13" s="180" t="s">
        <v>72</v>
      </c>
      <c r="P13" s="180" t="s">
        <v>525</v>
      </c>
      <c r="Q13" s="180" t="s">
        <v>525</v>
      </c>
      <c r="R13" s="180" t="s">
        <v>525</v>
      </c>
      <c r="S13" s="180" t="s">
        <v>525</v>
      </c>
      <c r="T13" s="180" t="s">
        <v>525</v>
      </c>
      <c r="U13" s="180" t="s">
        <v>525</v>
      </c>
      <c r="V13" s="180" t="s">
        <v>526</v>
      </c>
      <c r="W13" s="180" t="s">
        <v>526</v>
      </c>
      <c r="X13" s="180">
        <v>70</v>
      </c>
      <c r="Y13" s="180" t="s">
        <v>528</v>
      </c>
      <c r="Z13" s="180" t="s">
        <v>1273</v>
      </c>
      <c r="AA13" s="180" t="s">
        <v>82</v>
      </c>
      <c r="AB13" s="180" t="s">
        <v>1286</v>
      </c>
      <c r="AC13" s="181" t="s">
        <v>150</v>
      </c>
      <c r="AD13" s="181" t="s">
        <v>547</v>
      </c>
      <c r="AE13" s="181" t="s">
        <v>525</v>
      </c>
      <c r="AF13" s="182" t="s">
        <v>532</v>
      </c>
      <c r="AG13" s="250" t="s">
        <v>1287</v>
      </c>
      <c r="AH13" s="250">
        <v>28303645</v>
      </c>
      <c r="AI13" s="250" t="s">
        <v>1285</v>
      </c>
      <c r="AJ13" s="250" t="s">
        <v>525</v>
      </c>
      <c r="AK13" s="250" t="s">
        <v>526</v>
      </c>
      <c r="AL13" s="250" t="s">
        <v>526</v>
      </c>
      <c r="AM13" s="250" t="s">
        <v>1221</v>
      </c>
      <c r="AN13" s="250" t="s">
        <v>1288</v>
      </c>
      <c r="AO13" s="250" t="s">
        <v>1219</v>
      </c>
      <c r="AP13" s="250" t="s">
        <v>525</v>
      </c>
      <c r="AQ13" s="250">
        <v>6.0348928310161272</v>
      </c>
      <c r="AR13" s="250" t="s">
        <v>11</v>
      </c>
      <c r="AS13" s="250">
        <v>25000000</v>
      </c>
      <c r="AT13" s="250">
        <v>100</v>
      </c>
      <c r="AV13" s="157">
        <v>12</v>
      </c>
      <c r="AW13" s="157" t="s">
        <v>73</v>
      </c>
      <c r="AX13" s="157" t="s">
        <v>77</v>
      </c>
      <c r="AY13" s="157" t="s">
        <v>77</v>
      </c>
    </row>
    <row r="14" spans="1:51">
      <c r="A14" s="157">
        <v>12</v>
      </c>
      <c r="B14" s="181" t="s">
        <v>501</v>
      </c>
      <c r="C14" s="180" t="s">
        <v>543</v>
      </c>
      <c r="D14" s="180" t="s">
        <v>544</v>
      </c>
      <c r="E14" s="180" t="s">
        <v>525</v>
      </c>
      <c r="F14" s="180" t="s">
        <v>526</v>
      </c>
      <c r="G14" s="180" t="s">
        <v>526</v>
      </c>
      <c r="H14" s="180" t="s">
        <v>525</v>
      </c>
      <c r="I14" s="180" t="s">
        <v>525</v>
      </c>
      <c r="J14" s="180" t="s">
        <v>525</v>
      </c>
      <c r="K14" s="180" t="s">
        <v>98</v>
      </c>
      <c r="L14" s="180" t="s">
        <v>98</v>
      </c>
      <c r="M14" s="180" t="s">
        <v>525</v>
      </c>
      <c r="N14" s="180" t="s">
        <v>112</v>
      </c>
      <c r="O14" s="180" t="s">
        <v>545</v>
      </c>
      <c r="P14" s="180" t="s">
        <v>525</v>
      </c>
      <c r="Q14" s="180" t="s">
        <v>525</v>
      </c>
      <c r="R14" s="180" t="s">
        <v>525</v>
      </c>
      <c r="S14" s="180" t="s">
        <v>525</v>
      </c>
      <c r="T14" s="180" t="s">
        <v>525</v>
      </c>
      <c r="U14" s="180" t="s">
        <v>525</v>
      </c>
      <c r="V14" s="180" t="s">
        <v>526</v>
      </c>
      <c r="W14" s="180" t="s">
        <v>526</v>
      </c>
      <c r="X14" s="180" t="s">
        <v>526</v>
      </c>
      <c r="Y14" s="180" t="s">
        <v>534</v>
      </c>
      <c r="Z14" s="180" t="s">
        <v>525</v>
      </c>
      <c r="AA14" s="180" t="s">
        <v>82</v>
      </c>
      <c r="AB14" s="180" t="s">
        <v>546</v>
      </c>
      <c r="AC14" s="181" t="s">
        <v>150</v>
      </c>
      <c r="AD14" s="181" t="s">
        <v>547</v>
      </c>
      <c r="AE14" s="181" t="s">
        <v>547</v>
      </c>
      <c r="AF14" s="182" t="s">
        <v>532</v>
      </c>
      <c r="AG14" s="250" t="s">
        <v>1234</v>
      </c>
      <c r="AH14" s="250" t="s">
        <v>526</v>
      </c>
      <c r="AI14" s="250" t="s">
        <v>526</v>
      </c>
      <c r="AJ14" s="250" t="s">
        <v>525</v>
      </c>
      <c r="AK14" s="250" t="s">
        <v>526</v>
      </c>
      <c r="AL14" s="250" t="s">
        <v>526</v>
      </c>
      <c r="AM14" s="250" t="s">
        <v>1207</v>
      </c>
      <c r="AN14" s="250" t="s">
        <v>1218</v>
      </c>
      <c r="AO14" s="250" t="s">
        <v>1219</v>
      </c>
      <c r="AP14" s="250" t="s">
        <v>525</v>
      </c>
      <c r="AQ14" s="250">
        <v>4.72</v>
      </c>
      <c r="AR14" s="250" t="s">
        <v>1093</v>
      </c>
      <c r="AS14" s="250">
        <v>150000000</v>
      </c>
      <c r="AT14" s="250" t="s">
        <v>525</v>
      </c>
      <c r="AV14" s="157">
        <v>13</v>
      </c>
      <c r="AW14" s="157" t="s">
        <v>79</v>
      </c>
      <c r="AX14" s="157" t="s">
        <v>93</v>
      </c>
      <c r="AY14" s="157" t="s">
        <v>93</v>
      </c>
    </row>
    <row r="15" spans="1:51">
      <c r="A15" s="157">
        <v>13</v>
      </c>
      <c r="B15" s="181" t="s">
        <v>502</v>
      </c>
      <c r="C15" s="180" t="s">
        <v>543</v>
      </c>
      <c r="D15" s="180" t="s">
        <v>548</v>
      </c>
      <c r="E15" s="180" t="s">
        <v>549</v>
      </c>
      <c r="F15" s="180" t="s">
        <v>526</v>
      </c>
      <c r="G15" s="180" t="s">
        <v>526</v>
      </c>
      <c r="H15" s="180" t="s">
        <v>525</v>
      </c>
      <c r="I15" s="180" t="s">
        <v>525</v>
      </c>
      <c r="J15" s="180" t="s">
        <v>525</v>
      </c>
      <c r="K15" s="180" t="s">
        <v>525</v>
      </c>
      <c r="L15" s="180" t="s">
        <v>525</v>
      </c>
      <c r="M15" s="180" t="s">
        <v>525</v>
      </c>
      <c r="N15" s="180" t="s">
        <v>525</v>
      </c>
      <c r="O15" s="180" t="s">
        <v>525</v>
      </c>
      <c r="P15" s="180" t="s">
        <v>525</v>
      </c>
      <c r="Q15" s="180" t="s">
        <v>525</v>
      </c>
      <c r="R15" s="180" t="s">
        <v>525</v>
      </c>
      <c r="S15" s="180" t="s">
        <v>525</v>
      </c>
      <c r="T15" s="180" t="s">
        <v>525</v>
      </c>
      <c r="U15" s="180" t="s">
        <v>525</v>
      </c>
      <c r="V15" s="180" t="s">
        <v>526</v>
      </c>
      <c r="W15" s="180" t="s">
        <v>526</v>
      </c>
      <c r="X15" s="180" t="s">
        <v>526</v>
      </c>
      <c r="Y15" s="180" t="s">
        <v>534</v>
      </c>
      <c r="Z15" s="180" t="s">
        <v>525</v>
      </c>
      <c r="AA15" s="180" t="s">
        <v>82</v>
      </c>
      <c r="AB15" s="180" t="s">
        <v>150</v>
      </c>
      <c r="AC15" s="181" t="s">
        <v>150</v>
      </c>
      <c r="AD15" s="181" t="s">
        <v>547</v>
      </c>
      <c r="AE15" s="181" t="s">
        <v>547</v>
      </c>
      <c r="AF15" s="182" t="s">
        <v>532</v>
      </c>
      <c r="AG15" s="250" t="s">
        <v>1235</v>
      </c>
      <c r="AH15" s="250" t="s">
        <v>526</v>
      </c>
      <c r="AI15" s="250" t="s">
        <v>526</v>
      </c>
      <c r="AJ15" s="250" t="s">
        <v>1189</v>
      </c>
      <c r="AK15" s="250" t="s">
        <v>526</v>
      </c>
      <c r="AL15" s="250" t="s">
        <v>526</v>
      </c>
      <c r="AM15" s="250" t="s">
        <v>1217</v>
      </c>
      <c r="AN15" s="250" t="s">
        <v>1220</v>
      </c>
      <c r="AO15" s="250" t="s">
        <v>1219</v>
      </c>
      <c r="AP15" s="250" t="s">
        <v>1289</v>
      </c>
      <c r="AQ15" s="250">
        <v>7</v>
      </c>
      <c r="AR15" s="250" t="s">
        <v>11</v>
      </c>
      <c r="AS15" s="250">
        <v>103478000</v>
      </c>
      <c r="AT15" s="250">
        <v>100</v>
      </c>
      <c r="AV15" s="157">
        <v>14</v>
      </c>
      <c r="AW15" s="157" t="s">
        <v>96</v>
      </c>
      <c r="AX15" s="157" t="s">
        <v>103</v>
      </c>
      <c r="AY15" s="157" t="s">
        <v>103</v>
      </c>
    </row>
    <row r="16" spans="1:51">
      <c r="A16" s="157">
        <v>14</v>
      </c>
      <c r="B16" s="181" t="s">
        <v>503</v>
      </c>
      <c r="C16" s="180" t="s">
        <v>543</v>
      </c>
      <c r="D16" s="180" t="s">
        <v>550</v>
      </c>
      <c r="E16" s="180" t="s">
        <v>551</v>
      </c>
      <c r="F16" s="180" t="s">
        <v>526</v>
      </c>
      <c r="G16" s="180" t="s">
        <v>526</v>
      </c>
      <c r="H16" s="180" t="s">
        <v>87</v>
      </c>
      <c r="I16" s="180" t="s">
        <v>525</v>
      </c>
      <c r="J16" s="180" t="s">
        <v>525</v>
      </c>
      <c r="K16" s="180" t="s">
        <v>525</v>
      </c>
      <c r="L16" s="180" t="s">
        <v>87</v>
      </c>
      <c r="M16" s="180" t="s">
        <v>525</v>
      </c>
      <c r="N16" s="180" t="s">
        <v>525</v>
      </c>
      <c r="O16" s="180" t="s">
        <v>525</v>
      </c>
      <c r="P16" s="180" t="s">
        <v>552</v>
      </c>
      <c r="Q16" s="180" t="s">
        <v>525</v>
      </c>
      <c r="R16" s="180" t="s">
        <v>87</v>
      </c>
      <c r="S16" s="180" t="s">
        <v>525</v>
      </c>
      <c r="T16" s="180" t="s">
        <v>525</v>
      </c>
      <c r="U16" s="180" t="s">
        <v>525</v>
      </c>
      <c r="V16" s="180" t="s">
        <v>526</v>
      </c>
      <c r="W16" s="180" t="s">
        <v>526</v>
      </c>
      <c r="X16" s="180" t="s">
        <v>526</v>
      </c>
      <c r="Y16" s="180" t="s">
        <v>534</v>
      </c>
      <c r="Z16" s="180" t="s">
        <v>525</v>
      </c>
      <c r="AA16" s="180" t="s">
        <v>553</v>
      </c>
      <c r="AB16" s="180" t="s">
        <v>554</v>
      </c>
      <c r="AC16" s="181" t="s">
        <v>554</v>
      </c>
      <c r="AD16" s="181" t="s">
        <v>555</v>
      </c>
      <c r="AE16" s="181" t="s">
        <v>525</v>
      </c>
      <c r="AF16" s="182" t="s">
        <v>532</v>
      </c>
      <c r="AG16" s="250" t="s">
        <v>1190</v>
      </c>
      <c r="AH16" s="250" t="s">
        <v>526</v>
      </c>
      <c r="AI16" s="250" t="s">
        <v>526</v>
      </c>
      <c r="AJ16" s="250" t="s">
        <v>1191</v>
      </c>
      <c r="AK16" s="250" t="s">
        <v>526</v>
      </c>
      <c r="AL16" s="250" t="s">
        <v>526</v>
      </c>
      <c r="AM16" s="250" t="s">
        <v>1221</v>
      </c>
      <c r="AN16" s="250" t="s">
        <v>1222</v>
      </c>
      <c r="AO16" s="250" t="s">
        <v>1219</v>
      </c>
      <c r="AP16" s="267" t="s">
        <v>525</v>
      </c>
      <c r="AQ16" s="250">
        <v>3.3</v>
      </c>
      <c r="AR16" s="250" t="s">
        <v>449</v>
      </c>
      <c r="AS16" s="250">
        <v>1000000000</v>
      </c>
      <c r="AT16" s="250">
        <v>100</v>
      </c>
      <c r="AV16" s="157">
        <v>15</v>
      </c>
      <c r="AW16" s="157" t="s">
        <v>104</v>
      </c>
      <c r="AX16" s="157" t="s">
        <v>94</v>
      </c>
      <c r="AY16" s="157" t="s">
        <v>94</v>
      </c>
    </row>
    <row r="17" spans="1:51">
      <c r="A17" s="157">
        <v>15</v>
      </c>
      <c r="B17" s="181" t="s">
        <v>504</v>
      </c>
      <c r="C17" s="180" t="s">
        <v>543</v>
      </c>
      <c r="D17" s="180" t="s">
        <v>556</v>
      </c>
      <c r="E17" s="180" t="s">
        <v>525</v>
      </c>
      <c r="F17" s="180" t="s">
        <v>526</v>
      </c>
      <c r="G17" s="180" t="s">
        <v>526</v>
      </c>
      <c r="H17" s="180" t="s">
        <v>80</v>
      </c>
      <c r="I17" s="180" t="s">
        <v>72</v>
      </c>
      <c r="J17" s="180" t="s">
        <v>72</v>
      </c>
      <c r="K17" s="180" t="s">
        <v>525</v>
      </c>
      <c r="L17" s="180" t="s">
        <v>525</v>
      </c>
      <c r="M17" s="180" t="s">
        <v>525</v>
      </c>
      <c r="N17" s="180" t="s">
        <v>525</v>
      </c>
      <c r="O17" s="180" t="s">
        <v>525</v>
      </c>
      <c r="P17" s="180" t="s">
        <v>525</v>
      </c>
      <c r="Q17" s="180" t="s">
        <v>525</v>
      </c>
      <c r="R17" s="180" t="s">
        <v>525</v>
      </c>
      <c r="S17" s="180" t="s">
        <v>525</v>
      </c>
      <c r="T17" s="180" t="s">
        <v>525</v>
      </c>
      <c r="U17" s="180" t="s">
        <v>525</v>
      </c>
      <c r="V17" s="180">
        <v>60</v>
      </c>
      <c r="W17" s="180">
        <v>60</v>
      </c>
      <c r="X17" s="180">
        <v>60</v>
      </c>
      <c r="Y17" s="180" t="s">
        <v>528</v>
      </c>
      <c r="Z17" s="180" t="s">
        <v>557</v>
      </c>
      <c r="AA17" s="180" t="s">
        <v>553</v>
      </c>
      <c r="AB17" s="180" t="s">
        <v>150</v>
      </c>
      <c r="AC17" s="181" t="s">
        <v>315</v>
      </c>
      <c r="AD17" s="181" t="s">
        <v>531</v>
      </c>
      <c r="AE17" s="181" t="s">
        <v>525</v>
      </c>
      <c r="AF17" s="182">
        <v>60</v>
      </c>
      <c r="AG17" s="250" t="s">
        <v>1236</v>
      </c>
      <c r="AH17" s="250" t="s">
        <v>526</v>
      </c>
      <c r="AI17" s="250" t="s">
        <v>526</v>
      </c>
      <c r="AJ17" s="250" t="s">
        <v>525</v>
      </c>
      <c r="AK17" s="250" t="s">
        <v>526</v>
      </c>
      <c r="AL17" s="250" t="s">
        <v>526</v>
      </c>
      <c r="AM17" s="250" t="s">
        <v>1221</v>
      </c>
      <c r="AN17" s="250" t="s">
        <v>1222</v>
      </c>
      <c r="AO17" s="250" t="s">
        <v>1219</v>
      </c>
      <c r="AP17" s="250" t="s">
        <v>525</v>
      </c>
      <c r="AQ17" s="250">
        <v>5.9348951477058236</v>
      </c>
      <c r="AR17" s="250" t="s">
        <v>11</v>
      </c>
      <c r="AS17" s="250">
        <v>500000000</v>
      </c>
      <c r="AT17" s="250">
        <v>100</v>
      </c>
      <c r="AV17" s="157">
        <v>16</v>
      </c>
      <c r="AW17" s="157" t="s">
        <v>100</v>
      </c>
      <c r="AX17" s="157" t="s">
        <v>95</v>
      </c>
      <c r="AY17" s="157" t="s">
        <v>95</v>
      </c>
    </row>
    <row r="18" spans="1:51">
      <c r="A18" s="157">
        <v>16</v>
      </c>
      <c r="B18" s="181" t="s">
        <v>505</v>
      </c>
      <c r="C18" s="180" t="s">
        <v>543</v>
      </c>
      <c r="D18" s="180" t="s">
        <v>558</v>
      </c>
      <c r="E18" s="180" t="s">
        <v>525</v>
      </c>
      <c r="F18" s="180" t="s">
        <v>526</v>
      </c>
      <c r="G18" s="180" t="s">
        <v>526</v>
      </c>
      <c r="H18" s="180" t="s">
        <v>80</v>
      </c>
      <c r="I18" s="180" t="s">
        <v>72</v>
      </c>
      <c r="J18" s="180" t="s">
        <v>72</v>
      </c>
      <c r="K18" s="180" t="s">
        <v>525</v>
      </c>
      <c r="L18" s="180" t="s">
        <v>525</v>
      </c>
      <c r="M18" s="180" t="s">
        <v>525</v>
      </c>
      <c r="N18" s="180" t="s">
        <v>525</v>
      </c>
      <c r="O18" s="180" t="s">
        <v>525</v>
      </c>
      <c r="P18" s="180" t="s">
        <v>525</v>
      </c>
      <c r="Q18" s="180" t="s">
        <v>525</v>
      </c>
      <c r="R18" s="180" t="s">
        <v>525</v>
      </c>
      <c r="S18" s="180" t="s">
        <v>525</v>
      </c>
      <c r="T18" s="180" t="s">
        <v>525</v>
      </c>
      <c r="U18" s="180" t="s">
        <v>525</v>
      </c>
      <c r="V18" s="180" t="s">
        <v>526</v>
      </c>
      <c r="W18" s="180" t="s">
        <v>526</v>
      </c>
      <c r="X18" s="180" t="s">
        <v>526</v>
      </c>
      <c r="Y18" s="180" t="s">
        <v>534</v>
      </c>
      <c r="Z18" s="180" t="s">
        <v>525</v>
      </c>
      <c r="AA18" s="180" t="s">
        <v>553</v>
      </c>
      <c r="AB18" s="180" t="s">
        <v>150</v>
      </c>
      <c r="AC18" s="181" t="s">
        <v>315</v>
      </c>
      <c r="AD18" s="181" t="s">
        <v>531</v>
      </c>
      <c r="AE18" s="181" t="s">
        <v>525</v>
      </c>
      <c r="AF18" s="182" t="s">
        <v>532</v>
      </c>
      <c r="AG18" s="250" t="s">
        <v>1237</v>
      </c>
      <c r="AH18" s="250" t="s">
        <v>526</v>
      </c>
      <c r="AI18" s="250" t="s">
        <v>526</v>
      </c>
      <c r="AJ18" s="250" t="s">
        <v>525</v>
      </c>
      <c r="AK18" s="250" t="s">
        <v>526</v>
      </c>
      <c r="AL18" s="250" t="s">
        <v>526</v>
      </c>
      <c r="AM18" s="250" t="s">
        <v>1221</v>
      </c>
      <c r="AN18" s="250" t="s">
        <v>1222</v>
      </c>
      <c r="AO18" s="250" t="s">
        <v>1219</v>
      </c>
      <c r="AP18" s="250" t="s">
        <v>525</v>
      </c>
      <c r="AQ18" s="250">
        <v>2.98</v>
      </c>
      <c r="AR18" s="250" t="s">
        <v>449</v>
      </c>
      <c r="AS18" s="250">
        <v>2000000000</v>
      </c>
      <c r="AT18" s="250">
        <v>100</v>
      </c>
    </row>
    <row r="19" spans="1:51">
      <c r="A19" s="157">
        <v>17</v>
      </c>
      <c r="B19" s="181" t="s">
        <v>506</v>
      </c>
      <c r="C19" s="180" t="s">
        <v>543</v>
      </c>
      <c r="D19" s="180" t="s">
        <v>559</v>
      </c>
      <c r="E19" s="180" t="s">
        <v>560</v>
      </c>
      <c r="F19" s="180" t="s">
        <v>526</v>
      </c>
      <c r="G19" s="180" t="s">
        <v>526</v>
      </c>
      <c r="H19" s="180" t="s">
        <v>525</v>
      </c>
      <c r="I19" s="180" t="s">
        <v>525</v>
      </c>
      <c r="J19" s="180" t="s">
        <v>525</v>
      </c>
      <c r="K19" s="180" t="s">
        <v>525</v>
      </c>
      <c r="L19" s="180" t="s">
        <v>525</v>
      </c>
      <c r="M19" s="180" t="s">
        <v>525</v>
      </c>
      <c r="N19" s="180" t="s">
        <v>525</v>
      </c>
      <c r="O19" s="180" t="s">
        <v>525</v>
      </c>
      <c r="P19" s="180" t="s">
        <v>561</v>
      </c>
      <c r="Q19" s="180" t="s">
        <v>525</v>
      </c>
      <c r="R19" s="180" t="s">
        <v>562</v>
      </c>
      <c r="S19" s="180" t="s">
        <v>525</v>
      </c>
      <c r="T19" s="180" t="s">
        <v>82</v>
      </c>
      <c r="U19" s="180" t="s">
        <v>81</v>
      </c>
      <c r="V19" s="180" t="s">
        <v>526</v>
      </c>
      <c r="W19" s="180" t="s">
        <v>526</v>
      </c>
      <c r="X19" s="180" t="s">
        <v>526</v>
      </c>
      <c r="Y19" s="180" t="s">
        <v>534</v>
      </c>
      <c r="Z19" s="180" t="s">
        <v>525</v>
      </c>
      <c r="AA19" s="180" t="s">
        <v>82</v>
      </c>
      <c r="AB19" s="180" t="s">
        <v>563</v>
      </c>
      <c r="AC19" s="181" t="s">
        <v>150</v>
      </c>
      <c r="AD19" s="181" t="s">
        <v>531</v>
      </c>
      <c r="AE19" s="181" t="s">
        <v>525</v>
      </c>
      <c r="AF19" s="182" t="s">
        <v>532</v>
      </c>
      <c r="AG19" s="250" t="s">
        <v>1238</v>
      </c>
      <c r="AH19" s="250" t="s">
        <v>526</v>
      </c>
      <c r="AI19" s="250" t="s">
        <v>526</v>
      </c>
      <c r="AJ19" s="250" t="s">
        <v>1192</v>
      </c>
      <c r="AK19" s="250" t="s">
        <v>526</v>
      </c>
      <c r="AL19" s="250" t="s">
        <v>526</v>
      </c>
      <c r="AM19" s="250" t="s">
        <v>1205</v>
      </c>
      <c r="AN19" s="250" t="s">
        <v>1223</v>
      </c>
      <c r="AO19" s="250" t="s">
        <v>1219</v>
      </c>
      <c r="AP19" s="250" t="s">
        <v>525</v>
      </c>
      <c r="AQ19" s="250">
        <v>7.5</v>
      </c>
      <c r="AR19" s="250" t="s">
        <v>11</v>
      </c>
      <c r="AS19" s="250">
        <v>140000000</v>
      </c>
      <c r="AT19" s="250">
        <v>100</v>
      </c>
    </row>
    <row r="20" spans="1:51">
      <c r="A20" s="157">
        <v>18</v>
      </c>
      <c r="B20" s="181" t="s">
        <v>1173</v>
      </c>
      <c r="C20" s="180" t="s">
        <v>523</v>
      </c>
      <c r="D20" s="180" t="s">
        <v>1193</v>
      </c>
      <c r="E20" s="180" t="s">
        <v>525</v>
      </c>
      <c r="F20" s="180" t="s">
        <v>526</v>
      </c>
      <c r="G20" s="180" t="s">
        <v>526</v>
      </c>
      <c r="H20" s="180" t="s">
        <v>525</v>
      </c>
      <c r="I20" s="180" t="s">
        <v>525</v>
      </c>
      <c r="J20" s="180" t="s">
        <v>525</v>
      </c>
      <c r="K20" s="180" t="s">
        <v>525</v>
      </c>
      <c r="L20" s="180" t="s">
        <v>525</v>
      </c>
      <c r="M20" s="180" t="s">
        <v>525</v>
      </c>
      <c r="N20" s="180" t="s">
        <v>525</v>
      </c>
      <c r="O20" s="180" t="s">
        <v>525</v>
      </c>
      <c r="P20" s="180" t="s">
        <v>525</v>
      </c>
      <c r="Q20" s="180" t="s">
        <v>525</v>
      </c>
      <c r="R20" s="180" t="s">
        <v>525</v>
      </c>
      <c r="S20" s="180" t="s">
        <v>525</v>
      </c>
      <c r="T20" s="180" t="s">
        <v>525</v>
      </c>
      <c r="U20" s="180" t="s">
        <v>525</v>
      </c>
      <c r="V20" s="180" t="s">
        <v>526</v>
      </c>
      <c r="W20" s="180" t="s">
        <v>526</v>
      </c>
      <c r="X20" s="180" t="s">
        <v>526</v>
      </c>
      <c r="Y20" s="180" t="s">
        <v>534</v>
      </c>
      <c r="Z20" s="180" t="s">
        <v>525</v>
      </c>
      <c r="AA20" s="180" t="s">
        <v>82</v>
      </c>
      <c r="AB20" s="180" t="s">
        <v>150</v>
      </c>
      <c r="AC20" s="181" t="s">
        <v>150</v>
      </c>
      <c r="AD20" s="181" t="s">
        <v>531</v>
      </c>
      <c r="AE20" s="181" t="s">
        <v>525</v>
      </c>
      <c r="AF20" s="182" t="s">
        <v>532</v>
      </c>
      <c r="AG20" s="250" t="s">
        <v>1239</v>
      </c>
      <c r="AH20" s="250" t="s">
        <v>526</v>
      </c>
      <c r="AI20" s="250" t="s">
        <v>526</v>
      </c>
      <c r="AJ20" s="250" t="s">
        <v>525</v>
      </c>
      <c r="AK20" s="250" t="s">
        <v>526</v>
      </c>
      <c r="AL20" s="250" t="s">
        <v>526</v>
      </c>
      <c r="AM20" s="250" t="s">
        <v>1210</v>
      </c>
      <c r="AN20" s="250" t="s">
        <v>1224</v>
      </c>
      <c r="AO20" s="250" t="s">
        <v>1209</v>
      </c>
      <c r="AP20" s="250" t="s">
        <v>525</v>
      </c>
      <c r="AQ20" s="250">
        <v>3</v>
      </c>
      <c r="AR20" s="250" t="s">
        <v>449</v>
      </c>
      <c r="AS20" s="250">
        <v>165000000</v>
      </c>
      <c r="AT20" s="250">
        <v>100</v>
      </c>
    </row>
    <row r="21" spans="1:51">
      <c r="A21" s="157">
        <v>19</v>
      </c>
      <c r="B21" s="181" t="s">
        <v>1174</v>
      </c>
      <c r="C21" s="180" t="s">
        <v>538</v>
      </c>
      <c r="D21" s="180" t="s">
        <v>1194</v>
      </c>
      <c r="E21" s="180" t="s">
        <v>525</v>
      </c>
      <c r="F21" s="180">
        <v>10570651</v>
      </c>
      <c r="G21" s="180" t="s">
        <v>1195</v>
      </c>
      <c r="H21" s="180" t="s">
        <v>525</v>
      </c>
      <c r="I21" s="180" t="s">
        <v>525</v>
      </c>
      <c r="J21" s="180" t="s">
        <v>525</v>
      </c>
      <c r="K21" s="180" t="s">
        <v>525</v>
      </c>
      <c r="L21" s="180" t="s">
        <v>525</v>
      </c>
      <c r="M21" s="180" t="s">
        <v>525</v>
      </c>
      <c r="N21" s="180" t="s">
        <v>525</v>
      </c>
      <c r="O21" s="180" t="s">
        <v>525</v>
      </c>
      <c r="P21" s="180" t="s">
        <v>525</v>
      </c>
      <c r="Q21" s="180" t="s">
        <v>525</v>
      </c>
      <c r="R21" s="180" t="s">
        <v>525</v>
      </c>
      <c r="S21" s="180" t="s">
        <v>525</v>
      </c>
      <c r="T21" s="180" t="s">
        <v>525</v>
      </c>
      <c r="U21" s="180" t="s">
        <v>525</v>
      </c>
      <c r="V21" s="180" t="s">
        <v>526</v>
      </c>
      <c r="W21" s="180" t="s">
        <v>526</v>
      </c>
      <c r="X21" s="180" t="s">
        <v>526</v>
      </c>
      <c r="Y21" s="180" t="s">
        <v>534</v>
      </c>
      <c r="Z21" s="180" t="s">
        <v>525</v>
      </c>
      <c r="AA21" s="180" t="s">
        <v>82</v>
      </c>
      <c r="AB21" s="180" t="s">
        <v>150</v>
      </c>
      <c r="AC21" s="181" t="s">
        <v>150</v>
      </c>
      <c r="AD21" s="181" t="s">
        <v>547</v>
      </c>
      <c r="AE21" s="181" t="s">
        <v>525</v>
      </c>
      <c r="AF21" s="182" t="s">
        <v>532</v>
      </c>
      <c r="AG21" s="250" t="s">
        <v>1240</v>
      </c>
      <c r="AH21" s="250">
        <v>10570651</v>
      </c>
      <c r="AI21" s="250" t="s">
        <v>1195</v>
      </c>
      <c r="AJ21" s="250" t="s">
        <v>525</v>
      </c>
      <c r="AK21" s="250" t="s">
        <v>526</v>
      </c>
      <c r="AL21" s="250" t="s">
        <v>526</v>
      </c>
      <c r="AM21" s="250" t="s">
        <v>1207</v>
      </c>
      <c r="AN21" s="250" t="s">
        <v>1225</v>
      </c>
      <c r="AO21" s="250" t="s">
        <v>1217</v>
      </c>
      <c r="AP21" s="250" t="s">
        <v>525</v>
      </c>
      <c r="AQ21" s="250">
        <v>4.2</v>
      </c>
      <c r="AR21" s="250" t="s">
        <v>449</v>
      </c>
      <c r="AS21" s="250">
        <v>200000000</v>
      </c>
      <c r="AT21" s="250">
        <v>100</v>
      </c>
    </row>
    <row r="22" spans="1:51">
      <c r="A22" s="157">
        <v>20</v>
      </c>
      <c r="B22" s="181" t="s">
        <v>526</v>
      </c>
      <c r="C22" s="180" t="s">
        <v>526</v>
      </c>
      <c r="D22" s="180" t="s">
        <v>526</v>
      </c>
      <c r="E22" s="180" t="s">
        <v>526</v>
      </c>
      <c r="F22" s="180" t="s">
        <v>526</v>
      </c>
      <c r="G22" s="180" t="s">
        <v>526</v>
      </c>
      <c r="H22" s="180" t="s">
        <v>526</v>
      </c>
      <c r="I22" s="180" t="s">
        <v>526</v>
      </c>
      <c r="J22" s="180" t="s">
        <v>526</v>
      </c>
      <c r="K22" s="180" t="s">
        <v>526</v>
      </c>
      <c r="L22" s="180" t="s">
        <v>526</v>
      </c>
      <c r="M22" s="180" t="s">
        <v>526</v>
      </c>
      <c r="N22" s="180" t="s">
        <v>526</v>
      </c>
      <c r="O22" s="180" t="s">
        <v>526</v>
      </c>
      <c r="P22" s="180" t="s">
        <v>526</v>
      </c>
      <c r="Q22" s="180" t="s">
        <v>526</v>
      </c>
      <c r="R22" s="180" t="s">
        <v>526</v>
      </c>
      <c r="S22" s="180" t="s">
        <v>526</v>
      </c>
      <c r="T22" s="180" t="s">
        <v>526</v>
      </c>
      <c r="U22" s="180" t="s">
        <v>526</v>
      </c>
      <c r="V22" s="180" t="s">
        <v>526</v>
      </c>
      <c r="W22" s="180" t="s">
        <v>526</v>
      </c>
      <c r="X22" s="180" t="s">
        <v>526</v>
      </c>
      <c r="Y22" s="180" t="s">
        <v>526</v>
      </c>
      <c r="Z22" s="180" t="s">
        <v>526</v>
      </c>
      <c r="AA22" s="180" t="s">
        <v>526</v>
      </c>
      <c r="AB22" s="180" t="s">
        <v>526</v>
      </c>
      <c r="AC22" s="181" t="s">
        <v>526</v>
      </c>
      <c r="AD22" s="181" t="s">
        <v>526</v>
      </c>
      <c r="AE22" s="181" t="s">
        <v>526</v>
      </c>
      <c r="AF22" s="182" t="s">
        <v>526</v>
      </c>
      <c r="AG22" s="250" t="s">
        <v>526</v>
      </c>
      <c r="AH22" s="250" t="s">
        <v>526</v>
      </c>
      <c r="AI22" s="250" t="s">
        <v>526</v>
      </c>
      <c r="AJ22" s="250" t="s">
        <v>526</v>
      </c>
      <c r="AK22" s="250" t="s">
        <v>526</v>
      </c>
      <c r="AL22" s="250" t="s">
        <v>526</v>
      </c>
      <c r="AM22" s="250" t="s">
        <v>526</v>
      </c>
      <c r="AN22" s="250" t="s">
        <v>526</v>
      </c>
      <c r="AO22" s="250" t="s">
        <v>526</v>
      </c>
      <c r="AP22" s="250" t="s">
        <v>526</v>
      </c>
      <c r="AQ22" s="250" t="s">
        <v>526</v>
      </c>
      <c r="AR22" s="250" t="s">
        <v>526</v>
      </c>
      <c r="AS22" s="250" t="s">
        <v>526</v>
      </c>
      <c r="AT22" s="250" t="s">
        <v>526</v>
      </c>
      <c r="AV22" s="157">
        <v>21</v>
      </c>
      <c r="AW22" s="157" t="s">
        <v>90</v>
      </c>
      <c r="AX22" s="157" t="s">
        <v>90</v>
      </c>
      <c r="AY22" s="157" t="s">
        <v>90</v>
      </c>
    </row>
    <row r="23" spans="1:51">
      <c r="A23" s="157">
        <v>21</v>
      </c>
      <c r="B23" s="181" t="s">
        <v>526</v>
      </c>
      <c r="C23" s="180" t="s">
        <v>526</v>
      </c>
      <c r="D23" s="180" t="s">
        <v>526</v>
      </c>
      <c r="E23" s="180" t="s">
        <v>526</v>
      </c>
      <c r="F23" s="180" t="s">
        <v>526</v>
      </c>
      <c r="G23" s="180" t="s">
        <v>526</v>
      </c>
      <c r="H23" s="180" t="s">
        <v>526</v>
      </c>
      <c r="I23" s="180" t="s">
        <v>526</v>
      </c>
      <c r="J23" s="180" t="s">
        <v>526</v>
      </c>
      <c r="K23" s="180" t="s">
        <v>526</v>
      </c>
      <c r="L23" s="180" t="s">
        <v>526</v>
      </c>
      <c r="M23" s="180" t="s">
        <v>526</v>
      </c>
      <c r="N23" s="180" t="s">
        <v>526</v>
      </c>
      <c r="O23" s="180" t="s">
        <v>526</v>
      </c>
      <c r="P23" s="180" t="s">
        <v>526</v>
      </c>
      <c r="Q23" s="180" t="s">
        <v>526</v>
      </c>
      <c r="R23" s="180" t="s">
        <v>526</v>
      </c>
      <c r="S23" s="180" t="s">
        <v>526</v>
      </c>
      <c r="T23" s="180" t="s">
        <v>526</v>
      </c>
      <c r="U23" s="180" t="s">
        <v>526</v>
      </c>
      <c r="V23" s="180" t="s">
        <v>526</v>
      </c>
      <c r="W23" s="180" t="s">
        <v>526</v>
      </c>
      <c r="X23" s="180" t="s">
        <v>526</v>
      </c>
      <c r="Y23" s="180" t="s">
        <v>526</v>
      </c>
      <c r="Z23" s="180" t="s">
        <v>526</v>
      </c>
      <c r="AA23" s="180" t="s">
        <v>526</v>
      </c>
      <c r="AB23" s="180" t="s">
        <v>526</v>
      </c>
      <c r="AC23" s="181" t="s">
        <v>526</v>
      </c>
      <c r="AD23" s="181" t="s">
        <v>526</v>
      </c>
      <c r="AE23" s="181" t="s">
        <v>526</v>
      </c>
      <c r="AF23" s="182" t="s">
        <v>526</v>
      </c>
      <c r="AG23" s="250" t="s">
        <v>526</v>
      </c>
      <c r="AH23" s="250" t="s">
        <v>526</v>
      </c>
      <c r="AI23" s="250" t="s">
        <v>526</v>
      </c>
      <c r="AJ23" s="250" t="s">
        <v>526</v>
      </c>
      <c r="AK23" s="250" t="s">
        <v>526</v>
      </c>
      <c r="AL23" s="250" t="s">
        <v>526</v>
      </c>
      <c r="AM23" s="250" t="s">
        <v>526</v>
      </c>
      <c r="AN23" s="250" t="s">
        <v>526</v>
      </c>
      <c r="AO23" s="250" t="s">
        <v>526</v>
      </c>
      <c r="AP23" s="250" t="s">
        <v>526</v>
      </c>
      <c r="AQ23" s="250" t="s">
        <v>526</v>
      </c>
      <c r="AR23" s="250" t="s">
        <v>526</v>
      </c>
      <c r="AS23" s="250" t="s">
        <v>526</v>
      </c>
      <c r="AT23" s="250" t="s">
        <v>526</v>
      </c>
      <c r="AV23" s="157">
        <v>22</v>
      </c>
      <c r="AW23" s="157" t="s">
        <v>9</v>
      </c>
      <c r="AX23" s="157" t="s">
        <v>118</v>
      </c>
      <c r="AY23" s="157" t="s">
        <v>119</v>
      </c>
    </row>
    <row r="24" spans="1:51">
      <c r="A24" s="157">
        <v>22</v>
      </c>
      <c r="B24" s="181" t="s">
        <v>526</v>
      </c>
      <c r="C24" s="180" t="s">
        <v>526</v>
      </c>
      <c r="D24" s="180" t="s">
        <v>526</v>
      </c>
      <c r="E24" s="180" t="s">
        <v>526</v>
      </c>
      <c r="F24" s="180" t="s">
        <v>526</v>
      </c>
      <c r="G24" s="180" t="s">
        <v>526</v>
      </c>
      <c r="H24" s="180" t="s">
        <v>526</v>
      </c>
      <c r="I24" s="180" t="s">
        <v>526</v>
      </c>
      <c r="J24" s="180" t="s">
        <v>526</v>
      </c>
      <c r="K24" s="180" t="s">
        <v>526</v>
      </c>
      <c r="L24" s="180" t="s">
        <v>526</v>
      </c>
      <c r="M24" s="180" t="s">
        <v>526</v>
      </c>
      <c r="N24" s="180" t="s">
        <v>526</v>
      </c>
      <c r="O24" s="180" t="s">
        <v>526</v>
      </c>
      <c r="P24" s="180" t="s">
        <v>526</v>
      </c>
      <c r="Q24" s="180" t="s">
        <v>526</v>
      </c>
      <c r="R24" s="180" t="s">
        <v>526</v>
      </c>
      <c r="S24" s="180" t="s">
        <v>526</v>
      </c>
      <c r="T24" s="180" t="s">
        <v>526</v>
      </c>
      <c r="U24" s="180" t="s">
        <v>526</v>
      </c>
      <c r="V24" s="180" t="s">
        <v>526</v>
      </c>
      <c r="W24" s="180" t="s">
        <v>526</v>
      </c>
      <c r="X24" s="180" t="s">
        <v>526</v>
      </c>
      <c r="Y24" s="180" t="s">
        <v>526</v>
      </c>
      <c r="Z24" s="180" t="s">
        <v>526</v>
      </c>
      <c r="AA24" s="180" t="s">
        <v>526</v>
      </c>
      <c r="AB24" s="180" t="s">
        <v>526</v>
      </c>
      <c r="AC24" s="181" t="s">
        <v>526</v>
      </c>
      <c r="AD24" s="181" t="s">
        <v>526</v>
      </c>
      <c r="AE24" s="181" t="s">
        <v>526</v>
      </c>
      <c r="AF24" s="182" t="s">
        <v>526</v>
      </c>
      <c r="AG24" s="250" t="s">
        <v>526</v>
      </c>
      <c r="AH24" s="250" t="s">
        <v>526</v>
      </c>
      <c r="AI24" s="250" t="s">
        <v>526</v>
      </c>
      <c r="AJ24" s="250" t="s">
        <v>526</v>
      </c>
      <c r="AK24" s="250" t="s">
        <v>526</v>
      </c>
      <c r="AL24" s="250" t="s">
        <v>526</v>
      </c>
      <c r="AM24" s="250" t="s">
        <v>526</v>
      </c>
      <c r="AN24" s="250" t="s">
        <v>526</v>
      </c>
      <c r="AO24" s="250" t="s">
        <v>526</v>
      </c>
      <c r="AP24" s="250" t="s">
        <v>526</v>
      </c>
      <c r="AQ24" s="250" t="s">
        <v>526</v>
      </c>
      <c r="AR24" s="250" t="s">
        <v>526</v>
      </c>
      <c r="AS24" s="250" t="s">
        <v>526</v>
      </c>
      <c r="AT24" s="250" t="s">
        <v>526</v>
      </c>
      <c r="AV24" s="157">
        <v>22</v>
      </c>
      <c r="AW24" s="157" t="s">
        <v>9</v>
      </c>
      <c r="AX24" s="157" t="s">
        <v>118</v>
      </c>
      <c r="AY24" s="157" t="s">
        <v>119</v>
      </c>
    </row>
    <row r="25" spans="1:51">
      <c r="A25" s="157">
        <v>23</v>
      </c>
      <c r="B25" s="181" t="s">
        <v>526</v>
      </c>
      <c r="C25" s="180" t="s">
        <v>526</v>
      </c>
      <c r="D25" s="180" t="s">
        <v>526</v>
      </c>
      <c r="E25" s="180" t="s">
        <v>526</v>
      </c>
      <c r="F25" s="180" t="s">
        <v>526</v>
      </c>
      <c r="G25" s="180" t="s">
        <v>526</v>
      </c>
      <c r="H25" s="180" t="s">
        <v>526</v>
      </c>
      <c r="I25" s="180" t="s">
        <v>526</v>
      </c>
      <c r="J25" s="180" t="s">
        <v>526</v>
      </c>
      <c r="K25" s="180" t="s">
        <v>526</v>
      </c>
      <c r="L25" s="180" t="s">
        <v>526</v>
      </c>
      <c r="M25" s="180" t="s">
        <v>526</v>
      </c>
      <c r="N25" s="180" t="s">
        <v>526</v>
      </c>
      <c r="O25" s="180" t="s">
        <v>526</v>
      </c>
      <c r="P25" s="180" t="s">
        <v>526</v>
      </c>
      <c r="Q25" s="180" t="s">
        <v>526</v>
      </c>
      <c r="R25" s="180" t="s">
        <v>526</v>
      </c>
      <c r="S25" s="180" t="s">
        <v>526</v>
      </c>
      <c r="T25" s="180" t="s">
        <v>526</v>
      </c>
      <c r="U25" s="180" t="s">
        <v>526</v>
      </c>
      <c r="V25" s="180" t="s">
        <v>526</v>
      </c>
      <c r="W25" s="180" t="s">
        <v>526</v>
      </c>
      <c r="X25" s="180" t="s">
        <v>526</v>
      </c>
      <c r="Y25" s="180" t="s">
        <v>526</v>
      </c>
      <c r="Z25" s="180" t="s">
        <v>526</v>
      </c>
      <c r="AA25" s="180" t="s">
        <v>526</v>
      </c>
      <c r="AB25" s="180" t="s">
        <v>526</v>
      </c>
      <c r="AC25" s="181" t="s">
        <v>526</v>
      </c>
      <c r="AD25" s="181" t="s">
        <v>526</v>
      </c>
      <c r="AE25" s="181" t="s">
        <v>526</v>
      </c>
      <c r="AF25" s="182" t="s">
        <v>526</v>
      </c>
      <c r="AG25" s="250" t="s">
        <v>526</v>
      </c>
      <c r="AH25" s="250" t="s">
        <v>526</v>
      </c>
      <c r="AI25" s="250" t="s">
        <v>526</v>
      </c>
      <c r="AJ25" s="250" t="s">
        <v>526</v>
      </c>
      <c r="AK25" s="250" t="s">
        <v>526</v>
      </c>
      <c r="AL25" s="250" t="s">
        <v>526</v>
      </c>
      <c r="AM25" s="250" t="s">
        <v>526</v>
      </c>
      <c r="AN25" s="250" t="s">
        <v>526</v>
      </c>
      <c r="AO25" s="250" t="s">
        <v>526</v>
      </c>
      <c r="AP25" s="250" t="s">
        <v>526</v>
      </c>
      <c r="AQ25" s="250" t="s">
        <v>526</v>
      </c>
      <c r="AR25" s="250" t="s">
        <v>526</v>
      </c>
      <c r="AS25" s="250" t="s">
        <v>526</v>
      </c>
      <c r="AT25" s="250" t="s">
        <v>526</v>
      </c>
      <c r="AV25" s="157">
        <v>23</v>
      </c>
      <c r="AW25" s="157" t="s">
        <v>120</v>
      </c>
      <c r="AX25" s="157" t="s">
        <v>9</v>
      </c>
      <c r="AY25" s="157" t="s">
        <v>9</v>
      </c>
    </row>
    <row r="26" spans="1:51">
      <c r="A26" s="157">
        <v>24</v>
      </c>
      <c r="B26" s="181" t="s">
        <v>526</v>
      </c>
      <c r="C26" s="180" t="s">
        <v>526</v>
      </c>
      <c r="D26" s="180" t="s">
        <v>526</v>
      </c>
      <c r="E26" s="180" t="s">
        <v>526</v>
      </c>
      <c r="F26" s="180" t="s">
        <v>526</v>
      </c>
      <c r="G26" s="180" t="s">
        <v>526</v>
      </c>
      <c r="H26" s="180" t="s">
        <v>526</v>
      </c>
      <c r="I26" s="180" t="s">
        <v>526</v>
      </c>
      <c r="J26" s="180" t="s">
        <v>526</v>
      </c>
      <c r="K26" s="180" t="s">
        <v>526</v>
      </c>
      <c r="L26" s="180" t="s">
        <v>526</v>
      </c>
      <c r="M26" s="180" t="s">
        <v>526</v>
      </c>
      <c r="N26" s="180" t="s">
        <v>526</v>
      </c>
      <c r="O26" s="180" t="s">
        <v>526</v>
      </c>
      <c r="P26" s="180" t="s">
        <v>526</v>
      </c>
      <c r="Q26" s="180" t="s">
        <v>526</v>
      </c>
      <c r="R26" s="180" t="s">
        <v>526</v>
      </c>
      <c r="S26" s="180" t="s">
        <v>526</v>
      </c>
      <c r="T26" s="180" t="s">
        <v>526</v>
      </c>
      <c r="U26" s="180" t="s">
        <v>526</v>
      </c>
      <c r="V26" s="180" t="s">
        <v>526</v>
      </c>
      <c r="W26" s="180" t="s">
        <v>526</v>
      </c>
      <c r="X26" s="180" t="s">
        <v>526</v>
      </c>
      <c r="Y26" s="180" t="s">
        <v>526</v>
      </c>
      <c r="Z26" s="180" t="s">
        <v>526</v>
      </c>
      <c r="AA26" s="180" t="s">
        <v>526</v>
      </c>
      <c r="AB26" s="180" t="s">
        <v>526</v>
      </c>
      <c r="AC26" s="181" t="s">
        <v>526</v>
      </c>
      <c r="AD26" s="181" t="s">
        <v>526</v>
      </c>
      <c r="AE26" s="181" t="s">
        <v>526</v>
      </c>
      <c r="AF26" s="182" t="s">
        <v>526</v>
      </c>
      <c r="AG26" s="250" t="s">
        <v>526</v>
      </c>
      <c r="AH26" s="250" t="s">
        <v>526</v>
      </c>
      <c r="AI26" s="250" t="s">
        <v>526</v>
      </c>
      <c r="AJ26" s="250" t="s">
        <v>526</v>
      </c>
      <c r="AK26" s="250" t="s">
        <v>526</v>
      </c>
      <c r="AL26" s="250" t="s">
        <v>526</v>
      </c>
      <c r="AM26" s="250" t="s">
        <v>526</v>
      </c>
      <c r="AN26" s="250" t="s">
        <v>526</v>
      </c>
      <c r="AO26" s="250" t="s">
        <v>526</v>
      </c>
      <c r="AP26" s="250" t="s">
        <v>526</v>
      </c>
      <c r="AQ26" s="250" t="s">
        <v>526</v>
      </c>
      <c r="AR26" s="250" t="s">
        <v>526</v>
      </c>
      <c r="AS26" s="250" t="s">
        <v>526</v>
      </c>
      <c r="AT26" s="250" t="s">
        <v>526</v>
      </c>
      <c r="AV26" s="157">
        <v>24</v>
      </c>
      <c r="AW26" s="157" t="s">
        <v>120</v>
      </c>
      <c r="AX26" s="157" t="s">
        <v>82</v>
      </c>
      <c r="AY26" s="157" t="s">
        <v>81</v>
      </c>
    </row>
    <row r="27" spans="1:51">
      <c r="A27" s="157">
        <v>25</v>
      </c>
      <c r="B27" s="181" t="s">
        <v>526</v>
      </c>
      <c r="C27" s="180" t="s">
        <v>526</v>
      </c>
      <c r="D27" s="180" t="s">
        <v>526</v>
      </c>
      <c r="E27" s="180" t="s">
        <v>526</v>
      </c>
      <c r="F27" s="180" t="s">
        <v>526</v>
      </c>
      <c r="G27" s="180" t="s">
        <v>526</v>
      </c>
      <c r="H27" s="180" t="s">
        <v>526</v>
      </c>
      <c r="I27" s="180" t="s">
        <v>526</v>
      </c>
      <c r="J27" s="180" t="s">
        <v>526</v>
      </c>
      <c r="K27" s="180" t="s">
        <v>526</v>
      </c>
      <c r="L27" s="180" t="s">
        <v>526</v>
      </c>
      <c r="M27" s="180" t="s">
        <v>526</v>
      </c>
      <c r="N27" s="180" t="s">
        <v>526</v>
      </c>
      <c r="O27" s="180" t="s">
        <v>526</v>
      </c>
      <c r="P27" s="180" t="s">
        <v>526</v>
      </c>
      <c r="Q27" s="180" t="s">
        <v>526</v>
      </c>
      <c r="R27" s="180" t="s">
        <v>526</v>
      </c>
      <c r="S27" s="180" t="s">
        <v>526</v>
      </c>
      <c r="T27" s="180" t="s">
        <v>526</v>
      </c>
      <c r="U27" s="180" t="s">
        <v>526</v>
      </c>
      <c r="V27" s="180" t="s">
        <v>526</v>
      </c>
      <c r="W27" s="180" t="s">
        <v>526</v>
      </c>
      <c r="X27" s="180" t="s">
        <v>526</v>
      </c>
      <c r="Y27" s="180" t="s">
        <v>526</v>
      </c>
      <c r="Z27" s="180" t="s">
        <v>526</v>
      </c>
      <c r="AA27" s="180" t="s">
        <v>526</v>
      </c>
      <c r="AB27" s="180" t="s">
        <v>526</v>
      </c>
      <c r="AC27" s="181" t="s">
        <v>526</v>
      </c>
      <c r="AD27" s="181" t="s">
        <v>526</v>
      </c>
      <c r="AE27" s="181" t="s">
        <v>526</v>
      </c>
      <c r="AF27" s="182" t="s">
        <v>526</v>
      </c>
      <c r="AG27" s="250" t="s">
        <v>526</v>
      </c>
      <c r="AH27" s="250" t="s">
        <v>526</v>
      </c>
      <c r="AI27" s="250" t="s">
        <v>526</v>
      </c>
      <c r="AJ27" s="250" t="s">
        <v>526</v>
      </c>
      <c r="AK27" s="250" t="s">
        <v>526</v>
      </c>
      <c r="AL27" s="250" t="s">
        <v>526</v>
      </c>
      <c r="AM27" s="250" t="s">
        <v>526</v>
      </c>
      <c r="AN27" s="250" t="s">
        <v>526</v>
      </c>
      <c r="AO27" s="250" t="s">
        <v>526</v>
      </c>
      <c r="AP27" s="250" t="s">
        <v>526</v>
      </c>
      <c r="AQ27" s="250" t="s">
        <v>526</v>
      </c>
      <c r="AR27" s="250" t="s">
        <v>526</v>
      </c>
      <c r="AS27" s="250" t="s">
        <v>526</v>
      </c>
      <c r="AT27" s="250" t="s">
        <v>526</v>
      </c>
    </row>
    <row r="28" spans="1:51">
      <c r="A28" s="157">
        <v>26</v>
      </c>
      <c r="B28" s="181" t="s">
        <v>526</v>
      </c>
      <c r="C28" s="180" t="s">
        <v>526</v>
      </c>
      <c r="D28" s="180" t="s">
        <v>526</v>
      </c>
      <c r="E28" s="180" t="s">
        <v>526</v>
      </c>
      <c r="F28" s="180" t="s">
        <v>526</v>
      </c>
      <c r="G28" s="180" t="s">
        <v>526</v>
      </c>
      <c r="H28" s="180" t="s">
        <v>526</v>
      </c>
      <c r="I28" s="180" t="s">
        <v>526</v>
      </c>
      <c r="J28" s="180" t="s">
        <v>526</v>
      </c>
      <c r="K28" s="180" t="s">
        <v>526</v>
      </c>
      <c r="L28" s="180" t="s">
        <v>526</v>
      </c>
      <c r="M28" s="180" t="s">
        <v>526</v>
      </c>
      <c r="N28" s="180" t="s">
        <v>526</v>
      </c>
      <c r="O28" s="180" t="s">
        <v>526</v>
      </c>
      <c r="P28" s="180" t="s">
        <v>526</v>
      </c>
      <c r="Q28" s="180" t="s">
        <v>526</v>
      </c>
      <c r="R28" s="180" t="s">
        <v>526</v>
      </c>
      <c r="S28" s="180" t="s">
        <v>526</v>
      </c>
      <c r="T28" s="180" t="s">
        <v>526</v>
      </c>
      <c r="U28" s="180" t="s">
        <v>526</v>
      </c>
      <c r="V28" s="180" t="s">
        <v>526</v>
      </c>
      <c r="W28" s="180" t="s">
        <v>526</v>
      </c>
      <c r="X28" s="180" t="s">
        <v>526</v>
      </c>
      <c r="Y28" s="180" t="s">
        <v>526</v>
      </c>
      <c r="Z28" s="180" t="s">
        <v>526</v>
      </c>
      <c r="AA28" s="180" t="s">
        <v>526</v>
      </c>
      <c r="AB28" s="180" t="s">
        <v>526</v>
      </c>
      <c r="AC28" s="181" t="s">
        <v>526</v>
      </c>
      <c r="AD28" s="181" t="s">
        <v>526</v>
      </c>
      <c r="AE28" s="181" t="s">
        <v>526</v>
      </c>
      <c r="AF28" s="182" t="s">
        <v>526</v>
      </c>
      <c r="AG28" s="250" t="s">
        <v>526</v>
      </c>
      <c r="AH28" s="250" t="s">
        <v>526</v>
      </c>
      <c r="AI28" s="250" t="s">
        <v>526</v>
      </c>
      <c r="AJ28" s="250" t="s">
        <v>526</v>
      </c>
      <c r="AK28" s="250" t="s">
        <v>526</v>
      </c>
      <c r="AL28" s="250" t="s">
        <v>526</v>
      </c>
      <c r="AM28" s="250" t="s">
        <v>526</v>
      </c>
      <c r="AN28" s="250" t="s">
        <v>526</v>
      </c>
      <c r="AO28" s="250" t="s">
        <v>526</v>
      </c>
      <c r="AP28" s="250" t="s">
        <v>526</v>
      </c>
      <c r="AQ28" s="250" t="s">
        <v>526</v>
      </c>
      <c r="AR28" s="250" t="s">
        <v>526</v>
      </c>
      <c r="AS28" s="250" t="s">
        <v>526</v>
      </c>
      <c r="AT28" s="250" t="s">
        <v>526</v>
      </c>
    </row>
    <row r="29" spans="1:51">
      <c r="A29" s="157">
        <v>27</v>
      </c>
      <c r="B29" s="181" t="s">
        <v>526</v>
      </c>
      <c r="C29" s="180" t="s">
        <v>526</v>
      </c>
      <c r="D29" s="180" t="s">
        <v>526</v>
      </c>
      <c r="E29" s="180" t="s">
        <v>526</v>
      </c>
      <c r="F29" s="180" t="s">
        <v>526</v>
      </c>
      <c r="G29" s="180" t="s">
        <v>526</v>
      </c>
      <c r="H29" s="180" t="s">
        <v>526</v>
      </c>
      <c r="I29" s="180" t="s">
        <v>526</v>
      </c>
      <c r="J29" s="180" t="s">
        <v>526</v>
      </c>
      <c r="K29" s="180" t="s">
        <v>526</v>
      </c>
      <c r="L29" s="180" t="s">
        <v>526</v>
      </c>
      <c r="M29" s="180" t="s">
        <v>526</v>
      </c>
      <c r="N29" s="180" t="s">
        <v>526</v>
      </c>
      <c r="O29" s="180" t="s">
        <v>526</v>
      </c>
      <c r="P29" s="180" t="s">
        <v>526</v>
      </c>
      <c r="Q29" s="180" t="s">
        <v>526</v>
      </c>
      <c r="R29" s="180" t="s">
        <v>526</v>
      </c>
      <c r="S29" s="180" t="s">
        <v>526</v>
      </c>
      <c r="T29" s="180" t="s">
        <v>526</v>
      </c>
      <c r="U29" s="180" t="s">
        <v>526</v>
      </c>
      <c r="V29" s="180" t="s">
        <v>526</v>
      </c>
      <c r="W29" s="180" t="s">
        <v>526</v>
      </c>
      <c r="X29" s="180" t="s">
        <v>526</v>
      </c>
      <c r="Y29" s="180" t="s">
        <v>526</v>
      </c>
      <c r="Z29" s="180" t="s">
        <v>526</v>
      </c>
      <c r="AA29" s="180" t="s">
        <v>526</v>
      </c>
      <c r="AB29" s="180" t="s">
        <v>526</v>
      </c>
      <c r="AC29" s="181" t="s">
        <v>526</v>
      </c>
      <c r="AD29" s="181" t="s">
        <v>526</v>
      </c>
      <c r="AE29" s="181" t="s">
        <v>526</v>
      </c>
      <c r="AF29" s="182" t="s">
        <v>526</v>
      </c>
      <c r="AG29" s="250" t="s">
        <v>526</v>
      </c>
      <c r="AH29" s="250" t="s">
        <v>526</v>
      </c>
      <c r="AI29" s="250" t="s">
        <v>526</v>
      </c>
      <c r="AJ29" s="250" t="s">
        <v>526</v>
      </c>
      <c r="AK29" s="250" t="s">
        <v>526</v>
      </c>
      <c r="AL29" s="250" t="s">
        <v>526</v>
      </c>
      <c r="AM29" s="250" t="s">
        <v>526</v>
      </c>
      <c r="AN29" s="250" t="s">
        <v>526</v>
      </c>
      <c r="AO29" s="250" t="s">
        <v>526</v>
      </c>
      <c r="AP29" s="250" t="s">
        <v>526</v>
      </c>
      <c r="AQ29" s="250" t="s">
        <v>526</v>
      </c>
      <c r="AR29" s="250" t="s">
        <v>526</v>
      </c>
      <c r="AS29" s="250" t="s">
        <v>526</v>
      </c>
      <c r="AT29" s="250" t="s">
        <v>526</v>
      </c>
    </row>
    <row r="30" spans="1:51">
      <c r="A30" s="157">
        <v>28</v>
      </c>
      <c r="B30" s="181" t="s">
        <v>526</v>
      </c>
      <c r="C30" s="180" t="s">
        <v>526</v>
      </c>
      <c r="D30" s="180" t="s">
        <v>526</v>
      </c>
      <c r="E30" s="180" t="s">
        <v>526</v>
      </c>
      <c r="F30" s="180" t="s">
        <v>526</v>
      </c>
      <c r="G30" s="180" t="s">
        <v>526</v>
      </c>
      <c r="H30" s="180" t="s">
        <v>526</v>
      </c>
      <c r="I30" s="180" t="s">
        <v>526</v>
      </c>
      <c r="J30" s="180" t="s">
        <v>526</v>
      </c>
      <c r="K30" s="180" t="s">
        <v>526</v>
      </c>
      <c r="L30" s="180" t="s">
        <v>526</v>
      </c>
      <c r="M30" s="180" t="s">
        <v>526</v>
      </c>
      <c r="N30" s="180" t="s">
        <v>526</v>
      </c>
      <c r="O30" s="180" t="s">
        <v>526</v>
      </c>
      <c r="P30" s="180" t="s">
        <v>526</v>
      </c>
      <c r="Q30" s="180" t="s">
        <v>526</v>
      </c>
      <c r="R30" s="180" t="s">
        <v>526</v>
      </c>
      <c r="S30" s="180" t="s">
        <v>526</v>
      </c>
      <c r="T30" s="180" t="s">
        <v>526</v>
      </c>
      <c r="U30" s="180" t="s">
        <v>526</v>
      </c>
      <c r="V30" s="180" t="s">
        <v>526</v>
      </c>
      <c r="W30" s="180" t="s">
        <v>526</v>
      </c>
      <c r="X30" s="180" t="s">
        <v>526</v>
      </c>
      <c r="Y30" s="180" t="s">
        <v>526</v>
      </c>
      <c r="Z30" s="180" t="s">
        <v>526</v>
      </c>
      <c r="AA30" s="180" t="s">
        <v>526</v>
      </c>
      <c r="AB30" s="180" t="s">
        <v>526</v>
      </c>
      <c r="AC30" s="181" t="s">
        <v>526</v>
      </c>
      <c r="AD30" s="181" t="s">
        <v>526</v>
      </c>
      <c r="AE30" s="181" t="s">
        <v>526</v>
      </c>
      <c r="AF30" s="182" t="s">
        <v>526</v>
      </c>
      <c r="AG30" s="250" t="s">
        <v>526</v>
      </c>
      <c r="AH30" s="250" t="s">
        <v>526</v>
      </c>
      <c r="AI30" s="250" t="s">
        <v>526</v>
      </c>
      <c r="AJ30" s="250" t="s">
        <v>526</v>
      </c>
      <c r="AK30" s="250" t="s">
        <v>526</v>
      </c>
      <c r="AL30" s="250" t="s">
        <v>526</v>
      </c>
      <c r="AM30" s="250" t="s">
        <v>526</v>
      </c>
      <c r="AN30" s="250" t="s">
        <v>526</v>
      </c>
      <c r="AO30" s="250" t="s">
        <v>526</v>
      </c>
      <c r="AP30" s="250" t="s">
        <v>526</v>
      </c>
      <c r="AQ30" s="250" t="s">
        <v>526</v>
      </c>
      <c r="AR30" s="250" t="s">
        <v>526</v>
      </c>
      <c r="AS30" s="250" t="s">
        <v>526</v>
      </c>
      <c r="AT30" s="250" t="s">
        <v>526</v>
      </c>
    </row>
    <row r="31" spans="1:51">
      <c r="A31" s="157">
        <v>29</v>
      </c>
      <c r="B31" s="157" t="s">
        <v>526</v>
      </c>
      <c r="C31" s="2" t="s">
        <v>526</v>
      </c>
      <c r="D31" s="2" t="s">
        <v>526</v>
      </c>
      <c r="E31" s="2" t="s">
        <v>526</v>
      </c>
      <c r="F31" s="2" t="s">
        <v>526</v>
      </c>
      <c r="G31" s="2" t="s">
        <v>526</v>
      </c>
      <c r="H31" s="2" t="s">
        <v>526</v>
      </c>
      <c r="I31" s="2" t="s">
        <v>526</v>
      </c>
      <c r="J31" s="2" t="s">
        <v>526</v>
      </c>
      <c r="K31" s="2" t="s">
        <v>526</v>
      </c>
      <c r="L31" s="2" t="s">
        <v>526</v>
      </c>
      <c r="M31" s="2" t="s">
        <v>526</v>
      </c>
      <c r="N31" s="2" t="s">
        <v>526</v>
      </c>
      <c r="O31" s="2" t="s">
        <v>526</v>
      </c>
      <c r="P31" s="2" t="s">
        <v>526</v>
      </c>
      <c r="Q31" s="2" t="s">
        <v>526</v>
      </c>
      <c r="R31" s="2" t="s">
        <v>526</v>
      </c>
      <c r="S31" s="2" t="s">
        <v>526</v>
      </c>
      <c r="T31" s="2" t="s">
        <v>526</v>
      </c>
      <c r="U31" s="2" t="s">
        <v>526</v>
      </c>
      <c r="V31" s="2" t="s">
        <v>526</v>
      </c>
      <c r="W31" s="2" t="s">
        <v>526</v>
      </c>
      <c r="X31" s="2" t="s">
        <v>526</v>
      </c>
      <c r="Y31" s="2" t="s">
        <v>526</v>
      </c>
      <c r="Z31" s="2" t="s">
        <v>526</v>
      </c>
      <c r="AA31" s="2" t="s">
        <v>526</v>
      </c>
      <c r="AB31" s="2" t="s">
        <v>526</v>
      </c>
      <c r="AC31" s="157" t="s">
        <v>526</v>
      </c>
      <c r="AD31" s="157" t="s">
        <v>526</v>
      </c>
      <c r="AE31" s="157" t="s">
        <v>526</v>
      </c>
      <c r="AF31" s="157" t="s">
        <v>526</v>
      </c>
      <c r="AG31" s="157" t="s">
        <v>526</v>
      </c>
      <c r="AH31" s="157" t="s">
        <v>526</v>
      </c>
      <c r="AI31" s="157" t="s">
        <v>526</v>
      </c>
      <c r="AJ31" s="157" t="s">
        <v>526</v>
      </c>
      <c r="AK31" s="157" t="s">
        <v>526</v>
      </c>
      <c r="AL31" s="157" t="s">
        <v>526</v>
      </c>
      <c r="AM31" s="157" t="s">
        <v>526</v>
      </c>
      <c r="AN31" s="157" t="s">
        <v>526</v>
      </c>
      <c r="AO31" s="157" t="s">
        <v>526</v>
      </c>
      <c r="AP31" s="157" t="s">
        <v>526</v>
      </c>
      <c r="AQ31" s="157" t="s">
        <v>526</v>
      </c>
      <c r="AR31" s="157" t="s">
        <v>526</v>
      </c>
      <c r="AS31" s="157" t="s">
        <v>526</v>
      </c>
      <c r="AT31" s="157" t="s">
        <v>526</v>
      </c>
    </row>
    <row r="32" spans="1:51">
      <c r="A32" s="157">
        <v>30</v>
      </c>
      <c r="B32" s="157" t="s">
        <v>526</v>
      </c>
      <c r="C32" s="2" t="s">
        <v>526</v>
      </c>
      <c r="D32" s="2" t="s">
        <v>526</v>
      </c>
      <c r="E32" s="2" t="s">
        <v>526</v>
      </c>
      <c r="F32" s="2" t="s">
        <v>526</v>
      </c>
      <c r="G32" s="2" t="s">
        <v>526</v>
      </c>
      <c r="H32" s="2" t="s">
        <v>526</v>
      </c>
      <c r="I32" s="2" t="s">
        <v>526</v>
      </c>
      <c r="J32" s="2" t="s">
        <v>526</v>
      </c>
      <c r="K32" s="2" t="s">
        <v>526</v>
      </c>
      <c r="L32" s="2" t="s">
        <v>526</v>
      </c>
      <c r="M32" s="2" t="s">
        <v>526</v>
      </c>
      <c r="N32" s="2" t="s">
        <v>526</v>
      </c>
      <c r="O32" s="2" t="s">
        <v>526</v>
      </c>
      <c r="P32" s="2" t="s">
        <v>526</v>
      </c>
      <c r="Q32" s="2" t="s">
        <v>526</v>
      </c>
      <c r="R32" s="2" t="s">
        <v>526</v>
      </c>
      <c r="S32" s="2" t="s">
        <v>526</v>
      </c>
      <c r="T32" s="2" t="s">
        <v>526</v>
      </c>
      <c r="U32" s="2" t="s">
        <v>526</v>
      </c>
      <c r="V32" s="2" t="s">
        <v>526</v>
      </c>
      <c r="W32" s="2" t="s">
        <v>526</v>
      </c>
      <c r="X32" s="2" t="s">
        <v>526</v>
      </c>
      <c r="Y32" s="2" t="s">
        <v>526</v>
      </c>
      <c r="Z32" s="2" t="s">
        <v>526</v>
      </c>
      <c r="AA32" s="2" t="s">
        <v>526</v>
      </c>
      <c r="AB32" s="2" t="s">
        <v>526</v>
      </c>
      <c r="AC32" s="157" t="s">
        <v>526</v>
      </c>
      <c r="AD32" s="157" t="s">
        <v>526</v>
      </c>
      <c r="AE32" s="157" t="s">
        <v>526</v>
      </c>
      <c r="AF32" s="157" t="s">
        <v>526</v>
      </c>
      <c r="AG32" s="157" t="s">
        <v>526</v>
      </c>
      <c r="AH32" s="157" t="s">
        <v>526</v>
      </c>
      <c r="AI32" s="157" t="s">
        <v>526</v>
      </c>
      <c r="AJ32" s="157" t="s">
        <v>526</v>
      </c>
      <c r="AK32" s="157" t="s">
        <v>526</v>
      </c>
      <c r="AL32" s="157" t="s">
        <v>526</v>
      </c>
      <c r="AM32" s="157" t="s">
        <v>526</v>
      </c>
      <c r="AN32" s="157" t="s">
        <v>526</v>
      </c>
      <c r="AO32" s="157" t="s">
        <v>526</v>
      </c>
      <c r="AP32" s="157" t="s">
        <v>526</v>
      </c>
      <c r="AQ32" s="157" t="s">
        <v>526</v>
      </c>
      <c r="AR32" s="157" t="s">
        <v>526</v>
      </c>
      <c r="AS32" s="157" t="s">
        <v>526</v>
      </c>
      <c r="AT32" s="157" t="s">
        <v>526</v>
      </c>
    </row>
    <row r="33" spans="1:46">
      <c r="A33" s="157">
        <v>31</v>
      </c>
      <c r="B33" s="157" t="s">
        <v>526</v>
      </c>
      <c r="C33" s="2" t="s">
        <v>526</v>
      </c>
      <c r="D33" s="2" t="s">
        <v>526</v>
      </c>
      <c r="E33" s="2" t="s">
        <v>526</v>
      </c>
      <c r="F33" s="2" t="s">
        <v>526</v>
      </c>
      <c r="G33" s="2" t="s">
        <v>526</v>
      </c>
      <c r="H33" s="2" t="s">
        <v>526</v>
      </c>
      <c r="I33" s="2" t="s">
        <v>526</v>
      </c>
      <c r="J33" s="2" t="s">
        <v>526</v>
      </c>
      <c r="K33" s="2" t="s">
        <v>526</v>
      </c>
      <c r="L33" s="2" t="s">
        <v>526</v>
      </c>
      <c r="M33" s="2" t="s">
        <v>526</v>
      </c>
      <c r="N33" s="2" t="s">
        <v>526</v>
      </c>
      <c r="O33" s="2" t="s">
        <v>526</v>
      </c>
      <c r="P33" s="2" t="s">
        <v>526</v>
      </c>
      <c r="Q33" s="2" t="s">
        <v>526</v>
      </c>
      <c r="R33" s="2" t="s">
        <v>526</v>
      </c>
      <c r="S33" s="2" t="s">
        <v>526</v>
      </c>
      <c r="T33" s="2" t="s">
        <v>526</v>
      </c>
      <c r="U33" s="2" t="s">
        <v>526</v>
      </c>
      <c r="V33" s="2" t="s">
        <v>526</v>
      </c>
      <c r="W33" s="2" t="s">
        <v>526</v>
      </c>
      <c r="X33" s="2" t="s">
        <v>526</v>
      </c>
      <c r="Y33" s="2" t="s">
        <v>526</v>
      </c>
      <c r="Z33" s="2" t="s">
        <v>526</v>
      </c>
      <c r="AA33" s="2" t="s">
        <v>526</v>
      </c>
      <c r="AB33" s="2" t="s">
        <v>526</v>
      </c>
      <c r="AC33" s="157" t="s">
        <v>526</v>
      </c>
      <c r="AD33" s="157" t="s">
        <v>526</v>
      </c>
      <c r="AE33" s="157" t="s">
        <v>526</v>
      </c>
      <c r="AF33" s="157" t="s">
        <v>526</v>
      </c>
      <c r="AG33" s="157" t="s">
        <v>526</v>
      </c>
      <c r="AH33" s="157" t="s">
        <v>526</v>
      </c>
      <c r="AI33" s="157" t="s">
        <v>526</v>
      </c>
      <c r="AJ33" s="157" t="s">
        <v>526</v>
      </c>
      <c r="AK33" s="157" t="s">
        <v>526</v>
      </c>
      <c r="AL33" s="157" t="s">
        <v>526</v>
      </c>
      <c r="AM33" s="157" t="s">
        <v>526</v>
      </c>
      <c r="AN33" s="157" t="s">
        <v>526</v>
      </c>
      <c r="AO33" s="157" t="s">
        <v>526</v>
      </c>
      <c r="AP33" s="157" t="s">
        <v>526</v>
      </c>
      <c r="AQ33" s="157" t="s">
        <v>526</v>
      </c>
      <c r="AR33" s="157" t="s">
        <v>526</v>
      </c>
      <c r="AS33" s="157" t="s">
        <v>526</v>
      </c>
      <c r="AT33" s="157" t="s">
        <v>526</v>
      </c>
    </row>
    <row r="34" spans="1:46">
      <c r="A34" s="157">
        <v>32</v>
      </c>
      <c r="B34" s="157" t="s">
        <v>526</v>
      </c>
      <c r="C34" s="2" t="s">
        <v>526</v>
      </c>
      <c r="D34" s="2" t="s">
        <v>526</v>
      </c>
      <c r="E34" s="2" t="s">
        <v>526</v>
      </c>
      <c r="F34" s="2" t="s">
        <v>526</v>
      </c>
      <c r="G34" s="2" t="s">
        <v>526</v>
      </c>
      <c r="H34" s="2" t="s">
        <v>526</v>
      </c>
      <c r="I34" s="2" t="s">
        <v>526</v>
      </c>
      <c r="J34" s="2" t="s">
        <v>526</v>
      </c>
      <c r="K34" s="2" t="s">
        <v>526</v>
      </c>
      <c r="L34" s="2" t="s">
        <v>526</v>
      </c>
      <c r="M34" s="2" t="s">
        <v>526</v>
      </c>
      <c r="N34" s="2" t="s">
        <v>526</v>
      </c>
      <c r="O34" s="2" t="s">
        <v>526</v>
      </c>
      <c r="P34" s="2" t="s">
        <v>526</v>
      </c>
      <c r="Q34" s="2" t="s">
        <v>526</v>
      </c>
      <c r="R34" s="2" t="s">
        <v>526</v>
      </c>
      <c r="S34" s="2" t="s">
        <v>526</v>
      </c>
      <c r="T34" s="2" t="s">
        <v>526</v>
      </c>
      <c r="U34" s="2" t="s">
        <v>526</v>
      </c>
      <c r="V34" s="2" t="s">
        <v>526</v>
      </c>
      <c r="W34" s="2" t="s">
        <v>526</v>
      </c>
      <c r="X34" s="2" t="s">
        <v>526</v>
      </c>
      <c r="Y34" s="2" t="s">
        <v>526</v>
      </c>
      <c r="Z34" s="2" t="s">
        <v>526</v>
      </c>
      <c r="AA34" s="2" t="s">
        <v>526</v>
      </c>
      <c r="AB34" s="2" t="s">
        <v>526</v>
      </c>
      <c r="AC34" s="157" t="s">
        <v>526</v>
      </c>
      <c r="AD34" s="157" t="s">
        <v>526</v>
      </c>
      <c r="AE34" s="157" t="s">
        <v>526</v>
      </c>
      <c r="AF34" s="157" t="s">
        <v>526</v>
      </c>
      <c r="AG34" s="157" t="s">
        <v>526</v>
      </c>
      <c r="AH34" s="157" t="s">
        <v>526</v>
      </c>
      <c r="AI34" s="157" t="s">
        <v>526</v>
      </c>
      <c r="AJ34" s="157" t="s">
        <v>526</v>
      </c>
      <c r="AK34" s="157" t="s">
        <v>526</v>
      </c>
      <c r="AL34" s="157" t="s">
        <v>526</v>
      </c>
      <c r="AM34" s="157" t="s">
        <v>526</v>
      </c>
      <c r="AN34" s="157" t="s">
        <v>526</v>
      </c>
      <c r="AO34" s="157" t="s">
        <v>526</v>
      </c>
      <c r="AP34" s="157" t="s">
        <v>526</v>
      </c>
      <c r="AQ34" s="157" t="s">
        <v>526</v>
      </c>
      <c r="AR34" s="157" t="s">
        <v>526</v>
      </c>
      <c r="AS34" s="157" t="s">
        <v>526</v>
      </c>
      <c r="AT34" s="157" t="s">
        <v>526</v>
      </c>
    </row>
    <row r="35" spans="1:46">
      <c r="A35" s="157">
        <v>33</v>
      </c>
      <c r="B35" s="157" t="s">
        <v>526</v>
      </c>
      <c r="C35" s="2" t="s">
        <v>526</v>
      </c>
      <c r="D35" s="2" t="s">
        <v>526</v>
      </c>
      <c r="E35" s="2" t="s">
        <v>526</v>
      </c>
      <c r="F35" s="2" t="s">
        <v>526</v>
      </c>
      <c r="G35" s="2" t="s">
        <v>526</v>
      </c>
      <c r="H35" s="2" t="s">
        <v>526</v>
      </c>
      <c r="I35" s="2" t="s">
        <v>526</v>
      </c>
      <c r="J35" s="2" t="s">
        <v>526</v>
      </c>
      <c r="K35" s="2" t="s">
        <v>526</v>
      </c>
      <c r="L35" s="2" t="s">
        <v>526</v>
      </c>
      <c r="M35" s="2" t="s">
        <v>526</v>
      </c>
      <c r="N35" s="2" t="s">
        <v>526</v>
      </c>
      <c r="O35" s="2" t="s">
        <v>526</v>
      </c>
      <c r="P35" s="2" t="s">
        <v>526</v>
      </c>
      <c r="Q35" s="2" t="s">
        <v>526</v>
      </c>
      <c r="R35" s="2" t="s">
        <v>526</v>
      </c>
      <c r="S35" s="2" t="s">
        <v>526</v>
      </c>
      <c r="T35" s="2" t="s">
        <v>526</v>
      </c>
      <c r="U35" s="2" t="s">
        <v>526</v>
      </c>
      <c r="V35" s="2" t="s">
        <v>526</v>
      </c>
      <c r="W35" s="2" t="s">
        <v>526</v>
      </c>
      <c r="X35" s="2" t="s">
        <v>526</v>
      </c>
      <c r="Y35" s="2" t="s">
        <v>526</v>
      </c>
      <c r="Z35" s="2" t="s">
        <v>526</v>
      </c>
      <c r="AA35" s="2" t="s">
        <v>526</v>
      </c>
      <c r="AB35" s="2" t="s">
        <v>526</v>
      </c>
      <c r="AC35" s="157" t="s">
        <v>526</v>
      </c>
      <c r="AD35" s="157" t="s">
        <v>526</v>
      </c>
      <c r="AE35" s="157" t="s">
        <v>526</v>
      </c>
      <c r="AF35" s="157" t="s">
        <v>526</v>
      </c>
      <c r="AG35" s="157" t="s">
        <v>526</v>
      </c>
      <c r="AH35" s="157" t="s">
        <v>526</v>
      </c>
      <c r="AI35" s="157" t="s">
        <v>526</v>
      </c>
      <c r="AJ35" s="157" t="s">
        <v>526</v>
      </c>
      <c r="AK35" s="157" t="s">
        <v>526</v>
      </c>
      <c r="AL35" s="157" t="s">
        <v>526</v>
      </c>
      <c r="AM35" s="157" t="s">
        <v>526</v>
      </c>
      <c r="AN35" s="157" t="s">
        <v>526</v>
      </c>
      <c r="AO35" s="157" t="s">
        <v>526</v>
      </c>
      <c r="AP35" s="157" t="s">
        <v>526</v>
      </c>
      <c r="AQ35" s="157" t="s">
        <v>526</v>
      </c>
      <c r="AR35" s="157" t="s">
        <v>526</v>
      </c>
      <c r="AS35" s="157" t="s">
        <v>526</v>
      </c>
      <c r="AT35" s="157" t="s">
        <v>526</v>
      </c>
    </row>
    <row r="36" spans="1:46">
      <c r="A36" s="157">
        <v>34</v>
      </c>
      <c r="B36" s="157" t="s">
        <v>526</v>
      </c>
      <c r="C36" s="2" t="s">
        <v>526</v>
      </c>
      <c r="D36" s="2" t="s">
        <v>526</v>
      </c>
      <c r="E36" s="2" t="s">
        <v>526</v>
      </c>
      <c r="F36" s="2" t="s">
        <v>526</v>
      </c>
      <c r="G36" s="2" t="s">
        <v>526</v>
      </c>
      <c r="H36" s="2" t="s">
        <v>526</v>
      </c>
      <c r="I36" s="2" t="s">
        <v>526</v>
      </c>
      <c r="J36" s="2" t="s">
        <v>526</v>
      </c>
      <c r="K36" s="2" t="s">
        <v>526</v>
      </c>
      <c r="L36" s="2" t="s">
        <v>526</v>
      </c>
      <c r="M36" s="2" t="s">
        <v>526</v>
      </c>
      <c r="N36" s="2" t="s">
        <v>526</v>
      </c>
      <c r="O36" s="2" t="s">
        <v>526</v>
      </c>
      <c r="P36" s="2" t="s">
        <v>526</v>
      </c>
      <c r="Q36" s="2" t="s">
        <v>526</v>
      </c>
      <c r="R36" s="2" t="s">
        <v>526</v>
      </c>
      <c r="S36" s="2" t="s">
        <v>526</v>
      </c>
      <c r="T36" s="2" t="s">
        <v>526</v>
      </c>
      <c r="U36" s="2" t="s">
        <v>526</v>
      </c>
      <c r="V36" s="2" t="s">
        <v>526</v>
      </c>
      <c r="W36" s="2" t="s">
        <v>526</v>
      </c>
      <c r="X36" s="2" t="s">
        <v>526</v>
      </c>
      <c r="Y36" s="2" t="s">
        <v>526</v>
      </c>
      <c r="Z36" s="2" t="s">
        <v>526</v>
      </c>
      <c r="AA36" s="2" t="s">
        <v>526</v>
      </c>
      <c r="AB36" s="2" t="s">
        <v>526</v>
      </c>
      <c r="AC36" s="157" t="s">
        <v>526</v>
      </c>
      <c r="AD36" s="157" t="s">
        <v>526</v>
      </c>
      <c r="AE36" s="157" t="s">
        <v>526</v>
      </c>
      <c r="AF36" s="157" t="s">
        <v>526</v>
      </c>
      <c r="AG36" s="157" t="s">
        <v>526</v>
      </c>
      <c r="AH36" s="157" t="s">
        <v>526</v>
      </c>
      <c r="AI36" s="157" t="s">
        <v>526</v>
      </c>
      <c r="AJ36" s="157" t="s">
        <v>526</v>
      </c>
      <c r="AK36" s="157" t="s">
        <v>526</v>
      </c>
      <c r="AL36" s="157" t="s">
        <v>526</v>
      </c>
      <c r="AM36" s="157" t="s">
        <v>526</v>
      </c>
      <c r="AN36" s="157" t="s">
        <v>526</v>
      </c>
      <c r="AO36" s="157" t="s">
        <v>526</v>
      </c>
      <c r="AP36" s="157" t="s">
        <v>526</v>
      </c>
      <c r="AQ36" s="157" t="s">
        <v>526</v>
      </c>
      <c r="AR36" s="157" t="s">
        <v>526</v>
      </c>
      <c r="AS36" s="157" t="s">
        <v>526</v>
      </c>
      <c r="AT36" s="157" t="s">
        <v>526</v>
      </c>
    </row>
    <row r="37" spans="1:46">
      <c r="A37" s="157">
        <v>35</v>
      </c>
      <c r="B37" s="157" t="s">
        <v>526</v>
      </c>
      <c r="C37" s="2" t="s">
        <v>526</v>
      </c>
      <c r="D37" s="2" t="s">
        <v>526</v>
      </c>
      <c r="E37" s="2" t="s">
        <v>526</v>
      </c>
      <c r="F37" s="2" t="s">
        <v>526</v>
      </c>
      <c r="G37" s="2" t="s">
        <v>526</v>
      </c>
      <c r="H37" s="2" t="s">
        <v>526</v>
      </c>
      <c r="I37" s="2" t="s">
        <v>526</v>
      </c>
      <c r="J37" s="2" t="s">
        <v>526</v>
      </c>
      <c r="K37" s="2" t="s">
        <v>526</v>
      </c>
      <c r="L37" s="2" t="s">
        <v>526</v>
      </c>
      <c r="M37" s="2" t="s">
        <v>526</v>
      </c>
      <c r="N37" s="2" t="s">
        <v>526</v>
      </c>
      <c r="O37" s="2" t="s">
        <v>526</v>
      </c>
      <c r="P37" s="2" t="s">
        <v>526</v>
      </c>
      <c r="Q37" s="2" t="s">
        <v>526</v>
      </c>
      <c r="R37" s="2" t="s">
        <v>526</v>
      </c>
      <c r="S37" s="2" t="s">
        <v>526</v>
      </c>
      <c r="T37" s="2" t="s">
        <v>526</v>
      </c>
      <c r="U37" s="2" t="s">
        <v>526</v>
      </c>
      <c r="V37" s="2" t="s">
        <v>526</v>
      </c>
      <c r="W37" s="2" t="s">
        <v>526</v>
      </c>
      <c r="X37" s="2" t="s">
        <v>526</v>
      </c>
      <c r="Y37" s="2" t="s">
        <v>526</v>
      </c>
      <c r="Z37" s="2" t="s">
        <v>526</v>
      </c>
      <c r="AA37" s="2" t="s">
        <v>526</v>
      </c>
      <c r="AB37" s="2" t="s">
        <v>526</v>
      </c>
      <c r="AC37" s="157" t="s">
        <v>526</v>
      </c>
      <c r="AD37" s="157" t="s">
        <v>526</v>
      </c>
      <c r="AE37" s="157" t="s">
        <v>526</v>
      </c>
      <c r="AF37" s="157" t="s">
        <v>526</v>
      </c>
      <c r="AG37" s="157" t="s">
        <v>526</v>
      </c>
      <c r="AH37" s="157" t="s">
        <v>526</v>
      </c>
      <c r="AI37" s="157" t="s">
        <v>526</v>
      </c>
      <c r="AJ37" s="157" t="s">
        <v>526</v>
      </c>
      <c r="AK37" s="157" t="s">
        <v>526</v>
      </c>
      <c r="AL37" s="157" t="s">
        <v>526</v>
      </c>
      <c r="AM37" s="157" t="s">
        <v>526</v>
      </c>
      <c r="AN37" s="157" t="s">
        <v>526</v>
      </c>
      <c r="AO37" s="157" t="s">
        <v>526</v>
      </c>
      <c r="AP37" s="157" t="s">
        <v>526</v>
      </c>
      <c r="AQ37" s="157" t="s">
        <v>526</v>
      </c>
      <c r="AR37" s="157" t="s">
        <v>526</v>
      </c>
      <c r="AS37" s="157" t="s">
        <v>526</v>
      </c>
      <c r="AT37" s="157" t="s">
        <v>526</v>
      </c>
    </row>
    <row r="38" spans="1:46">
      <c r="A38" s="157">
        <v>36</v>
      </c>
      <c r="B38" s="157" t="s">
        <v>526</v>
      </c>
      <c r="C38" s="2" t="s">
        <v>526</v>
      </c>
      <c r="D38" s="2" t="s">
        <v>526</v>
      </c>
      <c r="E38" s="2" t="s">
        <v>526</v>
      </c>
      <c r="F38" s="2" t="s">
        <v>526</v>
      </c>
      <c r="G38" s="2" t="s">
        <v>526</v>
      </c>
      <c r="H38" s="2" t="s">
        <v>526</v>
      </c>
      <c r="I38" s="2" t="s">
        <v>526</v>
      </c>
      <c r="J38" s="2" t="s">
        <v>526</v>
      </c>
      <c r="K38" s="2" t="s">
        <v>526</v>
      </c>
      <c r="L38" s="2" t="s">
        <v>526</v>
      </c>
      <c r="M38" s="2" t="s">
        <v>526</v>
      </c>
      <c r="N38" s="2" t="s">
        <v>526</v>
      </c>
      <c r="O38" s="2" t="s">
        <v>526</v>
      </c>
      <c r="P38" s="2" t="s">
        <v>526</v>
      </c>
      <c r="Q38" s="2" t="s">
        <v>526</v>
      </c>
      <c r="R38" s="2" t="s">
        <v>526</v>
      </c>
      <c r="S38" s="2" t="s">
        <v>526</v>
      </c>
      <c r="T38" s="2" t="s">
        <v>526</v>
      </c>
      <c r="U38" s="2" t="s">
        <v>526</v>
      </c>
      <c r="V38" s="2" t="s">
        <v>526</v>
      </c>
      <c r="W38" s="2" t="s">
        <v>526</v>
      </c>
      <c r="X38" s="2" t="s">
        <v>526</v>
      </c>
      <c r="Y38" s="2" t="s">
        <v>526</v>
      </c>
      <c r="Z38" s="2" t="s">
        <v>526</v>
      </c>
      <c r="AA38" s="2" t="s">
        <v>526</v>
      </c>
      <c r="AB38" s="2" t="s">
        <v>526</v>
      </c>
      <c r="AC38" s="157" t="s">
        <v>526</v>
      </c>
      <c r="AD38" s="157" t="s">
        <v>526</v>
      </c>
      <c r="AE38" s="157" t="s">
        <v>526</v>
      </c>
      <c r="AF38" s="157" t="s">
        <v>526</v>
      </c>
      <c r="AG38" s="157" t="s">
        <v>526</v>
      </c>
      <c r="AH38" s="157" t="s">
        <v>526</v>
      </c>
      <c r="AI38" s="157" t="s">
        <v>526</v>
      </c>
      <c r="AJ38" s="157" t="s">
        <v>526</v>
      </c>
      <c r="AK38" s="157" t="s">
        <v>526</v>
      </c>
      <c r="AL38" s="157" t="s">
        <v>526</v>
      </c>
      <c r="AM38" s="157" t="s">
        <v>526</v>
      </c>
      <c r="AN38" s="157" t="s">
        <v>526</v>
      </c>
      <c r="AO38" s="157" t="s">
        <v>526</v>
      </c>
      <c r="AP38" s="157" t="s">
        <v>526</v>
      </c>
      <c r="AQ38" s="157" t="s">
        <v>526</v>
      </c>
      <c r="AR38" s="157" t="s">
        <v>526</v>
      </c>
      <c r="AS38" s="157" t="s">
        <v>526</v>
      </c>
      <c r="AT38" s="157" t="s">
        <v>526</v>
      </c>
    </row>
    <row r="39" spans="1:46">
      <c r="A39" s="157">
        <v>37</v>
      </c>
      <c r="B39" s="157" t="s">
        <v>526</v>
      </c>
      <c r="C39" s="2" t="s">
        <v>526</v>
      </c>
      <c r="D39" s="2" t="s">
        <v>526</v>
      </c>
      <c r="E39" s="2" t="s">
        <v>526</v>
      </c>
      <c r="F39" s="2" t="s">
        <v>526</v>
      </c>
      <c r="G39" s="2" t="s">
        <v>526</v>
      </c>
      <c r="H39" s="2" t="s">
        <v>526</v>
      </c>
      <c r="I39" s="2" t="s">
        <v>526</v>
      </c>
      <c r="J39" s="2" t="s">
        <v>526</v>
      </c>
      <c r="K39" s="2" t="s">
        <v>526</v>
      </c>
      <c r="L39" s="2" t="s">
        <v>526</v>
      </c>
      <c r="M39" s="2" t="s">
        <v>526</v>
      </c>
      <c r="N39" s="2" t="s">
        <v>526</v>
      </c>
      <c r="O39" s="2" t="s">
        <v>526</v>
      </c>
      <c r="P39" s="2" t="s">
        <v>526</v>
      </c>
      <c r="Q39" s="2" t="s">
        <v>526</v>
      </c>
      <c r="R39" s="2" t="s">
        <v>526</v>
      </c>
      <c r="S39" s="2" t="s">
        <v>526</v>
      </c>
      <c r="T39" s="2" t="s">
        <v>526</v>
      </c>
      <c r="U39" s="2" t="s">
        <v>526</v>
      </c>
      <c r="V39" s="2" t="s">
        <v>526</v>
      </c>
      <c r="W39" s="2" t="s">
        <v>526</v>
      </c>
      <c r="X39" s="2" t="s">
        <v>526</v>
      </c>
      <c r="Y39" s="2" t="s">
        <v>526</v>
      </c>
      <c r="Z39" s="2" t="s">
        <v>526</v>
      </c>
      <c r="AA39" s="2" t="s">
        <v>526</v>
      </c>
      <c r="AB39" s="2" t="s">
        <v>526</v>
      </c>
      <c r="AC39" s="157" t="s">
        <v>526</v>
      </c>
      <c r="AD39" s="157" t="s">
        <v>526</v>
      </c>
      <c r="AE39" s="157" t="s">
        <v>526</v>
      </c>
      <c r="AF39" s="157" t="s">
        <v>526</v>
      </c>
      <c r="AG39" s="157" t="s">
        <v>526</v>
      </c>
      <c r="AH39" s="157" t="s">
        <v>526</v>
      </c>
      <c r="AI39" s="157" t="s">
        <v>526</v>
      </c>
      <c r="AJ39" s="157" t="s">
        <v>526</v>
      </c>
      <c r="AK39" s="157" t="s">
        <v>526</v>
      </c>
      <c r="AL39" s="157" t="s">
        <v>526</v>
      </c>
      <c r="AM39" s="157" t="s">
        <v>526</v>
      </c>
      <c r="AN39" s="157" t="s">
        <v>526</v>
      </c>
      <c r="AO39" s="157" t="s">
        <v>526</v>
      </c>
      <c r="AP39" s="157" t="s">
        <v>526</v>
      </c>
      <c r="AQ39" s="157" t="s">
        <v>526</v>
      </c>
      <c r="AR39" s="157" t="s">
        <v>526</v>
      </c>
      <c r="AS39" s="157" t="s">
        <v>526</v>
      </c>
      <c r="AT39" s="157" t="s">
        <v>526</v>
      </c>
    </row>
    <row r="40" spans="1:46">
      <c r="A40" s="157">
        <v>38</v>
      </c>
      <c r="B40" s="157" t="s">
        <v>526</v>
      </c>
      <c r="C40" s="2" t="s">
        <v>526</v>
      </c>
      <c r="D40" s="2" t="s">
        <v>526</v>
      </c>
      <c r="E40" s="2" t="s">
        <v>526</v>
      </c>
      <c r="F40" s="2" t="s">
        <v>526</v>
      </c>
      <c r="G40" s="2" t="s">
        <v>526</v>
      </c>
      <c r="H40" s="2" t="s">
        <v>526</v>
      </c>
      <c r="I40" s="2" t="s">
        <v>526</v>
      </c>
      <c r="J40" s="2" t="s">
        <v>526</v>
      </c>
      <c r="K40" s="2" t="s">
        <v>526</v>
      </c>
      <c r="L40" s="2" t="s">
        <v>526</v>
      </c>
      <c r="M40" s="2" t="s">
        <v>526</v>
      </c>
      <c r="N40" s="2" t="s">
        <v>526</v>
      </c>
      <c r="O40" s="2" t="s">
        <v>526</v>
      </c>
      <c r="P40" s="2" t="s">
        <v>526</v>
      </c>
      <c r="Q40" s="2" t="s">
        <v>526</v>
      </c>
      <c r="R40" s="2" t="s">
        <v>526</v>
      </c>
      <c r="S40" s="2" t="s">
        <v>526</v>
      </c>
      <c r="T40" s="2" t="s">
        <v>526</v>
      </c>
      <c r="U40" s="2" t="s">
        <v>526</v>
      </c>
      <c r="V40" s="2" t="s">
        <v>526</v>
      </c>
      <c r="W40" s="2" t="s">
        <v>526</v>
      </c>
      <c r="X40" s="2" t="s">
        <v>526</v>
      </c>
      <c r="Y40" s="2" t="s">
        <v>526</v>
      </c>
      <c r="Z40" s="2" t="s">
        <v>526</v>
      </c>
      <c r="AA40" s="2" t="s">
        <v>526</v>
      </c>
      <c r="AB40" s="2" t="s">
        <v>526</v>
      </c>
      <c r="AC40" s="157" t="s">
        <v>526</v>
      </c>
      <c r="AD40" s="157" t="s">
        <v>526</v>
      </c>
      <c r="AE40" s="157" t="s">
        <v>526</v>
      </c>
      <c r="AF40" s="157" t="s">
        <v>526</v>
      </c>
      <c r="AG40" s="157" t="s">
        <v>526</v>
      </c>
      <c r="AH40" s="157" t="s">
        <v>526</v>
      </c>
      <c r="AI40" s="157" t="s">
        <v>526</v>
      </c>
      <c r="AJ40" s="157" t="s">
        <v>526</v>
      </c>
      <c r="AK40" s="157" t="s">
        <v>526</v>
      </c>
      <c r="AL40" s="157" t="s">
        <v>526</v>
      </c>
      <c r="AM40" s="157" t="s">
        <v>526</v>
      </c>
      <c r="AN40" s="157" t="s">
        <v>526</v>
      </c>
      <c r="AO40" s="157" t="s">
        <v>526</v>
      </c>
      <c r="AP40" s="157" t="s">
        <v>526</v>
      </c>
      <c r="AQ40" s="157" t="s">
        <v>526</v>
      </c>
      <c r="AR40" s="157" t="s">
        <v>526</v>
      </c>
      <c r="AS40" s="157" t="s">
        <v>526</v>
      </c>
      <c r="AT40" s="157" t="s">
        <v>526</v>
      </c>
    </row>
    <row r="41" spans="1:46">
      <c r="A41" s="157">
        <v>39</v>
      </c>
      <c r="B41" s="157" t="s">
        <v>526</v>
      </c>
      <c r="C41" s="2" t="s">
        <v>526</v>
      </c>
      <c r="D41" s="2" t="s">
        <v>526</v>
      </c>
      <c r="E41" s="2" t="s">
        <v>526</v>
      </c>
      <c r="F41" s="2" t="s">
        <v>526</v>
      </c>
      <c r="G41" s="2" t="s">
        <v>526</v>
      </c>
      <c r="H41" s="2" t="s">
        <v>526</v>
      </c>
      <c r="I41" s="2" t="s">
        <v>526</v>
      </c>
      <c r="J41" s="2" t="s">
        <v>526</v>
      </c>
      <c r="K41" s="2" t="s">
        <v>526</v>
      </c>
      <c r="L41" s="2" t="s">
        <v>526</v>
      </c>
      <c r="M41" s="2" t="s">
        <v>526</v>
      </c>
      <c r="N41" s="2" t="s">
        <v>526</v>
      </c>
      <c r="O41" s="2" t="s">
        <v>526</v>
      </c>
      <c r="P41" s="2" t="s">
        <v>526</v>
      </c>
      <c r="Q41" s="2" t="s">
        <v>526</v>
      </c>
      <c r="R41" s="2" t="s">
        <v>526</v>
      </c>
      <c r="S41" s="2" t="s">
        <v>526</v>
      </c>
      <c r="T41" s="2" t="s">
        <v>526</v>
      </c>
      <c r="U41" s="2" t="s">
        <v>526</v>
      </c>
      <c r="V41" s="2" t="s">
        <v>526</v>
      </c>
      <c r="W41" s="2" t="s">
        <v>526</v>
      </c>
      <c r="X41" s="2" t="s">
        <v>526</v>
      </c>
      <c r="Y41" s="2" t="s">
        <v>526</v>
      </c>
      <c r="Z41" s="2" t="s">
        <v>526</v>
      </c>
      <c r="AA41" s="2" t="s">
        <v>526</v>
      </c>
      <c r="AB41" s="2" t="s">
        <v>526</v>
      </c>
      <c r="AC41" s="157" t="s">
        <v>526</v>
      </c>
      <c r="AD41" s="157" t="s">
        <v>526</v>
      </c>
      <c r="AE41" s="157" t="s">
        <v>526</v>
      </c>
      <c r="AF41" s="157" t="s">
        <v>526</v>
      </c>
      <c r="AG41" s="157" t="s">
        <v>526</v>
      </c>
      <c r="AH41" s="157" t="s">
        <v>526</v>
      </c>
      <c r="AI41" s="157" t="s">
        <v>526</v>
      </c>
      <c r="AJ41" s="157" t="s">
        <v>526</v>
      </c>
      <c r="AK41" s="157" t="s">
        <v>526</v>
      </c>
      <c r="AL41" s="157" t="s">
        <v>526</v>
      </c>
      <c r="AM41" s="157" t="s">
        <v>526</v>
      </c>
      <c r="AN41" s="157" t="s">
        <v>526</v>
      </c>
      <c r="AO41" s="157" t="s">
        <v>526</v>
      </c>
      <c r="AP41" s="157" t="s">
        <v>526</v>
      </c>
      <c r="AQ41" s="157" t="s">
        <v>526</v>
      </c>
      <c r="AR41" s="157" t="s">
        <v>526</v>
      </c>
      <c r="AS41" s="157" t="s">
        <v>526</v>
      </c>
      <c r="AT41" s="157" t="s">
        <v>526</v>
      </c>
    </row>
    <row r="42" spans="1:46">
      <c r="A42" s="157">
        <v>40</v>
      </c>
      <c r="B42" s="157" t="s">
        <v>526</v>
      </c>
      <c r="C42" s="2" t="s">
        <v>526</v>
      </c>
      <c r="D42" s="2" t="s">
        <v>526</v>
      </c>
      <c r="E42" s="2" t="s">
        <v>526</v>
      </c>
      <c r="F42" s="2" t="s">
        <v>526</v>
      </c>
      <c r="G42" s="2" t="s">
        <v>526</v>
      </c>
      <c r="H42" s="2" t="s">
        <v>526</v>
      </c>
      <c r="I42" s="2" t="s">
        <v>526</v>
      </c>
      <c r="J42" s="2" t="s">
        <v>526</v>
      </c>
      <c r="K42" s="2" t="s">
        <v>526</v>
      </c>
      <c r="L42" s="2" t="s">
        <v>526</v>
      </c>
      <c r="M42" s="2" t="s">
        <v>526</v>
      </c>
      <c r="N42" s="2" t="s">
        <v>526</v>
      </c>
      <c r="O42" s="2" t="s">
        <v>526</v>
      </c>
      <c r="P42" s="2" t="s">
        <v>526</v>
      </c>
      <c r="Q42" s="2" t="s">
        <v>526</v>
      </c>
      <c r="R42" s="2" t="s">
        <v>526</v>
      </c>
      <c r="S42" s="2" t="s">
        <v>526</v>
      </c>
      <c r="T42" s="2" t="s">
        <v>526</v>
      </c>
      <c r="U42" s="2" t="s">
        <v>526</v>
      </c>
      <c r="V42" s="2" t="s">
        <v>526</v>
      </c>
      <c r="W42" s="2" t="s">
        <v>526</v>
      </c>
      <c r="X42" s="2" t="s">
        <v>526</v>
      </c>
      <c r="Y42" s="2" t="s">
        <v>526</v>
      </c>
      <c r="Z42" s="2" t="s">
        <v>526</v>
      </c>
      <c r="AA42" s="2" t="s">
        <v>526</v>
      </c>
      <c r="AB42" s="2" t="s">
        <v>526</v>
      </c>
      <c r="AC42" s="157" t="s">
        <v>526</v>
      </c>
      <c r="AD42" s="157" t="s">
        <v>526</v>
      </c>
      <c r="AE42" s="157" t="s">
        <v>526</v>
      </c>
      <c r="AF42" s="157" t="s">
        <v>526</v>
      </c>
      <c r="AG42" s="157" t="s">
        <v>526</v>
      </c>
      <c r="AH42" s="157" t="s">
        <v>526</v>
      </c>
      <c r="AI42" s="157" t="s">
        <v>526</v>
      </c>
      <c r="AJ42" s="157" t="s">
        <v>526</v>
      </c>
      <c r="AK42" s="157" t="s">
        <v>526</v>
      </c>
      <c r="AL42" s="157" t="s">
        <v>526</v>
      </c>
      <c r="AM42" s="157" t="s">
        <v>526</v>
      </c>
      <c r="AN42" s="157" t="s">
        <v>526</v>
      </c>
      <c r="AO42" s="157" t="s">
        <v>526</v>
      </c>
      <c r="AP42" s="157" t="s">
        <v>526</v>
      </c>
      <c r="AQ42" s="157" t="s">
        <v>526</v>
      </c>
      <c r="AR42" s="157" t="s">
        <v>526</v>
      </c>
      <c r="AS42" s="157" t="s">
        <v>526</v>
      </c>
      <c r="AT42" s="157" t="s">
        <v>526</v>
      </c>
    </row>
    <row r="43" spans="1:46">
      <c r="A43" s="157">
        <v>41</v>
      </c>
      <c r="B43" s="157" t="s">
        <v>526</v>
      </c>
      <c r="C43" s="2" t="s">
        <v>526</v>
      </c>
      <c r="D43" s="2" t="s">
        <v>526</v>
      </c>
      <c r="E43" s="2" t="s">
        <v>526</v>
      </c>
      <c r="F43" s="2" t="s">
        <v>526</v>
      </c>
      <c r="G43" s="2" t="s">
        <v>526</v>
      </c>
      <c r="H43" s="2" t="s">
        <v>526</v>
      </c>
      <c r="I43" s="2" t="s">
        <v>526</v>
      </c>
      <c r="J43" s="2" t="s">
        <v>526</v>
      </c>
      <c r="K43" s="2" t="s">
        <v>526</v>
      </c>
      <c r="L43" s="2" t="s">
        <v>526</v>
      </c>
      <c r="M43" s="2" t="s">
        <v>526</v>
      </c>
      <c r="N43" s="2" t="s">
        <v>526</v>
      </c>
      <c r="O43" s="2" t="s">
        <v>526</v>
      </c>
      <c r="P43" s="2" t="s">
        <v>526</v>
      </c>
      <c r="Q43" s="2" t="s">
        <v>526</v>
      </c>
      <c r="R43" s="2" t="s">
        <v>526</v>
      </c>
      <c r="S43" s="2" t="s">
        <v>526</v>
      </c>
      <c r="T43" s="2" t="s">
        <v>526</v>
      </c>
      <c r="U43" s="2" t="s">
        <v>526</v>
      </c>
      <c r="V43" s="2" t="s">
        <v>526</v>
      </c>
      <c r="W43" s="2" t="s">
        <v>526</v>
      </c>
      <c r="X43" s="2" t="s">
        <v>526</v>
      </c>
      <c r="Y43" s="2" t="s">
        <v>526</v>
      </c>
      <c r="Z43" s="2" t="s">
        <v>526</v>
      </c>
      <c r="AA43" s="2" t="s">
        <v>526</v>
      </c>
      <c r="AB43" s="2" t="s">
        <v>526</v>
      </c>
      <c r="AC43" s="157" t="s">
        <v>526</v>
      </c>
      <c r="AD43" s="157" t="s">
        <v>526</v>
      </c>
      <c r="AE43" s="157" t="s">
        <v>526</v>
      </c>
      <c r="AF43" s="157" t="s">
        <v>526</v>
      </c>
      <c r="AG43" s="157" t="s">
        <v>526</v>
      </c>
      <c r="AH43" s="157" t="s">
        <v>526</v>
      </c>
      <c r="AI43" s="157" t="s">
        <v>526</v>
      </c>
      <c r="AJ43" s="157" t="s">
        <v>526</v>
      </c>
      <c r="AK43" s="157" t="s">
        <v>526</v>
      </c>
      <c r="AL43" s="157" t="s">
        <v>526</v>
      </c>
      <c r="AM43" s="157" t="s">
        <v>526</v>
      </c>
      <c r="AN43" s="157" t="s">
        <v>526</v>
      </c>
      <c r="AO43" s="157" t="s">
        <v>526</v>
      </c>
      <c r="AP43" s="157" t="s">
        <v>526</v>
      </c>
      <c r="AQ43" s="157" t="s">
        <v>526</v>
      </c>
      <c r="AR43" s="157" t="s">
        <v>526</v>
      </c>
      <c r="AS43" s="157" t="s">
        <v>526</v>
      </c>
      <c r="AT43" s="157" t="s">
        <v>526</v>
      </c>
    </row>
    <row r="44" spans="1:46">
      <c r="A44" s="157">
        <v>42</v>
      </c>
      <c r="B44" s="157" t="s">
        <v>526</v>
      </c>
      <c r="C44" s="2" t="s">
        <v>526</v>
      </c>
      <c r="D44" s="2" t="s">
        <v>526</v>
      </c>
      <c r="E44" s="2" t="s">
        <v>526</v>
      </c>
      <c r="F44" s="2" t="s">
        <v>526</v>
      </c>
      <c r="G44" s="2" t="s">
        <v>526</v>
      </c>
      <c r="H44" s="2" t="s">
        <v>526</v>
      </c>
      <c r="I44" s="2" t="s">
        <v>526</v>
      </c>
      <c r="J44" s="2" t="s">
        <v>526</v>
      </c>
      <c r="K44" s="2" t="s">
        <v>526</v>
      </c>
      <c r="L44" s="2" t="s">
        <v>526</v>
      </c>
      <c r="M44" s="2" t="s">
        <v>526</v>
      </c>
      <c r="N44" s="2" t="s">
        <v>526</v>
      </c>
      <c r="O44" s="2" t="s">
        <v>526</v>
      </c>
      <c r="P44" s="2" t="s">
        <v>526</v>
      </c>
      <c r="Q44" s="2" t="s">
        <v>526</v>
      </c>
      <c r="R44" s="2" t="s">
        <v>526</v>
      </c>
      <c r="S44" s="2" t="s">
        <v>526</v>
      </c>
      <c r="T44" s="2" t="s">
        <v>526</v>
      </c>
      <c r="U44" s="2" t="s">
        <v>526</v>
      </c>
      <c r="V44" s="2" t="s">
        <v>526</v>
      </c>
      <c r="W44" s="2" t="s">
        <v>526</v>
      </c>
      <c r="X44" s="2" t="s">
        <v>526</v>
      </c>
      <c r="Y44" s="2" t="s">
        <v>526</v>
      </c>
      <c r="Z44" s="2" t="s">
        <v>526</v>
      </c>
      <c r="AA44" s="2" t="s">
        <v>526</v>
      </c>
      <c r="AB44" s="2" t="s">
        <v>526</v>
      </c>
      <c r="AC44" s="157" t="s">
        <v>526</v>
      </c>
      <c r="AD44" s="157" t="s">
        <v>526</v>
      </c>
      <c r="AE44" s="157" t="s">
        <v>526</v>
      </c>
      <c r="AF44" s="157" t="s">
        <v>526</v>
      </c>
      <c r="AG44" s="157" t="s">
        <v>526</v>
      </c>
      <c r="AH44" s="157" t="s">
        <v>526</v>
      </c>
      <c r="AI44" s="157" t="s">
        <v>526</v>
      </c>
      <c r="AJ44" s="157" t="s">
        <v>526</v>
      </c>
      <c r="AK44" s="157" t="s">
        <v>526</v>
      </c>
      <c r="AL44" s="157" t="s">
        <v>526</v>
      </c>
      <c r="AM44" s="157" t="s">
        <v>526</v>
      </c>
      <c r="AN44" s="157" t="s">
        <v>526</v>
      </c>
      <c r="AO44" s="157" t="s">
        <v>526</v>
      </c>
      <c r="AP44" s="157" t="s">
        <v>526</v>
      </c>
      <c r="AQ44" s="157" t="s">
        <v>526</v>
      </c>
      <c r="AR44" s="157" t="s">
        <v>526</v>
      </c>
      <c r="AS44" s="157" t="s">
        <v>526</v>
      </c>
      <c r="AT44" s="157" t="s">
        <v>526</v>
      </c>
    </row>
    <row r="45" spans="1:46">
      <c r="A45" s="157">
        <v>43</v>
      </c>
      <c r="B45" s="157" t="s">
        <v>526</v>
      </c>
      <c r="C45" s="2" t="s">
        <v>526</v>
      </c>
      <c r="D45" s="2" t="s">
        <v>526</v>
      </c>
      <c r="E45" s="2" t="s">
        <v>526</v>
      </c>
      <c r="F45" s="2" t="s">
        <v>526</v>
      </c>
      <c r="G45" s="2" t="s">
        <v>526</v>
      </c>
      <c r="H45" s="2" t="s">
        <v>526</v>
      </c>
      <c r="I45" s="2" t="s">
        <v>526</v>
      </c>
      <c r="J45" s="2" t="s">
        <v>526</v>
      </c>
      <c r="K45" s="2" t="s">
        <v>526</v>
      </c>
      <c r="L45" s="2" t="s">
        <v>526</v>
      </c>
      <c r="M45" s="2" t="s">
        <v>526</v>
      </c>
      <c r="N45" s="2" t="s">
        <v>526</v>
      </c>
      <c r="O45" s="2" t="s">
        <v>526</v>
      </c>
      <c r="P45" s="2" t="s">
        <v>526</v>
      </c>
      <c r="Q45" s="2" t="s">
        <v>526</v>
      </c>
      <c r="R45" s="2" t="s">
        <v>526</v>
      </c>
      <c r="S45" s="2" t="s">
        <v>526</v>
      </c>
      <c r="T45" s="2" t="s">
        <v>526</v>
      </c>
      <c r="U45" s="2" t="s">
        <v>526</v>
      </c>
      <c r="V45" s="2" t="s">
        <v>526</v>
      </c>
      <c r="W45" s="2" t="s">
        <v>526</v>
      </c>
      <c r="X45" s="2" t="s">
        <v>526</v>
      </c>
      <c r="Y45" s="2" t="s">
        <v>526</v>
      </c>
      <c r="Z45" s="2" t="s">
        <v>526</v>
      </c>
      <c r="AA45" s="2" t="s">
        <v>526</v>
      </c>
      <c r="AB45" s="2" t="s">
        <v>526</v>
      </c>
      <c r="AC45" s="157" t="s">
        <v>526</v>
      </c>
      <c r="AD45" s="157" t="s">
        <v>526</v>
      </c>
      <c r="AE45" s="157" t="s">
        <v>526</v>
      </c>
      <c r="AF45" s="157" t="s">
        <v>526</v>
      </c>
      <c r="AG45" s="157" t="s">
        <v>526</v>
      </c>
      <c r="AH45" s="157" t="s">
        <v>526</v>
      </c>
      <c r="AI45" s="157" t="s">
        <v>526</v>
      </c>
      <c r="AJ45" s="157" t="s">
        <v>526</v>
      </c>
      <c r="AK45" s="157" t="s">
        <v>526</v>
      </c>
      <c r="AL45" s="157" t="s">
        <v>526</v>
      </c>
      <c r="AM45" s="157" t="s">
        <v>526</v>
      </c>
      <c r="AN45" s="157" t="s">
        <v>526</v>
      </c>
      <c r="AO45" s="157" t="s">
        <v>526</v>
      </c>
      <c r="AP45" s="157" t="s">
        <v>526</v>
      </c>
      <c r="AQ45" s="157" t="s">
        <v>526</v>
      </c>
      <c r="AR45" s="157" t="s">
        <v>526</v>
      </c>
      <c r="AS45" s="157" t="s">
        <v>526</v>
      </c>
      <c r="AT45" s="157" t="s">
        <v>526</v>
      </c>
    </row>
    <row r="46" spans="1:46">
      <c r="A46" s="157">
        <v>44</v>
      </c>
      <c r="B46" s="157" t="s">
        <v>526</v>
      </c>
      <c r="C46" s="2" t="s">
        <v>526</v>
      </c>
      <c r="D46" s="2" t="s">
        <v>526</v>
      </c>
      <c r="E46" s="2" t="s">
        <v>526</v>
      </c>
      <c r="F46" s="2" t="s">
        <v>526</v>
      </c>
      <c r="G46" s="2" t="s">
        <v>526</v>
      </c>
      <c r="H46" s="2" t="s">
        <v>526</v>
      </c>
      <c r="I46" s="2" t="s">
        <v>526</v>
      </c>
      <c r="J46" s="2" t="s">
        <v>526</v>
      </c>
      <c r="K46" s="2" t="s">
        <v>526</v>
      </c>
      <c r="L46" s="2" t="s">
        <v>526</v>
      </c>
      <c r="M46" s="2" t="s">
        <v>526</v>
      </c>
      <c r="N46" s="2" t="s">
        <v>526</v>
      </c>
      <c r="O46" s="2" t="s">
        <v>526</v>
      </c>
      <c r="P46" s="2" t="s">
        <v>526</v>
      </c>
      <c r="Q46" s="2" t="s">
        <v>526</v>
      </c>
      <c r="R46" s="2" t="s">
        <v>526</v>
      </c>
      <c r="S46" s="2" t="s">
        <v>526</v>
      </c>
      <c r="T46" s="2" t="s">
        <v>526</v>
      </c>
      <c r="U46" s="2" t="s">
        <v>526</v>
      </c>
      <c r="V46" s="2" t="s">
        <v>526</v>
      </c>
      <c r="W46" s="2" t="s">
        <v>526</v>
      </c>
      <c r="X46" s="2" t="s">
        <v>526</v>
      </c>
      <c r="Y46" s="2" t="s">
        <v>526</v>
      </c>
      <c r="Z46" s="2" t="s">
        <v>526</v>
      </c>
      <c r="AA46" s="2" t="s">
        <v>526</v>
      </c>
      <c r="AB46" s="2" t="s">
        <v>526</v>
      </c>
      <c r="AC46" s="157" t="s">
        <v>526</v>
      </c>
      <c r="AD46" s="157" t="s">
        <v>526</v>
      </c>
      <c r="AE46" s="157" t="s">
        <v>526</v>
      </c>
      <c r="AF46" s="157" t="s">
        <v>526</v>
      </c>
      <c r="AG46" s="157" t="s">
        <v>526</v>
      </c>
      <c r="AH46" s="157" t="s">
        <v>526</v>
      </c>
      <c r="AI46" s="157" t="s">
        <v>526</v>
      </c>
      <c r="AJ46" s="157" t="s">
        <v>526</v>
      </c>
      <c r="AK46" s="157" t="s">
        <v>526</v>
      </c>
      <c r="AL46" s="157" t="s">
        <v>526</v>
      </c>
      <c r="AM46" s="157" t="s">
        <v>526</v>
      </c>
      <c r="AN46" s="157" t="s">
        <v>526</v>
      </c>
      <c r="AO46" s="157" t="s">
        <v>526</v>
      </c>
      <c r="AP46" s="157" t="s">
        <v>526</v>
      </c>
      <c r="AQ46" s="157" t="s">
        <v>526</v>
      </c>
      <c r="AR46" s="157" t="s">
        <v>526</v>
      </c>
      <c r="AS46" s="157" t="s">
        <v>526</v>
      </c>
      <c r="AT46" s="157" t="s">
        <v>526</v>
      </c>
    </row>
    <row r="47" spans="1:46">
      <c r="A47" s="157">
        <v>45</v>
      </c>
      <c r="B47" s="157" t="s">
        <v>526</v>
      </c>
      <c r="C47" s="157" t="s">
        <v>526</v>
      </c>
      <c r="D47" s="157" t="s">
        <v>526</v>
      </c>
      <c r="E47" s="157" t="s">
        <v>526</v>
      </c>
      <c r="F47" s="157" t="s">
        <v>526</v>
      </c>
      <c r="G47" s="157" t="s">
        <v>526</v>
      </c>
      <c r="H47" s="157" t="s">
        <v>526</v>
      </c>
      <c r="I47" s="157" t="s">
        <v>526</v>
      </c>
      <c r="J47" s="157" t="s">
        <v>526</v>
      </c>
      <c r="K47" s="157" t="s">
        <v>526</v>
      </c>
      <c r="L47" s="157" t="s">
        <v>526</v>
      </c>
      <c r="M47" s="157" t="s">
        <v>526</v>
      </c>
      <c r="N47" s="157" t="s">
        <v>526</v>
      </c>
      <c r="O47" s="157" t="s">
        <v>526</v>
      </c>
      <c r="P47" s="157" t="s">
        <v>526</v>
      </c>
      <c r="Q47" s="157" t="s">
        <v>526</v>
      </c>
      <c r="R47" s="157" t="s">
        <v>526</v>
      </c>
      <c r="S47" s="157" t="s">
        <v>526</v>
      </c>
      <c r="T47" s="157" t="s">
        <v>526</v>
      </c>
      <c r="U47" s="157" t="s">
        <v>526</v>
      </c>
      <c r="V47" s="157" t="s">
        <v>526</v>
      </c>
      <c r="W47" s="157" t="s">
        <v>526</v>
      </c>
      <c r="X47" s="157" t="s">
        <v>526</v>
      </c>
      <c r="Y47" s="157" t="s">
        <v>526</v>
      </c>
      <c r="Z47" s="157" t="s">
        <v>526</v>
      </c>
      <c r="AA47" s="157" t="s">
        <v>526</v>
      </c>
      <c r="AB47" s="157" t="s">
        <v>526</v>
      </c>
      <c r="AC47" s="157" t="s">
        <v>526</v>
      </c>
      <c r="AD47" s="157" t="s">
        <v>526</v>
      </c>
      <c r="AE47" s="157" t="s">
        <v>526</v>
      </c>
      <c r="AF47" s="157" t="s">
        <v>526</v>
      </c>
      <c r="AG47" s="157" t="s">
        <v>526</v>
      </c>
      <c r="AH47" s="157" t="s">
        <v>526</v>
      </c>
      <c r="AI47" s="157" t="s">
        <v>526</v>
      </c>
      <c r="AJ47" s="157" t="s">
        <v>526</v>
      </c>
      <c r="AK47" s="157" t="s">
        <v>526</v>
      </c>
      <c r="AL47" s="157" t="s">
        <v>526</v>
      </c>
      <c r="AM47" s="157" t="s">
        <v>526</v>
      </c>
      <c r="AN47" s="157" t="s">
        <v>526</v>
      </c>
      <c r="AO47" s="157" t="s">
        <v>526</v>
      </c>
      <c r="AP47" s="157" t="s">
        <v>526</v>
      </c>
      <c r="AQ47" s="157" t="s">
        <v>526</v>
      </c>
      <c r="AR47" s="157" t="s">
        <v>526</v>
      </c>
      <c r="AS47" s="157" t="s">
        <v>526</v>
      </c>
      <c r="AT47" s="157" t="s">
        <v>526</v>
      </c>
    </row>
    <row r="48" spans="1:46">
      <c r="A48" s="157">
        <v>46</v>
      </c>
      <c r="B48" s="157" t="s">
        <v>526</v>
      </c>
      <c r="C48" s="157" t="s">
        <v>526</v>
      </c>
      <c r="D48" s="157" t="s">
        <v>526</v>
      </c>
      <c r="E48" s="157" t="s">
        <v>526</v>
      </c>
      <c r="F48" s="157" t="s">
        <v>526</v>
      </c>
      <c r="G48" s="157" t="s">
        <v>526</v>
      </c>
      <c r="H48" s="157" t="s">
        <v>526</v>
      </c>
      <c r="I48" s="157" t="s">
        <v>526</v>
      </c>
      <c r="J48" s="157" t="s">
        <v>526</v>
      </c>
      <c r="K48" s="157" t="s">
        <v>526</v>
      </c>
      <c r="L48" s="157" t="s">
        <v>526</v>
      </c>
      <c r="M48" s="157" t="s">
        <v>526</v>
      </c>
      <c r="N48" s="157" t="s">
        <v>526</v>
      </c>
      <c r="O48" s="157" t="s">
        <v>526</v>
      </c>
      <c r="P48" s="157" t="s">
        <v>526</v>
      </c>
      <c r="Q48" s="157" t="s">
        <v>526</v>
      </c>
      <c r="R48" s="157" t="s">
        <v>526</v>
      </c>
      <c r="S48" s="157" t="s">
        <v>526</v>
      </c>
      <c r="T48" s="157" t="s">
        <v>526</v>
      </c>
      <c r="U48" s="157" t="s">
        <v>526</v>
      </c>
      <c r="V48" s="157" t="s">
        <v>526</v>
      </c>
      <c r="W48" s="157" t="s">
        <v>526</v>
      </c>
      <c r="X48" s="157" t="s">
        <v>526</v>
      </c>
      <c r="Y48" s="157" t="s">
        <v>526</v>
      </c>
      <c r="Z48" s="157" t="s">
        <v>526</v>
      </c>
      <c r="AA48" s="157" t="s">
        <v>526</v>
      </c>
      <c r="AB48" s="157" t="s">
        <v>526</v>
      </c>
      <c r="AC48" s="157" t="s">
        <v>526</v>
      </c>
      <c r="AD48" s="157" t="s">
        <v>526</v>
      </c>
      <c r="AE48" s="157" t="s">
        <v>526</v>
      </c>
      <c r="AF48" s="157" t="s">
        <v>526</v>
      </c>
      <c r="AG48" s="157" t="s">
        <v>526</v>
      </c>
      <c r="AH48" s="157" t="s">
        <v>526</v>
      </c>
      <c r="AI48" s="157" t="s">
        <v>526</v>
      </c>
      <c r="AJ48" s="157" t="s">
        <v>526</v>
      </c>
      <c r="AK48" s="157" t="s">
        <v>526</v>
      </c>
      <c r="AL48" s="157" t="s">
        <v>526</v>
      </c>
      <c r="AM48" s="157" t="s">
        <v>526</v>
      </c>
      <c r="AN48" s="157" t="s">
        <v>526</v>
      </c>
      <c r="AO48" s="157" t="s">
        <v>526</v>
      </c>
      <c r="AP48" s="157" t="s">
        <v>526</v>
      </c>
      <c r="AQ48" s="157" t="s">
        <v>526</v>
      </c>
      <c r="AR48" s="157" t="s">
        <v>526</v>
      </c>
      <c r="AS48" s="157" t="s">
        <v>526</v>
      </c>
      <c r="AT48" s="157" t="s">
        <v>526</v>
      </c>
    </row>
    <row r="49" spans="1:46">
      <c r="A49" s="157">
        <v>47</v>
      </c>
      <c r="B49" s="157" t="s">
        <v>526</v>
      </c>
      <c r="C49" s="157" t="s">
        <v>526</v>
      </c>
      <c r="D49" s="157" t="s">
        <v>526</v>
      </c>
      <c r="E49" s="157" t="s">
        <v>526</v>
      </c>
      <c r="F49" s="157" t="s">
        <v>526</v>
      </c>
      <c r="G49" s="157" t="s">
        <v>526</v>
      </c>
      <c r="H49" s="157" t="s">
        <v>526</v>
      </c>
      <c r="I49" s="157" t="s">
        <v>526</v>
      </c>
      <c r="J49" s="157" t="s">
        <v>526</v>
      </c>
      <c r="K49" s="157" t="s">
        <v>526</v>
      </c>
      <c r="L49" s="157" t="s">
        <v>526</v>
      </c>
      <c r="M49" s="157" t="s">
        <v>526</v>
      </c>
      <c r="N49" s="157" t="s">
        <v>526</v>
      </c>
      <c r="O49" s="157" t="s">
        <v>526</v>
      </c>
      <c r="P49" s="157" t="s">
        <v>526</v>
      </c>
      <c r="Q49" s="157" t="s">
        <v>526</v>
      </c>
      <c r="R49" s="157" t="s">
        <v>526</v>
      </c>
      <c r="S49" s="157" t="s">
        <v>526</v>
      </c>
      <c r="T49" s="157" t="s">
        <v>526</v>
      </c>
      <c r="U49" s="157" t="s">
        <v>526</v>
      </c>
      <c r="V49" s="157" t="s">
        <v>526</v>
      </c>
      <c r="W49" s="157" t="s">
        <v>526</v>
      </c>
      <c r="X49" s="157" t="s">
        <v>526</v>
      </c>
      <c r="Y49" s="157" t="s">
        <v>526</v>
      </c>
      <c r="Z49" s="157" t="s">
        <v>526</v>
      </c>
      <c r="AA49" s="157" t="s">
        <v>526</v>
      </c>
      <c r="AB49" s="157" t="s">
        <v>526</v>
      </c>
      <c r="AC49" s="157" t="s">
        <v>526</v>
      </c>
      <c r="AD49" s="157" t="s">
        <v>526</v>
      </c>
      <c r="AE49" s="157" t="s">
        <v>526</v>
      </c>
      <c r="AF49" s="157" t="s">
        <v>526</v>
      </c>
      <c r="AG49" s="157" t="s">
        <v>526</v>
      </c>
      <c r="AH49" s="157" t="s">
        <v>526</v>
      </c>
      <c r="AI49" s="157" t="s">
        <v>526</v>
      </c>
      <c r="AJ49" s="157" t="s">
        <v>526</v>
      </c>
      <c r="AK49" s="157" t="s">
        <v>526</v>
      </c>
      <c r="AL49" s="157" t="s">
        <v>526</v>
      </c>
      <c r="AM49" s="157" t="s">
        <v>526</v>
      </c>
      <c r="AN49" s="157" t="s">
        <v>526</v>
      </c>
      <c r="AO49" s="157" t="s">
        <v>526</v>
      </c>
      <c r="AP49" s="157" t="s">
        <v>526</v>
      </c>
      <c r="AQ49" s="157" t="s">
        <v>526</v>
      </c>
      <c r="AR49" s="157" t="s">
        <v>526</v>
      </c>
      <c r="AS49" s="157" t="s">
        <v>526</v>
      </c>
      <c r="AT49" s="157" t="s">
        <v>526</v>
      </c>
    </row>
    <row r="50" spans="1:46">
      <c r="A50" s="157">
        <v>48</v>
      </c>
      <c r="B50" s="157" t="s">
        <v>526</v>
      </c>
      <c r="C50" s="157" t="s">
        <v>526</v>
      </c>
      <c r="D50" s="157" t="s">
        <v>526</v>
      </c>
      <c r="E50" s="157" t="s">
        <v>526</v>
      </c>
      <c r="F50" s="157" t="s">
        <v>526</v>
      </c>
      <c r="G50" s="157" t="s">
        <v>526</v>
      </c>
      <c r="H50" s="157" t="s">
        <v>526</v>
      </c>
      <c r="I50" s="157" t="s">
        <v>526</v>
      </c>
      <c r="J50" s="157" t="s">
        <v>526</v>
      </c>
      <c r="K50" s="157" t="s">
        <v>526</v>
      </c>
      <c r="L50" s="157" t="s">
        <v>526</v>
      </c>
      <c r="M50" s="157" t="s">
        <v>526</v>
      </c>
      <c r="N50" s="157" t="s">
        <v>526</v>
      </c>
      <c r="O50" s="157" t="s">
        <v>526</v>
      </c>
      <c r="P50" s="157" t="s">
        <v>526</v>
      </c>
      <c r="Q50" s="157" t="s">
        <v>526</v>
      </c>
      <c r="R50" s="157" t="s">
        <v>526</v>
      </c>
      <c r="S50" s="157" t="s">
        <v>526</v>
      </c>
      <c r="T50" s="157" t="s">
        <v>526</v>
      </c>
      <c r="U50" s="157" t="s">
        <v>526</v>
      </c>
      <c r="V50" s="157" t="s">
        <v>526</v>
      </c>
      <c r="W50" s="157" t="s">
        <v>526</v>
      </c>
      <c r="X50" s="157" t="s">
        <v>526</v>
      </c>
      <c r="Y50" s="157" t="s">
        <v>526</v>
      </c>
      <c r="Z50" s="157" t="s">
        <v>526</v>
      </c>
      <c r="AA50" s="157" t="s">
        <v>526</v>
      </c>
      <c r="AB50" s="157" t="s">
        <v>526</v>
      </c>
      <c r="AC50" s="157" t="s">
        <v>526</v>
      </c>
      <c r="AD50" s="157" t="s">
        <v>526</v>
      </c>
      <c r="AE50" s="157" t="s">
        <v>526</v>
      </c>
      <c r="AF50" s="157" t="s">
        <v>526</v>
      </c>
      <c r="AG50" s="157" t="s">
        <v>526</v>
      </c>
      <c r="AH50" s="157" t="s">
        <v>526</v>
      </c>
      <c r="AI50" s="157" t="s">
        <v>526</v>
      </c>
      <c r="AJ50" s="157" t="s">
        <v>526</v>
      </c>
      <c r="AK50" s="157" t="s">
        <v>526</v>
      </c>
      <c r="AL50" s="157" t="s">
        <v>526</v>
      </c>
      <c r="AM50" s="157" t="s">
        <v>526</v>
      </c>
      <c r="AN50" s="157" t="s">
        <v>526</v>
      </c>
      <c r="AO50" s="157" t="s">
        <v>526</v>
      </c>
      <c r="AP50" s="157" t="s">
        <v>526</v>
      </c>
      <c r="AQ50" s="157" t="s">
        <v>526</v>
      </c>
      <c r="AR50" s="157" t="s">
        <v>526</v>
      </c>
      <c r="AS50" s="157" t="s">
        <v>526</v>
      </c>
      <c r="AT50" s="157" t="s">
        <v>526</v>
      </c>
    </row>
    <row r="51" spans="1:46">
      <c r="A51" s="157">
        <v>49</v>
      </c>
      <c r="B51" s="157" t="s">
        <v>526</v>
      </c>
      <c r="C51" s="157" t="s">
        <v>526</v>
      </c>
      <c r="D51" s="157" t="s">
        <v>526</v>
      </c>
      <c r="E51" s="157" t="s">
        <v>526</v>
      </c>
      <c r="F51" s="157" t="s">
        <v>526</v>
      </c>
      <c r="G51" s="157" t="s">
        <v>526</v>
      </c>
      <c r="H51" s="157" t="s">
        <v>526</v>
      </c>
      <c r="I51" s="157" t="s">
        <v>526</v>
      </c>
      <c r="J51" s="157" t="s">
        <v>526</v>
      </c>
      <c r="K51" s="157" t="s">
        <v>526</v>
      </c>
      <c r="L51" s="157" t="s">
        <v>526</v>
      </c>
      <c r="M51" s="157" t="s">
        <v>526</v>
      </c>
      <c r="N51" s="157" t="s">
        <v>526</v>
      </c>
      <c r="O51" s="157" t="s">
        <v>526</v>
      </c>
      <c r="P51" s="157" t="s">
        <v>526</v>
      </c>
      <c r="Q51" s="157" t="s">
        <v>526</v>
      </c>
      <c r="R51" s="157" t="s">
        <v>526</v>
      </c>
      <c r="S51" s="157" t="s">
        <v>526</v>
      </c>
      <c r="T51" s="157" t="s">
        <v>526</v>
      </c>
      <c r="U51" s="157" t="s">
        <v>526</v>
      </c>
      <c r="V51" s="157" t="s">
        <v>526</v>
      </c>
      <c r="W51" s="157" t="s">
        <v>526</v>
      </c>
      <c r="X51" s="157" t="s">
        <v>526</v>
      </c>
      <c r="Y51" s="157" t="s">
        <v>526</v>
      </c>
      <c r="Z51" s="157" t="s">
        <v>526</v>
      </c>
      <c r="AA51" s="157" t="s">
        <v>526</v>
      </c>
      <c r="AB51" s="157" t="s">
        <v>526</v>
      </c>
      <c r="AC51" s="157" t="s">
        <v>526</v>
      </c>
      <c r="AD51" s="157" t="s">
        <v>526</v>
      </c>
      <c r="AE51" s="157" t="s">
        <v>526</v>
      </c>
      <c r="AF51" s="157" t="s">
        <v>526</v>
      </c>
      <c r="AG51" s="157" t="s">
        <v>526</v>
      </c>
      <c r="AH51" s="157" t="s">
        <v>511</v>
      </c>
      <c r="AI51" s="157" t="s">
        <v>526</v>
      </c>
      <c r="AJ51" s="157" t="s">
        <v>526</v>
      </c>
      <c r="AK51" s="157" t="s">
        <v>526</v>
      </c>
      <c r="AL51" s="157" t="s">
        <v>526</v>
      </c>
      <c r="AM51" s="157" t="s">
        <v>526</v>
      </c>
      <c r="AN51" s="157" t="s">
        <v>526</v>
      </c>
      <c r="AO51" s="157" t="s">
        <v>526</v>
      </c>
      <c r="AP51" s="157" t="s">
        <v>526</v>
      </c>
      <c r="AQ51" s="157" t="s">
        <v>526</v>
      </c>
      <c r="AR51" s="157" t="s">
        <v>526</v>
      </c>
      <c r="AS51" s="157" t="s">
        <v>526</v>
      </c>
      <c r="AT51" s="157" t="s">
        <v>526</v>
      </c>
    </row>
  </sheetData>
  <phoneticPr fontId="6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2" tint="0.499984740745262"/>
  </sheetPr>
  <dimension ref="A1:AD1622"/>
  <sheetViews>
    <sheetView zoomScale="85" zoomScaleNormal="85" workbookViewId="0">
      <selection activeCell="A2" sqref="A2:Q33"/>
    </sheetView>
  </sheetViews>
  <sheetFormatPr defaultColWidth="9.109375" defaultRowHeight="15"/>
  <cols>
    <col min="1" max="1" width="4.44140625" style="18" bestFit="1" customWidth="1"/>
    <col min="2" max="2" width="4.21875" style="18" bestFit="1" customWidth="1"/>
    <col min="3" max="3" width="22.88671875" style="22" customWidth="1"/>
    <col min="4" max="7" width="13.109375" style="22" customWidth="1"/>
    <col min="8" max="9" width="16.77734375" style="22" customWidth="1"/>
    <col min="10" max="11" width="6.109375" style="22" customWidth="1"/>
    <col min="12" max="12" width="25.33203125" style="22" customWidth="1"/>
    <col min="13" max="14" width="9.5546875" style="22" customWidth="1"/>
    <col min="15" max="17" width="9.5546875" style="23" customWidth="1"/>
    <col min="18" max="18" width="27.33203125" style="24" customWidth="1"/>
    <col min="19" max="19" width="15.88671875" style="30" customWidth="1"/>
    <col min="20" max="22" width="13.44140625" style="30" customWidth="1"/>
    <col min="23" max="23" width="9.109375" style="30"/>
    <col min="24" max="24" width="28.44140625" style="30" customWidth="1"/>
    <col min="25" max="25" width="7.33203125" style="22" customWidth="1"/>
    <col min="26" max="27" width="13.44140625" style="22" customWidth="1"/>
    <col min="28" max="28" width="9.44140625" style="22" customWidth="1"/>
    <col min="29" max="29" width="11" style="25" customWidth="1"/>
    <col min="30" max="30" width="48.5546875" style="26" customWidth="1"/>
    <col min="31" max="16384" width="9.109375" style="22"/>
  </cols>
  <sheetData>
    <row r="1" spans="1:30" ht="13.5">
      <c r="A1" s="13"/>
      <c r="B1" s="14"/>
      <c r="O1" s="22"/>
      <c r="P1" s="22"/>
      <c r="Q1" s="22"/>
      <c r="Y1" s="30"/>
      <c r="Z1" s="30"/>
      <c r="AC1" s="22"/>
      <c r="AD1" s="22"/>
    </row>
    <row r="2" spans="1:30" ht="13.5">
      <c r="A2" s="12" t="s">
        <v>168</v>
      </c>
      <c r="B2" s="12" t="s">
        <v>42</v>
      </c>
      <c r="C2" s="53" t="s">
        <v>4</v>
      </c>
      <c r="D2" s="54" t="s">
        <v>170</v>
      </c>
      <c r="E2" s="54" t="s">
        <v>171</v>
      </c>
      <c r="F2" s="54" t="s">
        <v>172</v>
      </c>
      <c r="G2" s="54" t="s">
        <v>173</v>
      </c>
      <c r="H2" s="55" t="s">
        <v>211</v>
      </c>
      <c r="I2" s="55" t="s">
        <v>212</v>
      </c>
      <c r="J2" s="12" t="s">
        <v>168</v>
      </c>
      <c r="K2" s="12" t="s">
        <v>42</v>
      </c>
      <c r="L2" s="58" t="s">
        <v>507</v>
      </c>
      <c r="M2" s="59">
        <v>45184</v>
      </c>
      <c r="N2" s="60" t="s">
        <v>508</v>
      </c>
      <c r="O2" s="58" t="s">
        <v>509</v>
      </c>
      <c r="P2" s="30"/>
      <c r="Q2" s="30"/>
      <c r="Y2" s="30"/>
      <c r="Z2" s="30"/>
      <c r="AC2" s="22"/>
      <c r="AD2" s="22"/>
    </row>
    <row r="3" spans="1:30" ht="13.5">
      <c r="A3" s="13" t="s">
        <v>174</v>
      </c>
      <c r="B3" s="13">
        <v>1</v>
      </c>
      <c r="C3" s="56" t="s">
        <v>175</v>
      </c>
      <c r="D3" s="57"/>
      <c r="E3" s="57"/>
      <c r="F3" s="57"/>
      <c r="G3" s="57"/>
      <c r="H3" s="30"/>
      <c r="I3" s="30"/>
      <c r="J3" s="13" t="s">
        <v>169</v>
      </c>
      <c r="K3" s="13">
        <v>1</v>
      </c>
      <c r="L3" s="65" t="s">
        <v>15</v>
      </c>
      <c r="M3" s="66">
        <v>5.4530000000000002E-2</v>
      </c>
      <c r="N3" s="87">
        <v>0</v>
      </c>
      <c r="O3" s="87">
        <v>26</v>
      </c>
      <c r="P3" s="67" t="s">
        <v>218</v>
      </c>
      <c r="Q3" s="67" t="s">
        <v>207</v>
      </c>
      <c r="S3" s="22"/>
      <c r="T3" s="22"/>
      <c r="U3" s="22"/>
      <c r="V3" s="22"/>
      <c r="W3" s="22"/>
      <c r="X3" s="22"/>
      <c r="AC3" s="22"/>
      <c r="AD3" s="22"/>
    </row>
    <row r="4" spans="1:30" ht="13.5">
      <c r="A4" s="13" t="s">
        <v>174</v>
      </c>
      <c r="B4" s="14">
        <v>2</v>
      </c>
      <c r="C4" s="61" t="s">
        <v>5</v>
      </c>
      <c r="D4" s="62">
        <v>34618.239999999998</v>
      </c>
      <c r="E4" s="63">
        <v>1.2045722264688757E-3</v>
      </c>
      <c r="F4" s="64">
        <v>4.4377437042288512E-2</v>
      </c>
      <c r="G4" s="64">
        <v>4.3533096783120021E-2</v>
      </c>
      <c r="H4" s="30" t="s">
        <v>216</v>
      </c>
      <c r="I4" s="30" t="s">
        <v>207</v>
      </c>
      <c r="J4" s="13" t="s">
        <v>169</v>
      </c>
      <c r="K4" s="14">
        <v>2</v>
      </c>
      <c r="L4" s="68" t="s">
        <v>16</v>
      </c>
      <c r="M4" s="66">
        <v>5.0324999999999995E-2</v>
      </c>
      <c r="N4" s="87">
        <v>1</v>
      </c>
      <c r="O4" s="87">
        <v>14</v>
      </c>
      <c r="P4" s="67" t="s">
        <v>196</v>
      </c>
      <c r="Q4" s="67" t="s">
        <v>207</v>
      </c>
      <c r="S4" s="22"/>
      <c r="T4" s="22"/>
      <c r="U4" s="22"/>
      <c r="V4" s="22"/>
      <c r="W4" s="22"/>
      <c r="X4" s="22"/>
      <c r="AC4" s="22"/>
      <c r="AD4" s="22"/>
    </row>
    <row r="5" spans="1:30" ht="13.5">
      <c r="A5" s="13" t="s">
        <v>174</v>
      </c>
      <c r="B5" s="14">
        <v>3</v>
      </c>
      <c r="C5" s="61" t="s">
        <v>6</v>
      </c>
      <c r="D5" s="62">
        <v>4450.32</v>
      </c>
      <c r="E5" s="63">
        <v>-1.6085285665251236E-3</v>
      </c>
      <c r="F5" s="64">
        <v>0.15908842297174103</v>
      </c>
      <c r="G5" s="64">
        <v>4.4793779580797659E-2</v>
      </c>
      <c r="H5" s="30" t="s">
        <v>219</v>
      </c>
      <c r="I5" s="30" t="s">
        <v>207</v>
      </c>
      <c r="J5" s="13" t="s">
        <v>169</v>
      </c>
      <c r="K5" s="14">
        <v>3</v>
      </c>
      <c r="L5" s="68" t="s">
        <v>17</v>
      </c>
      <c r="M5" s="66">
        <v>4.7210999999999996E-2</v>
      </c>
      <c r="N5" s="87">
        <v>1</v>
      </c>
      <c r="O5" s="87">
        <v>12</v>
      </c>
      <c r="P5" s="67" t="s">
        <v>197</v>
      </c>
      <c r="Q5" s="67" t="s">
        <v>207</v>
      </c>
      <c r="S5" s="22"/>
      <c r="T5" s="22"/>
      <c r="U5" s="22"/>
      <c r="V5" s="22"/>
      <c r="W5" s="22"/>
      <c r="X5" s="22"/>
      <c r="AC5" s="22"/>
      <c r="AD5" s="22"/>
    </row>
    <row r="6" spans="1:30" ht="13.5">
      <c r="A6" s="13" t="s">
        <v>174</v>
      </c>
      <c r="B6" s="14">
        <v>4</v>
      </c>
      <c r="C6" s="61" t="s">
        <v>7</v>
      </c>
      <c r="D6" s="62">
        <v>13708.33</v>
      </c>
      <c r="E6" s="63">
        <v>-3.8658492188005785E-3</v>
      </c>
      <c r="F6" s="64">
        <v>0.30973641568129884</v>
      </c>
      <c r="G6" s="64">
        <v>4.4049639145892362E-2</v>
      </c>
      <c r="H6" s="30" t="s">
        <v>221</v>
      </c>
      <c r="I6" s="30" t="s">
        <v>207</v>
      </c>
      <c r="J6" s="13" t="s">
        <v>169</v>
      </c>
      <c r="K6" s="14">
        <v>4</v>
      </c>
      <c r="L6" s="68" t="s">
        <v>18</v>
      </c>
      <c r="M6" s="66">
        <v>4.4633000000000006E-2</v>
      </c>
      <c r="N6" s="87">
        <v>1</v>
      </c>
      <c r="O6" s="87">
        <v>11</v>
      </c>
      <c r="P6" s="67" t="s">
        <v>198</v>
      </c>
      <c r="Q6" s="67" t="s">
        <v>207</v>
      </c>
      <c r="S6" s="22"/>
      <c r="T6" s="22"/>
      <c r="U6" s="22"/>
      <c r="V6" s="22"/>
      <c r="W6" s="22"/>
      <c r="X6" s="22"/>
      <c r="AC6" s="22"/>
      <c r="AD6" s="22"/>
    </row>
    <row r="7" spans="1:30" ht="13.5">
      <c r="A7" s="13" t="s">
        <v>174</v>
      </c>
      <c r="B7" s="14">
        <v>5</v>
      </c>
      <c r="C7" s="61" t="s">
        <v>8</v>
      </c>
      <c r="D7" s="62">
        <v>7711.38</v>
      </c>
      <c r="E7" s="63">
        <v>3.1182679231204411E-2</v>
      </c>
      <c r="F7" s="64">
        <v>3.4842868913837616E-2</v>
      </c>
      <c r="G7" s="64">
        <v>8.6249082628900312E-2</v>
      </c>
      <c r="H7" s="30" t="s">
        <v>224</v>
      </c>
      <c r="I7" s="30" t="s">
        <v>207</v>
      </c>
      <c r="J7" s="13" t="s">
        <v>169</v>
      </c>
      <c r="K7" s="14">
        <v>5</v>
      </c>
      <c r="L7" s="68" t="s">
        <v>19</v>
      </c>
      <c r="M7" s="66">
        <v>4.3324000000000001E-2</v>
      </c>
      <c r="N7" s="87">
        <v>2</v>
      </c>
      <c r="O7" s="87">
        <v>12</v>
      </c>
      <c r="P7" s="67" t="s">
        <v>229</v>
      </c>
      <c r="Q7" s="67" t="s">
        <v>207</v>
      </c>
      <c r="S7" s="22"/>
      <c r="T7" s="22"/>
      <c r="U7" s="22"/>
      <c r="V7" s="22"/>
      <c r="W7" s="22"/>
      <c r="X7" s="22"/>
      <c r="AC7" s="22"/>
      <c r="AD7" s="22"/>
    </row>
    <row r="8" spans="1:30" ht="13.5">
      <c r="A8" s="13" t="s">
        <v>174</v>
      </c>
      <c r="B8" s="14">
        <v>6</v>
      </c>
      <c r="C8" s="61" t="s">
        <v>31</v>
      </c>
      <c r="D8" s="62">
        <v>33533.089999999997</v>
      </c>
      <c r="E8" s="63">
        <v>2.8406616525857652E-2</v>
      </c>
      <c r="F8" s="64">
        <v>0.28506351913238409</v>
      </c>
      <c r="G8" s="64">
        <v>0.30527706847694058</v>
      </c>
      <c r="H8" s="30" t="s">
        <v>510</v>
      </c>
      <c r="I8" s="30" t="s">
        <v>207</v>
      </c>
      <c r="J8" s="13" t="s">
        <v>169</v>
      </c>
      <c r="K8" s="14">
        <v>6</v>
      </c>
      <c r="L8" s="69" t="s">
        <v>21</v>
      </c>
      <c r="M8" s="70">
        <v>4.4172000000000003E-2</v>
      </c>
      <c r="N8" s="88">
        <v>2</v>
      </c>
      <c r="O8" s="88">
        <v>11</v>
      </c>
      <c r="P8" s="67" t="s">
        <v>201</v>
      </c>
      <c r="Q8" s="67" t="s">
        <v>207</v>
      </c>
      <c r="S8" s="22"/>
      <c r="T8" s="22"/>
      <c r="U8" s="22"/>
      <c r="V8" s="22"/>
      <c r="W8" s="22"/>
      <c r="X8" s="22"/>
      <c r="AC8" s="22"/>
      <c r="AD8" s="22"/>
    </row>
    <row r="9" spans="1:30" ht="13.5">
      <c r="A9" s="13" t="s">
        <v>174</v>
      </c>
      <c r="B9" s="14">
        <v>7</v>
      </c>
      <c r="C9" s="61" t="s">
        <v>12</v>
      </c>
      <c r="D9" s="62">
        <v>18182.89</v>
      </c>
      <c r="E9" s="63">
        <v>-1.0537263069530164E-3</v>
      </c>
      <c r="F9" s="64">
        <v>-8.0809204197274123E-2</v>
      </c>
      <c r="G9" s="64">
        <v>-0.12959963159864929</v>
      </c>
      <c r="H9" s="30" t="s">
        <v>230</v>
      </c>
      <c r="I9" s="30" t="s">
        <v>207</v>
      </c>
      <c r="J9" s="30"/>
      <c r="K9" s="30"/>
      <c r="L9" s="30"/>
      <c r="M9" s="30"/>
      <c r="N9" s="30"/>
      <c r="O9" s="30" t="s">
        <v>511</v>
      </c>
      <c r="P9" s="30"/>
      <c r="Q9" s="30"/>
      <c r="S9" s="22"/>
      <c r="T9" s="22"/>
      <c r="U9" s="22"/>
      <c r="V9" s="22"/>
      <c r="W9" s="22"/>
      <c r="X9" s="22"/>
      <c r="AC9" s="22"/>
      <c r="AD9" s="22"/>
    </row>
    <row r="10" spans="1:30" ht="13.5">
      <c r="A10" s="13" t="s">
        <v>174</v>
      </c>
      <c r="B10" s="14">
        <v>8</v>
      </c>
      <c r="C10" s="61" t="s">
        <v>13</v>
      </c>
      <c r="D10" s="62">
        <v>3117.7429999999999</v>
      </c>
      <c r="E10" s="63">
        <v>3.2855063289307995E-4</v>
      </c>
      <c r="F10" s="64">
        <v>9.2206607541358253E-3</v>
      </c>
      <c r="G10" s="64">
        <v>-5.4109229960814249E-2</v>
      </c>
      <c r="H10" s="30" t="s">
        <v>232</v>
      </c>
      <c r="I10" s="30" t="s">
        <v>207</v>
      </c>
      <c r="J10" s="30"/>
      <c r="K10" s="30"/>
      <c r="L10" s="30"/>
      <c r="M10" s="30"/>
      <c r="N10" s="30"/>
      <c r="O10" s="30"/>
      <c r="P10" s="30"/>
      <c r="Q10" s="30"/>
      <c r="R10" s="30"/>
      <c r="S10" s="22"/>
      <c r="T10" s="22"/>
      <c r="U10" s="22"/>
      <c r="V10" s="22"/>
      <c r="W10" s="22"/>
      <c r="X10" s="22"/>
      <c r="AC10" s="22"/>
      <c r="AD10" s="22"/>
    </row>
    <row r="11" spans="1:30" ht="14.25">
      <c r="A11" s="13" t="s">
        <v>174</v>
      </c>
      <c r="B11" s="14">
        <v>9</v>
      </c>
      <c r="C11" s="71" t="s">
        <v>22</v>
      </c>
      <c r="D11" s="62">
        <v>13.79</v>
      </c>
      <c r="E11" s="63">
        <v>-3.6127167630058319E-3</v>
      </c>
      <c r="F11" s="64">
        <v>-0.3636363636363637</v>
      </c>
      <c r="G11" s="64">
        <v>-0.54383063182269276</v>
      </c>
      <c r="H11" s="30" t="s">
        <v>194</v>
      </c>
      <c r="I11" s="30" t="s">
        <v>207</v>
      </c>
      <c r="J11" s="15" t="s">
        <v>168</v>
      </c>
      <c r="K11" s="15" t="s">
        <v>42</v>
      </c>
      <c r="L11" s="81"/>
      <c r="M11" s="82" t="s">
        <v>16</v>
      </c>
      <c r="N11" s="82" t="s">
        <v>18</v>
      </c>
      <c r="O11" s="82" t="s">
        <v>20</v>
      </c>
      <c r="P11" s="83" t="s">
        <v>19</v>
      </c>
      <c r="Q11" s="83" t="s">
        <v>21</v>
      </c>
      <c r="R11" s="30"/>
      <c r="S11" s="22"/>
      <c r="T11" s="22"/>
      <c r="U11" s="22"/>
      <c r="V11" s="22"/>
      <c r="W11" s="22"/>
      <c r="X11" s="22"/>
      <c r="AC11" s="22"/>
      <c r="AD11" s="22"/>
    </row>
    <row r="12" spans="1:30" ht="13.5">
      <c r="A12" s="13" t="s">
        <v>174</v>
      </c>
      <c r="B12" s="14">
        <v>10</v>
      </c>
      <c r="C12" s="56" t="s">
        <v>176</v>
      </c>
      <c r="D12" s="57"/>
      <c r="E12" s="57"/>
      <c r="F12" s="57"/>
      <c r="G12" s="57"/>
      <c r="H12" s="30"/>
      <c r="I12" s="30"/>
      <c r="J12" s="16" t="s">
        <v>90</v>
      </c>
      <c r="K12" s="16">
        <v>1</v>
      </c>
      <c r="L12" s="81" t="s">
        <v>40</v>
      </c>
      <c r="M12" s="84">
        <v>4.7199999999999999E-2</v>
      </c>
      <c r="N12" s="84">
        <v>4.65E-2</v>
      </c>
      <c r="O12" s="84">
        <v>4.3499999999999997E-2</v>
      </c>
      <c r="P12" s="85">
        <v>4.24E-2</v>
      </c>
      <c r="Q12" s="85">
        <v>4.3799999999999999E-2</v>
      </c>
      <c r="R12" s="30"/>
      <c r="S12" s="22"/>
      <c r="T12" s="22"/>
      <c r="U12" s="22"/>
      <c r="V12" s="22"/>
      <c r="W12" s="22"/>
      <c r="X12" s="22"/>
      <c r="AC12" s="22"/>
      <c r="AD12" s="22"/>
    </row>
    <row r="13" spans="1:30" ht="13.5">
      <c r="A13" s="13" t="s">
        <v>174</v>
      </c>
      <c r="B13" s="14">
        <v>11</v>
      </c>
      <c r="C13" s="61" t="s">
        <v>23</v>
      </c>
      <c r="D13" s="72">
        <v>5.0324999999999995E-2</v>
      </c>
      <c r="E13" s="73" t="s">
        <v>1176</v>
      </c>
      <c r="F13" s="74">
        <v>13.71</v>
      </c>
      <c r="G13" s="74">
        <v>196.68</v>
      </c>
      <c r="H13" s="30" t="s">
        <v>196</v>
      </c>
      <c r="I13" s="30" t="s">
        <v>207</v>
      </c>
      <c r="J13" s="16" t="s">
        <v>90</v>
      </c>
      <c r="K13" s="17">
        <v>2</v>
      </c>
      <c r="L13" s="81" t="s">
        <v>41</v>
      </c>
      <c r="M13" s="86">
        <v>1E-3</v>
      </c>
      <c r="N13" s="86">
        <v>1.6000000000000001E-3</v>
      </c>
      <c r="O13" s="86">
        <v>6.3E-3</v>
      </c>
      <c r="P13" s="85">
        <v>9.1000000000000004E-3</v>
      </c>
      <c r="Q13" s="85">
        <v>1.6400000000000001E-2</v>
      </c>
      <c r="R13" s="30"/>
      <c r="S13" s="22"/>
      <c r="T13" s="22"/>
      <c r="U13" s="22"/>
      <c r="V13" s="22"/>
      <c r="W13" s="22"/>
      <c r="X13" s="22"/>
      <c r="AC13" s="22"/>
      <c r="AD13" s="22"/>
    </row>
    <row r="14" spans="1:30" ht="13.5">
      <c r="A14" s="13" t="s">
        <v>174</v>
      </c>
      <c r="B14" s="14">
        <v>12</v>
      </c>
      <c r="C14" s="61" t="s">
        <v>24</v>
      </c>
      <c r="D14" s="72">
        <v>4.4633000000000006E-2</v>
      </c>
      <c r="E14" s="73" t="s">
        <v>1176</v>
      </c>
      <c r="F14" s="74">
        <v>11.47</v>
      </c>
      <c r="G14" s="74">
        <v>132.1</v>
      </c>
      <c r="H14" s="30" t="s">
        <v>198</v>
      </c>
      <c r="I14" s="30" t="s">
        <v>207</v>
      </c>
      <c r="J14" s="16" t="s">
        <v>90</v>
      </c>
      <c r="K14" s="17">
        <v>3</v>
      </c>
      <c r="L14" s="81" t="s">
        <v>513</v>
      </c>
      <c r="M14" s="86">
        <v>7.3000000000000001E-3</v>
      </c>
      <c r="N14" s="86">
        <v>1.26E-2</v>
      </c>
      <c r="O14" s="86">
        <v>1.44E-2</v>
      </c>
      <c r="P14" s="85">
        <v>1.5100000000000001E-2</v>
      </c>
      <c r="Q14" s="85">
        <v>1.9E-2</v>
      </c>
      <c r="R14" s="30"/>
      <c r="S14" s="22"/>
      <c r="T14" s="22"/>
      <c r="U14" s="22"/>
      <c r="V14" s="22"/>
      <c r="W14" s="22"/>
      <c r="X14" s="22"/>
      <c r="AC14" s="22"/>
      <c r="AD14" s="22"/>
    </row>
    <row r="15" spans="1:30" ht="13.5">
      <c r="A15" s="13" t="s">
        <v>174</v>
      </c>
      <c r="B15" s="14">
        <v>13</v>
      </c>
      <c r="C15" s="61" t="s">
        <v>32</v>
      </c>
      <c r="D15" s="72">
        <v>4.3324000000000001E-2</v>
      </c>
      <c r="E15" s="73" t="s">
        <v>1278</v>
      </c>
      <c r="F15" s="74">
        <v>11.81</v>
      </c>
      <c r="G15" s="74">
        <v>118.1</v>
      </c>
      <c r="H15" s="30" t="s">
        <v>229</v>
      </c>
      <c r="I15" s="30" t="s">
        <v>207</v>
      </c>
      <c r="J15" s="16" t="s">
        <v>90</v>
      </c>
      <c r="K15" s="17">
        <v>4</v>
      </c>
      <c r="L15" s="81" t="s">
        <v>514</v>
      </c>
      <c r="M15" s="84">
        <v>4.425799901075661E-2</v>
      </c>
      <c r="N15" s="84">
        <v>4.0038999105058606E-2</v>
      </c>
      <c r="O15" s="84">
        <v>3.9652999113686381E-2</v>
      </c>
      <c r="P15" s="85">
        <v>3.8747999133914711E-2</v>
      </c>
      <c r="Q15" s="85">
        <v>3.9629999114200475E-2</v>
      </c>
      <c r="R15" s="30"/>
      <c r="S15" s="22"/>
      <c r="T15" s="22"/>
      <c r="U15" s="22"/>
      <c r="V15" s="22"/>
      <c r="W15" s="22"/>
      <c r="X15" s="22"/>
      <c r="AC15" s="22"/>
      <c r="AD15" s="22"/>
    </row>
    <row r="16" spans="1:30" ht="13.5">
      <c r="A16" s="13" t="s">
        <v>174</v>
      </c>
      <c r="B16" s="14">
        <v>14</v>
      </c>
      <c r="C16" s="71" t="s">
        <v>25</v>
      </c>
      <c r="D16" s="72">
        <v>4.4172000000000003E-2</v>
      </c>
      <c r="E16" s="73" t="s">
        <v>1278</v>
      </c>
      <c r="F16" s="74">
        <v>11.46</v>
      </c>
      <c r="G16" s="74">
        <v>86.62</v>
      </c>
      <c r="H16" s="30" t="s">
        <v>201</v>
      </c>
      <c r="I16" s="30" t="s">
        <v>207</v>
      </c>
      <c r="J16" s="16" t="s">
        <v>90</v>
      </c>
      <c r="K16" s="17">
        <v>5</v>
      </c>
      <c r="L16" s="175">
        <v>45184</v>
      </c>
      <c r="M16" s="84">
        <v>5.0324998875148595E-2</v>
      </c>
      <c r="N16" s="84">
        <v>4.4632999002374711E-2</v>
      </c>
      <c r="O16" s="84">
        <v>4.419799901209772E-2</v>
      </c>
      <c r="P16" s="85">
        <v>4.3323999031633136E-2</v>
      </c>
      <c r="Q16" s="85">
        <v>4.4171999012678861E-2</v>
      </c>
      <c r="R16" s="30"/>
      <c r="S16" s="22"/>
      <c r="T16" s="22"/>
      <c r="U16" s="22"/>
      <c r="V16" s="22"/>
      <c r="W16" s="22"/>
      <c r="X16" s="22"/>
      <c r="AC16" s="22"/>
      <c r="AD16" s="22"/>
    </row>
    <row r="17" spans="1:30" ht="13.5">
      <c r="A17" s="13" t="s">
        <v>174</v>
      </c>
      <c r="B17" s="14">
        <v>15</v>
      </c>
      <c r="C17" s="56" t="s">
        <v>177</v>
      </c>
      <c r="D17" s="57"/>
      <c r="E17" s="57"/>
      <c r="F17" s="57"/>
      <c r="G17" s="57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22"/>
      <c r="T17" s="22"/>
      <c r="U17" s="22"/>
      <c r="V17" s="22"/>
      <c r="W17" s="22"/>
      <c r="X17" s="22"/>
      <c r="AC17" s="22"/>
      <c r="AD17" s="22"/>
    </row>
    <row r="18" spans="1:30" ht="13.5">
      <c r="A18" s="13" t="s">
        <v>174</v>
      </c>
      <c r="B18" s="14">
        <v>16</v>
      </c>
      <c r="C18" s="71" t="s">
        <v>33</v>
      </c>
      <c r="D18" s="62">
        <v>115.1</v>
      </c>
      <c r="E18" s="63">
        <v>-6.2275956462230379E-2</v>
      </c>
      <c r="F18" s="64">
        <v>-0.12654145323468041</v>
      </c>
      <c r="G18" s="64">
        <v>5.4560447111640466E-2</v>
      </c>
      <c r="H18" s="30" t="s">
        <v>193</v>
      </c>
      <c r="I18" s="30" t="s">
        <v>207</v>
      </c>
      <c r="J18" s="147" t="s">
        <v>168</v>
      </c>
      <c r="K18" s="147" t="s">
        <v>42</v>
      </c>
      <c r="L18" s="203"/>
      <c r="M18" s="203" t="s">
        <v>386</v>
      </c>
      <c r="N18" s="203" t="s">
        <v>16</v>
      </c>
      <c r="O18" s="203" t="s">
        <v>17</v>
      </c>
      <c r="P18" s="203" t="s">
        <v>18</v>
      </c>
      <c r="Q18" s="203" t="s">
        <v>19</v>
      </c>
      <c r="R18" s="30"/>
      <c r="S18" s="22"/>
      <c r="T18" s="22"/>
      <c r="U18" s="22"/>
      <c r="V18" s="22"/>
      <c r="W18" s="22"/>
      <c r="X18" s="22"/>
      <c r="AC18" s="22"/>
      <c r="AD18" s="22"/>
    </row>
    <row r="19" spans="1:30" ht="13.5">
      <c r="A19" s="13" t="s">
        <v>174</v>
      </c>
      <c r="B19" s="14">
        <v>17</v>
      </c>
      <c r="C19" s="56" t="s">
        <v>178</v>
      </c>
      <c r="D19" s="57"/>
      <c r="E19" s="57"/>
      <c r="F19" s="75"/>
      <c r="G19" s="75"/>
      <c r="H19" s="30"/>
      <c r="I19" s="30"/>
      <c r="J19" s="203"/>
      <c r="K19" s="148">
        <v>1</v>
      </c>
      <c r="L19" s="203" t="s">
        <v>374</v>
      </c>
      <c r="M19" s="203">
        <v>2.0419999999999997E-2</v>
      </c>
      <c r="N19" s="203">
        <v>2.223E-2</v>
      </c>
      <c r="O19" s="203">
        <v>2.3279999999999999E-2</v>
      </c>
      <c r="P19" s="203">
        <v>2.4910000000000002E-2</v>
      </c>
      <c r="Q19" s="203">
        <v>2.6680000000000002E-2</v>
      </c>
      <c r="R19" s="30"/>
      <c r="S19" s="22"/>
      <c r="T19" s="22"/>
      <c r="U19" s="22"/>
      <c r="V19" s="22"/>
      <c r="W19" s="22"/>
      <c r="X19" s="22"/>
      <c r="AC19" s="22"/>
      <c r="AD19" s="22"/>
    </row>
    <row r="20" spans="1:30" ht="13.5">
      <c r="A20" s="13" t="s">
        <v>174</v>
      </c>
      <c r="B20" s="14">
        <v>18</v>
      </c>
      <c r="C20" s="61" t="s">
        <v>34</v>
      </c>
      <c r="D20" s="62">
        <v>170.9589</v>
      </c>
      <c r="E20" s="63">
        <v>-1.182510298765033E-3</v>
      </c>
      <c r="F20" s="64">
        <v>-4.601327427419338E-4</v>
      </c>
      <c r="G20" s="64">
        <v>-4.0704662398365968E-2</v>
      </c>
      <c r="H20" s="30" t="s">
        <v>516</v>
      </c>
      <c r="I20" s="30" t="s">
        <v>207</v>
      </c>
      <c r="J20" s="203"/>
      <c r="K20" s="149">
        <v>2</v>
      </c>
      <c r="L20" s="203" t="s">
        <v>375</v>
      </c>
      <c r="M20" s="203">
        <v>2.5674000000000002E-2</v>
      </c>
      <c r="N20" s="203">
        <v>2.5902999999999999E-2</v>
      </c>
      <c r="O20" s="203">
        <v>2.6446000000000001E-2</v>
      </c>
      <c r="P20" s="203">
        <v>2.7858999999999998E-2</v>
      </c>
      <c r="Q20" s="203">
        <v>3.1280000000000002E-2</v>
      </c>
      <c r="R20" s="30"/>
      <c r="S20" s="22"/>
      <c r="T20" s="22"/>
      <c r="U20" s="22"/>
      <c r="V20" s="22"/>
      <c r="W20" s="22"/>
      <c r="X20" s="22"/>
      <c r="AC20" s="22"/>
      <c r="AD20" s="22"/>
    </row>
    <row r="21" spans="1:30" ht="13.5">
      <c r="A21" s="13" t="s">
        <v>174</v>
      </c>
      <c r="B21" s="14">
        <v>19</v>
      </c>
      <c r="C21" s="61" t="s">
        <v>35</v>
      </c>
      <c r="D21" s="62">
        <v>171.44669999999999</v>
      </c>
      <c r="E21" s="63">
        <v>-1.567705727891314E-3</v>
      </c>
      <c r="F21" s="64">
        <v>2.315679038279754E-2</v>
      </c>
      <c r="G21" s="64">
        <v>-2.910036730103395E-2</v>
      </c>
      <c r="H21" s="30" t="s">
        <v>235</v>
      </c>
      <c r="I21" s="30" t="s">
        <v>207</v>
      </c>
      <c r="J21" s="203"/>
      <c r="K21" s="149">
        <v>3</v>
      </c>
      <c r="L21" s="203" t="s">
        <v>387</v>
      </c>
      <c r="M21" s="203">
        <v>-53</v>
      </c>
      <c r="N21" s="203">
        <v>-37</v>
      </c>
      <c r="O21" s="203">
        <v>-32</v>
      </c>
      <c r="P21" s="203">
        <v>-29</v>
      </c>
      <c r="Q21" s="203">
        <v>-46</v>
      </c>
      <c r="R21" s="30"/>
      <c r="S21" s="22"/>
      <c r="T21" s="22"/>
      <c r="U21" s="22"/>
      <c r="V21" s="22"/>
      <c r="W21" s="22"/>
      <c r="X21" s="22"/>
      <c r="AC21" s="22"/>
      <c r="AD21" s="22"/>
    </row>
    <row r="22" spans="1:30" ht="13.5">
      <c r="A22" s="13" t="s">
        <v>174</v>
      </c>
      <c r="B22" s="14">
        <v>20</v>
      </c>
      <c r="C22" s="61" t="s">
        <v>36</v>
      </c>
      <c r="D22" s="62">
        <v>129.24619999999999</v>
      </c>
      <c r="E22" s="63">
        <v>1.4117027211305599E-3</v>
      </c>
      <c r="F22" s="64">
        <v>-0.13632442279047932</v>
      </c>
      <c r="G22" s="64">
        <v>-0.1198826566501716</v>
      </c>
      <c r="H22" s="30" t="s">
        <v>192</v>
      </c>
      <c r="I22" s="30" t="s">
        <v>207</v>
      </c>
      <c r="J22" s="30"/>
      <c r="K22" s="30"/>
      <c r="L22" s="30"/>
      <c r="M22" s="30"/>
      <c r="N22" s="30"/>
      <c r="O22" s="30"/>
      <c r="P22" s="30"/>
      <c r="Q22" s="30"/>
      <c r="R22" s="30"/>
      <c r="S22" s="22"/>
      <c r="T22" s="22"/>
      <c r="U22" s="22"/>
      <c r="V22" s="22"/>
      <c r="W22" s="22"/>
      <c r="X22" s="22"/>
      <c r="AC22" s="22"/>
      <c r="AD22" s="22"/>
    </row>
    <row r="23" spans="1:30" ht="13.5">
      <c r="A23" s="13" t="s">
        <v>174</v>
      </c>
      <c r="B23" s="14">
        <v>21</v>
      </c>
      <c r="C23" s="56" t="s">
        <v>179</v>
      </c>
      <c r="D23" s="57"/>
      <c r="E23" s="57"/>
      <c r="F23" s="57"/>
      <c r="G23" s="57"/>
      <c r="H23" s="30"/>
      <c r="I23" s="30"/>
      <c r="J23" s="30" t="s">
        <v>168</v>
      </c>
      <c r="K23" s="30" t="s">
        <v>42</v>
      </c>
      <c r="L23" s="30" t="s">
        <v>396</v>
      </c>
      <c r="M23" s="241" t="s">
        <v>170</v>
      </c>
      <c r="N23" s="241" t="s">
        <v>171</v>
      </c>
      <c r="O23" s="30" t="s">
        <v>172</v>
      </c>
      <c r="P23" s="30" t="s">
        <v>173</v>
      </c>
      <c r="Q23" s="30"/>
      <c r="R23" s="30"/>
      <c r="S23" s="22"/>
      <c r="T23" s="22"/>
      <c r="U23" s="22"/>
      <c r="V23" s="22"/>
      <c r="W23" s="22"/>
      <c r="X23" s="22"/>
      <c r="AC23" s="22"/>
      <c r="AD23" s="22"/>
    </row>
    <row r="24" spans="1:30" ht="13.5">
      <c r="A24" s="13" t="s">
        <v>174</v>
      </c>
      <c r="B24" s="14">
        <v>22</v>
      </c>
      <c r="C24" s="61" t="s">
        <v>37</v>
      </c>
      <c r="D24" s="62">
        <v>6097</v>
      </c>
      <c r="E24" s="63">
        <v>-1.9774919614147912E-2</v>
      </c>
      <c r="F24" s="64">
        <v>-0.14367977528089887</v>
      </c>
      <c r="G24" s="64">
        <v>-0.14798770262716601</v>
      </c>
      <c r="H24" s="30" t="s">
        <v>517</v>
      </c>
      <c r="I24" s="30" t="s">
        <v>207</v>
      </c>
      <c r="J24" s="147"/>
      <c r="K24" s="148">
        <v>1</v>
      </c>
      <c r="L24" s="120" t="s">
        <v>397</v>
      </c>
      <c r="M24" s="213">
        <v>2.0003000000000002</v>
      </c>
      <c r="N24" s="122" t="s">
        <v>515</v>
      </c>
      <c r="O24" s="122">
        <v>0</v>
      </c>
      <c r="P24" s="122">
        <v>25</v>
      </c>
      <c r="Q24" s="207" t="s">
        <v>398</v>
      </c>
      <c r="R24" s="106"/>
      <c r="S24" s="22"/>
      <c r="T24" s="22"/>
      <c r="U24" s="22"/>
      <c r="V24" s="22"/>
      <c r="W24" s="22"/>
      <c r="X24" s="22"/>
      <c r="AC24" s="22"/>
      <c r="AD24" s="22"/>
    </row>
    <row r="25" spans="1:30" ht="13.5">
      <c r="A25" s="13" t="s">
        <v>174</v>
      </c>
      <c r="B25" s="14">
        <v>23</v>
      </c>
      <c r="C25" s="71" t="s">
        <v>38</v>
      </c>
      <c r="D25" s="62">
        <v>1927.7</v>
      </c>
      <c r="E25" s="63">
        <v>-5.1872600892161557E-5</v>
      </c>
      <c r="F25" s="64">
        <v>6.2825637491385283E-2</v>
      </c>
      <c r="G25" s="64">
        <v>-3.4508664730041001E-2</v>
      </c>
      <c r="H25" s="30" t="s">
        <v>237</v>
      </c>
      <c r="I25" s="30" t="s">
        <v>207</v>
      </c>
      <c r="J25" s="203"/>
      <c r="K25" s="149">
        <v>2</v>
      </c>
      <c r="L25" s="120" t="s">
        <v>399</v>
      </c>
      <c r="M25" s="213">
        <v>2.4910000000000001</v>
      </c>
      <c r="N25" s="122" t="s">
        <v>515</v>
      </c>
      <c r="O25" s="122">
        <v>-5</v>
      </c>
      <c r="P25" s="122">
        <v>-3</v>
      </c>
      <c r="Q25" s="207" t="s">
        <v>392</v>
      </c>
      <c r="R25" s="123"/>
      <c r="S25" s="22"/>
      <c r="T25" s="22"/>
      <c r="U25" s="22"/>
      <c r="V25" s="22"/>
      <c r="W25" s="22"/>
      <c r="X25" s="22"/>
      <c r="AC25" s="22"/>
      <c r="AD25" s="22"/>
    </row>
    <row r="26" spans="1:30" ht="13.5">
      <c r="A26" s="13" t="s">
        <v>174</v>
      </c>
      <c r="B26" s="14">
        <v>24</v>
      </c>
      <c r="C26" s="56" t="s">
        <v>180</v>
      </c>
      <c r="D26" s="57"/>
      <c r="E26" s="57"/>
      <c r="F26" s="75"/>
      <c r="G26" s="75"/>
      <c r="H26" s="30"/>
      <c r="I26" s="30"/>
      <c r="J26" s="203"/>
      <c r="K26" s="149">
        <v>3</v>
      </c>
      <c r="L26" s="120" t="s">
        <v>401</v>
      </c>
      <c r="M26" s="213">
        <v>2.6680000000000001</v>
      </c>
      <c r="N26" s="122" t="s">
        <v>515</v>
      </c>
      <c r="O26" s="122">
        <v>-6</v>
      </c>
      <c r="P26" s="122">
        <v>-7</v>
      </c>
      <c r="Q26" s="207" t="s">
        <v>394</v>
      </c>
      <c r="R26" s="123"/>
      <c r="S26" s="22"/>
      <c r="T26" s="22"/>
      <c r="U26" s="22"/>
      <c r="V26" s="22"/>
      <c r="W26" s="22"/>
      <c r="X26" s="22"/>
      <c r="AC26" s="22"/>
      <c r="AD26" s="22"/>
    </row>
    <row r="27" spans="1:30" ht="13.5">
      <c r="A27" s="13" t="s">
        <v>174</v>
      </c>
      <c r="B27" s="14">
        <v>25</v>
      </c>
      <c r="C27" s="61" t="s">
        <v>39</v>
      </c>
      <c r="D27" s="62">
        <v>105.322</v>
      </c>
      <c r="E27" s="63">
        <v>2.207631553906169E-3</v>
      </c>
      <c r="F27" s="64">
        <v>1.7387608431058105E-2</v>
      </c>
      <c r="G27" s="64">
        <v>6.9182900707563902E-2</v>
      </c>
      <c r="H27" s="30" t="s">
        <v>238</v>
      </c>
      <c r="I27" s="30" t="s">
        <v>207</v>
      </c>
      <c r="J27" s="203"/>
      <c r="K27" s="148">
        <v>4</v>
      </c>
      <c r="L27" s="120" t="s">
        <v>403</v>
      </c>
      <c r="M27" s="213">
        <v>2.0985999999999998</v>
      </c>
      <c r="N27" s="122" t="s">
        <v>518</v>
      </c>
      <c r="O27" s="122">
        <v>-12</v>
      </c>
      <c r="P27" s="122">
        <v>-9</v>
      </c>
      <c r="Q27" s="207" t="s">
        <v>404</v>
      </c>
      <c r="R27" s="123"/>
      <c r="S27" s="22"/>
      <c r="T27" s="22"/>
      <c r="U27" s="22"/>
      <c r="V27" s="22"/>
      <c r="W27" s="22"/>
      <c r="X27" s="22"/>
      <c r="AC27" s="22"/>
      <c r="AD27" s="22"/>
    </row>
    <row r="28" spans="1:30" ht="13.5">
      <c r="A28" s="13" t="s">
        <v>174</v>
      </c>
      <c r="B28" s="14">
        <v>26</v>
      </c>
      <c r="C28" s="76" t="s">
        <v>30</v>
      </c>
      <c r="D28" s="77">
        <v>7.2807000000000004</v>
      </c>
      <c r="E28" s="78">
        <v>-1.140575990875387E-2</v>
      </c>
      <c r="F28" s="79">
        <v>5.1820283155157569E-2</v>
      </c>
      <c r="G28" s="79">
        <v>0.15069857124794536</v>
      </c>
      <c r="H28" s="30" t="s">
        <v>239</v>
      </c>
      <c r="I28" s="30" t="s">
        <v>207</v>
      </c>
      <c r="J28" s="203"/>
      <c r="K28" s="149">
        <v>5</v>
      </c>
      <c r="L28" s="120" t="s">
        <v>405</v>
      </c>
      <c r="M28" s="213">
        <v>2.2042000000000002</v>
      </c>
      <c r="N28" s="122" t="s">
        <v>512</v>
      </c>
      <c r="O28" s="122">
        <v>-13</v>
      </c>
      <c r="P28" s="122">
        <v>-9</v>
      </c>
      <c r="Q28" s="207" t="s">
        <v>519</v>
      </c>
      <c r="R28" s="123"/>
      <c r="S28" s="22"/>
      <c r="T28" s="22"/>
      <c r="U28" s="22"/>
      <c r="V28" s="22"/>
      <c r="W28" s="22"/>
      <c r="X28" s="22"/>
      <c r="AC28" s="22"/>
      <c r="AD28" s="22"/>
    </row>
    <row r="29" spans="1:30" ht="13.5">
      <c r="A29" s="13" t="s">
        <v>174</v>
      </c>
      <c r="C29" s="30"/>
      <c r="D29" s="24"/>
      <c r="E29" s="24"/>
      <c r="F29" s="24"/>
      <c r="G29" s="24"/>
      <c r="H29" s="30"/>
      <c r="I29" s="30"/>
      <c r="J29" s="203"/>
      <c r="K29" s="149">
        <v>6</v>
      </c>
      <c r="L29" s="120" t="s">
        <v>407</v>
      </c>
      <c r="M29" s="213">
        <v>2.4422999999999999</v>
      </c>
      <c r="N29" s="122" t="s">
        <v>518</v>
      </c>
      <c r="O29" s="122">
        <v>-11</v>
      </c>
      <c r="P29" s="122">
        <v>-7</v>
      </c>
      <c r="Q29" s="207" t="s">
        <v>520</v>
      </c>
      <c r="R29" s="123"/>
      <c r="S29" s="22"/>
      <c r="T29" s="22"/>
      <c r="U29" s="22"/>
      <c r="V29" s="22"/>
      <c r="W29" s="22"/>
      <c r="X29" s="22"/>
      <c r="AC29" s="22"/>
      <c r="AD29" s="22"/>
    </row>
    <row r="30" spans="1:30" ht="13.5">
      <c r="A30" s="13" t="s">
        <v>174</v>
      </c>
      <c r="C30" s="30"/>
      <c r="D30" s="24"/>
      <c r="E30" s="24"/>
      <c r="F30" s="24"/>
      <c r="G30" s="24"/>
      <c r="H30" s="30"/>
      <c r="I30" s="30"/>
      <c r="J30" s="203"/>
      <c r="K30" s="148">
        <v>7</v>
      </c>
      <c r="L30" s="120" t="s">
        <v>409</v>
      </c>
      <c r="M30" s="213">
        <v>5.1022699999999999</v>
      </c>
      <c r="N30" s="122" t="s">
        <v>1201</v>
      </c>
      <c r="O30" s="122">
        <v>134</v>
      </c>
      <c r="P30" s="122">
        <v>65</v>
      </c>
      <c r="Q30" s="207" t="s">
        <v>410</v>
      </c>
      <c r="R30" s="123"/>
      <c r="S30" s="22"/>
      <c r="T30" s="22"/>
      <c r="U30" s="22"/>
      <c r="V30" s="22"/>
      <c r="W30" s="22"/>
      <c r="X30" s="22"/>
      <c r="AC30" s="22"/>
      <c r="AD30" s="22"/>
    </row>
    <row r="31" spans="1:30" ht="13.5">
      <c r="A31" s="13" t="s">
        <v>174</v>
      </c>
      <c r="D31" s="30"/>
      <c r="E31" s="24"/>
      <c r="F31" s="24"/>
      <c r="G31" s="24"/>
      <c r="H31" s="30"/>
      <c r="I31" s="30"/>
      <c r="J31" s="203"/>
      <c r="K31" s="149">
        <v>8</v>
      </c>
      <c r="L31" s="120" t="s">
        <v>411</v>
      </c>
      <c r="M31" s="213">
        <v>2.69</v>
      </c>
      <c r="N31" s="122" t="s">
        <v>1229</v>
      </c>
      <c r="O31" s="122">
        <v>2</v>
      </c>
      <c r="P31" s="122">
        <v>-10</v>
      </c>
      <c r="Q31" s="207" t="s">
        <v>380</v>
      </c>
      <c r="R31" s="123"/>
      <c r="S31" s="22"/>
      <c r="T31" s="22"/>
      <c r="U31" s="22"/>
      <c r="V31" s="22"/>
      <c r="W31" s="22"/>
      <c r="X31" s="22"/>
      <c r="AC31" s="22"/>
      <c r="AD31" s="22"/>
    </row>
    <row r="32" spans="1:30" ht="13.5">
      <c r="A32" s="13" t="s">
        <v>174</v>
      </c>
      <c r="D32" s="30"/>
      <c r="E32" s="24"/>
      <c r="F32" s="24"/>
      <c r="G32" s="24"/>
      <c r="H32" s="30"/>
      <c r="I32" s="30"/>
      <c r="J32" s="203"/>
      <c r="K32" s="149">
        <v>9</v>
      </c>
      <c r="L32" s="120" t="s">
        <v>412</v>
      </c>
      <c r="M32" s="213">
        <v>2.54</v>
      </c>
      <c r="N32" s="122" t="s">
        <v>1279</v>
      </c>
      <c r="O32" s="122">
        <v>-5</v>
      </c>
      <c r="P32" s="122">
        <v>-14</v>
      </c>
      <c r="Q32" s="207" t="s">
        <v>521</v>
      </c>
      <c r="R32" s="123"/>
      <c r="S32" s="22"/>
      <c r="T32" s="22"/>
      <c r="U32" s="22"/>
      <c r="V32" s="22"/>
      <c r="W32" s="22"/>
      <c r="X32" s="22"/>
      <c r="AC32" s="22"/>
      <c r="AD32" s="22"/>
    </row>
    <row r="33" spans="1:30" ht="13.5">
      <c r="A33" s="13" t="s">
        <v>174</v>
      </c>
      <c r="D33" s="30"/>
      <c r="E33" s="24"/>
      <c r="F33" s="24"/>
      <c r="G33" s="24"/>
      <c r="H33" s="30"/>
      <c r="I33" s="30"/>
      <c r="J33" s="203"/>
      <c r="K33" s="148">
        <v>10</v>
      </c>
      <c r="L33" s="120" t="s">
        <v>413</v>
      </c>
      <c r="M33" s="213">
        <v>2.4350000000000001</v>
      </c>
      <c r="N33" s="122" t="s">
        <v>1230</v>
      </c>
      <c r="O33" s="122">
        <v>-5</v>
      </c>
      <c r="P33" s="122">
        <v>-13</v>
      </c>
      <c r="Q33" s="207" t="s">
        <v>522</v>
      </c>
      <c r="R33" s="123"/>
      <c r="S33" s="22"/>
      <c r="T33" s="22"/>
      <c r="U33" s="22"/>
      <c r="V33" s="22"/>
      <c r="W33" s="22"/>
      <c r="X33" s="22"/>
      <c r="AC33" s="22"/>
      <c r="AD33" s="22"/>
    </row>
    <row r="34" spans="1:30" ht="13.5">
      <c r="A34" s="13" t="s">
        <v>174</v>
      </c>
      <c r="D34" s="30"/>
      <c r="E34" s="24"/>
      <c r="F34" s="24"/>
      <c r="G34" s="24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22"/>
      <c r="T34" s="22"/>
      <c r="U34" s="22"/>
      <c r="V34" s="22"/>
      <c r="W34" s="22"/>
      <c r="X34" s="22"/>
      <c r="AC34" s="22"/>
      <c r="AD34" s="22"/>
    </row>
    <row r="35" spans="1:30" ht="13.5">
      <c r="A35" s="13"/>
      <c r="D35" s="30"/>
      <c r="E35" s="24"/>
      <c r="F35" s="24"/>
      <c r="G35" s="24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22"/>
      <c r="T35" s="22"/>
      <c r="U35" s="22"/>
      <c r="V35" s="22"/>
      <c r="W35" s="22"/>
      <c r="X35" s="22"/>
      <c r="AC35" s="22"/>
      <c r="AD35" s="22"/>
    </row>
    <row r="36" spans="1:30" ht="13.5">
      <c r="D36" s="30"/>
      <c r="E36" s="24"/>
      <c r="F36" s="24"/>
      <c r="G36" s="24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22"/>
      <c r="T36" s="22"/>
      <c r="U36" s="22"/>
      <c r="V36" s="22"/>
      <c r="W36" s="22"/>
      <c r="X36" s="22"/>
      <c r="AC36" s="22"/>
      <c r="AD36" s="22"/>
    </row>
    <row r="37" spans="1:30" ht="13.5">
      <c r="D37" s="30"/>
      <c r="E37" s="24"/>
      <c r="F37" s="24"/>
      <c r="G37" s="24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22"/>
      <c r="T37" s="22"/>
      <c r="U37" s="22"/>
      <c r="V37" s="22"/>
      <c r="W37" s="22"/>
      <c r="X37" s="22"/>
      <c r="AC37" s="22"/>
      <c r="AD37" s="22"/>
    </row>
    <row r="38" spans="1:30" ht="13.5">
      <c r="D38" s="30"/>
      <c r="E38" s="24"/>
      <c r="F38" s="24"/>
      <c r="G38" s="24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22"/>
      <c r="T38" s="22"/>
      <c r="U38" s="22"/>
      <c r="V38" s="22"/>
      <c r="W38" s="22"/>
      <c r="X38" s="22"/>
      <c r="AC38" s="22"/>
      <c r="AD38" s="22"/>
    </row>
    <row r="39" spans="1:30" ht="13.5">
      <c r="D39" s="30"/>
      <c r="E39" s="24"/>
      <c r="F39" s="24"/>
      <c r="G39" s="24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22"/>
      <c r="T39" s="22"/>
      <c r="U39" s="22"/>
      <c r="V39" s="22"/>
      <c r="W39" s="22"/>
      <c r="X39" s="22"/>
      <c r="AC39" s="22"/>
      <c r="AD39" s="22"/>
    </row>
    <row r="40" spans="1:30" ht="13.5">
      <c r="D40" s="30"/>
      <c r="E40" s="24"/>
      <c r="F40" s="24"/>
      <c r="G40" s="24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22"/>
      <c r="T40" s="22"/>
      <c r="U40" s="22"/>
      <c r="V40" s="22"/>
      <c r="W40" s="22"/>
      <c r="X40" s="22"/>
      <c r="AC40" s="22"/>
      <c r="AD40" s="22"/>
    </row>
    <row r="41" spans="1:30" ht="13.5">
      <c r="D41" s="30"/>
      <c r="E41" s="24"/>
      <c r="F41" s="24"/>
      <c r="G41" s="24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22"/>
      <c r="T41" s="22"/>
      <c r="U41" s="22"/>
      <c r="V41" s="22"/>
      <c r="W41" s="22"/>
      <c r="X41" s="22"/>
      <c r="AC41" s="22"/>
      <c r="AD41" s="22"/>
    </row>
    <row r="42" spans="1:30" ht="13.5">
      <c r="D42" s="30"/>
      <c r="E42" s="24"/>
      <c r="F42" s="24"/>
      <c r="G42" s="24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22"/>
      <c r="T42" s="22"/>
      <c r="U42" s="22"/>
      <c r="V42" s="22"/>
      <c r="W42" s="22"/>
      <c r="X42" s="22"/>
      <c r="AC42" s="22"/>
      <c r="AD42" s="22"/>
    </row>
    <row r="43" spans="1:30" ht="13.5">
      <c r="D43" s="30"/>
      <c r="E43" s="24"/>
      <c r="F43" s="24"/>
      <c r="G43" s="24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22"/>
      <c r="T43" s="22"/>
      <c r="U43" s="22"/>
      <c r="V43" s="22"/>
      <c r="W43" s="22"/>
      <c r="X43" s="22"/>
      <c r="AC43" s="22"/>
      <c r="AD43" s="22"/>
    </row>
    <row r="44" spans="1:30" ht="13.5">
      <c r="D44" s="30"/>
      <c r="E44" s="24"/>
      <c r="F44" s="24"/>
      <c r="G44" s="24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22"/>
      <c r="T44" s="22"/>
      <c r="U44" s="22"/>
      <c r="V44" s="22"/>
      <c r="W44" s="22"/>
      <c r="X44" s="22"/>
      <c r="AC44" s="22"/>
      <c r="AD44" s="22"/>
    </row>
    <row r="45" spans="1:30" ht="13.5">
      <c r="D45" s="30"/>
      <c r="E45" s="24"/>
      <c r="F45" s="24"/>
      <c r="G45" s="24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22"/>
      <c r="T45" s="22"/>
      <c r="U45" s="22"/>
      <c r="V45" s="22"/>
      <c r="W45" s="22"/>
      <c r="X45" s="22"/>
      <c r="AC45" s="22"/>
      <c r="AD45" s="22"/>
    </row>
    <row r="46" spans="1:30" ht="13.5">
      <c r="D46" s="30"/>
      <c r="E46" s="24"/>
      <c r="F46" s="24"/>
      <c r="G46" s="24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22"/>
      <c r="T46" s="22"/>
      <c r="U46" s="22"/>
      <c r="V46" s="22"/>
      <c r="W46" s="22"/>
      <c r="X46" s="22"/>
      <c r="AC46" s="22"/>
      <c r="AD46" s="22"/>
    </row>
    <row r="47" spans="1:30" ht="13.5">
      <c r="D47" s="30"/>
      <c r="E47" s="24"/>
      <c r="F47" s="24"/>
      <c r="G47" s="24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22"/>
      <c r="T47" s="22"/>
      <c r="U47" s="22"/>
      <c r="V47" s="22"/>
      <c r="W47" s="22"/>
      <c r="X47" s="22"/>
      <c r="AC47" s="22"/>
      <c r="AD47" s="22"/>
    </row>
    <row r="48" spans="1:30" ht="13.5">
      <c r="D48" s="30"/>
      <c r="E48" s="24"/>
      <c r="F48" s="24"/>
      <c r="G48" s="24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22"/>
      <c r="T48" s="22"/>
      <c r="U48" s="22"/>
      <c r="V48" s="22"/>
      <c r="W48" s="22"/>
      <c r="X48" s="22"/>
      <c r="AC48" s="22"/>
      <c r="AD48" s="22"/>
    </row>
    <row r="49" spans="4:30" ht="13.5">
      <c r="D49" s="30"/>
      <c r="E49" s="24"/>
      <c r="F49" s="24"/>
      <c r="G49" s="24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22"/>
      <c r="T49" s="22"/>
      <c r="U49" s="22"/>
      <c r="V49" s="22"/>
      <c r="W49" s="22"/>
      <c r="X49" s="22"/>
      <c r="AC49" s="22"/>
      <c r="AD49" s="22"/>
    </row>
    <row r="50" spans="4:30" ht="13.5">
      <c r="D50" s="30"/>
      <c r="E50" s="24"/>
      <c r="F50" s="24"/>
      <c r="G50" s="24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22"/>
      <c r="T50" s="22"/>
      <c r="U50" s="22"/>
      <c r="V50" s="22"/>
      <c r="W50" s="22"/>
      <c r="X50" s="22"/>
      <c r="AC50" s="22"/>
      <c r="AD50" s="22"/>
    </row>
    <row r="51" spans="4:30" ht="13.5">
      <c r="D51" s="30"/>
      <c r="E51" s="24"/>
      <c r="F51" s="24"/>
      <c r="G51" s="24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22"/>
      <c r="T51" s="22"/>
      <c r="U51" s="22"/>
      <c r="V51" s="22"/>
      <c r="W51" s="22"/>
      <c r="X51" s="22"/>
      <c r="AC51" s="22"/>
      <c r="AD51" s="22"/>
    </row>
    <row r="52" spans="4:30" ht="13.5">
      <c r="D52" s="30"/>
      <c r="E52" s="24"/>
      <c r="F52" s="24"/>
      <c r="G52" s="24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22"/>
      <c r="T52" s="22"/>
      <c r="U52" s="22"/>
      <c r="V52" s="22"/>
      <c r="W52" s="22"/>
      <c r="X52" s="22"/>
      <c r="AC52" s="22"/>
      <c r="AD52" s="22"/>
    </row>
    <row r="53" spans="4:30" ht="13.5">
      <c r="D53" s="30"/>
      <c r="E53" s="24"/>
      <c r="F53" s="24"/>
      <c r="G53" s="24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22"/>
      <c r="T53" s="22"/>
      <c r="U53" s="22"/>
      <c r="V53" s="22"/>
      <c r="W53" s="22"/>
      <c r="X53" s="22"/>
      <c r="AC53" s="22"/>
      <c r="AD53" s="22"/>
    </row>
    <row r="54" spans="4:30" ht="13.5">
      <c r="D54" s="30"/>
      <c r="E54" s="24"/>
      <c r="F54" s="24"/>
      <c r="G54" s="24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22"/>
      <c r="T54" s="22"/>
      <c r="U54" s="22"/>
      <c r="V54" s="22"/>
      <c r="W54" s="22"/>
      <c r="X54" s="22"/>
      <c r="AC54" s="22"/>
      <c r="AD54" s="22"/>
    </row>
    <row r="55" spans="4:30" ht="13.5">
      <c r="D55" s="30"/>
      <c r="E55" s="24"/>
      <c r="F55" s="24"/>
      <c r="G55" s="24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22"/>
      <c r="T55" s="22"/>
      <c r="U55" s="22"/>
      <c r="V55" s="22"/>
      <c r="W55" s="22"/>
      <c r="X55" s="22"/>
      <c r="AC55" s="22"/>
      <c r="AD55" s="22"/>
    </row>
    <row r="56" spans="4:30" ht="13.5">
      <c r="D56" s="30"/>
      <c r="E56" s="24"/>
      <c r="F56" s="24"/>
      <c r="G56" s="24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22"/>
      <c r="T56" s="22"/>
      <c r="U56" s="22"/>
      <c r="V56" s="22"/>
      <c r="W56" s="22"/>
      <c r="X56" s="22"/>
      <c r="AC56" s="22"/>
      <c r="AD56" s="22"/>
    </row>
    <row r="57" spans="4:30" ht="13.5">
      <c r="D57" s="30"/>
      <c r="E57" s="24"/>
      <c r="F57" s="24"/>
      <c r="G57" s="24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22"/>
      <c r="T57" s="22"/>
      <c r="U57" s="22"/>
      <c r="V57" s="22"/>
      <c r="W57" s="22"/>
      <c r="X57" s="22"/>
      <c r="AC57" s="22"/>
      <c r="AD57" s="22"/>
    </row>
    <row r="58" spans="4:30" ht="13.5">
      <c r="D58" s="30"/>
      <c r="E58" s="24"/>
      <c r="F58" s="24"/>
      <c r="G58" s="24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22"/>
      <c r="T58" s="22"/>
      <c r="U58" s="22"/>
      <c r="V58" s="22"/>
      <c r="W58" s="22"/>
      <c r="X58" s="22"/>
      <c r="AC58" s="22"/>
      <c r="AD58" s="22"/>
    </row>
    <row r="59" spans="4:30" ht="13.5">
      <c r="D59" s="30"/>
      <c r="E59" s="24"/>
      <c r="F59" s="24"/>
      <c r="G59" s="24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22"/>
      <c r="T59" s="22"/>
      <c r="U59" s="22"/>
      <c r="V59" s="22"/>
      <c r="W59" s="22"/>
      <c r="X59" s="22"/>
      <c r="AC59" s="22"/>
      <c r="AD59" s="22"/>
    </row>
    <row r="60" spans="4:30" ht="13.5">
      <c r="D60" s="30"/>
      <c r="E60" s="24"/>
      <c r="F60" s="24"/>
      <c r="G60" s="24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22"/>
      <c r="T60" s="22"/>
      <c r="U60" s="22"/>
      <c r="V60" s="22"/>
      <c r="W60" s="22"/>
      <c r="X60" s="22"/>
      <c r="AC60" s="22"/>
      <c r="AD60" s="22"/>
    </row>
    <row r="61" spans="4:30" ht="13.5">
      <c r="D61" s="30"/>
      <c r="E61" s="24"/>
      <c r="F61" s="24"/>
      <c r="G61" s="24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22"/>
      <c r="T61" s="22"/>
      <c r="U61" s="22"/>
      <c r="V61" s="22"/>
      <c r="W61" s="22"/>
      <c r="X61" s="22"/>
      <c r="AC61" s="22"/>
      <c r="AD61" s="22"/>
    </row>
    <row r="62" spans="4:30" ht="13.5">
      <c r="D62" s="30"/>
      <c r="E62" s="24"/>
      <c r="F62" s="24"/>
      <c r="G62" s="24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22"/>
      <c r="T62" s="22"/>
      <c r="U62" s="22"/>
      <c r="V62" s="22"/>
      <c r="W62" s="22"/>
      <c r="X62" s="22"/>
      <c r="AC62" s="22"/>
      <c r="AD62" s="22"/>
    </row>
    <row r="63" spans="4:30" ht="13.5">
      <c r="D63" s="30"/>
      <c r="E63" s="24"/>
      <c r="F63" s="24"/>
      <c r="G63" s="24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22"/>
      <c r="T63" s="22"/>
      <c r="U63" s="22"/>
      <c r="V63" s="22"/>
      <c r="W63" s="22"/>
      <c r="X63" s="22"/>
      <c r="AC63" s="22"/>
      <c r="AD63" s="22"/>
    </row>
    <row r="64" spans="4:30" ht="13.5">
      <c r="D64" s="30"/>
      <c r="E64" s="24"/>
      <c r="F64" s="24"/>
      <c r="G64" s="24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22"/>
      <c r="T64" s="22"/>
      <c r="U64" s="22"/>
      <c r="V64" s="22"/>
      <c r="W64" s="22"/>
      <c r="X64" s="22"/>
      <c r="AC64" s="22"/>
      <c r="AD64" s="22"/>
    </row>
    <row r="65" spans="4:30" ht="13.5">
      <c r="D65" s="30"/>
      <c r="E65" s="24"/>
      <c r="F65" s="24"/>
      <c r="G65" s="24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22"/>
      <c r="T65" s="22"/>
      <c r="U65" s="22"/>
      <c r="V65" s="22"/>
      <c r="W65" s="22"/>
      <c r="X65" s="22"/>
      <c r="AC65" s="22"/>
      <c r="AD65" s="22"/>
    </row>
    <row r="66" spans="4:30" ht="13.5">
      <c r="D66" s="30"/>
      <c r="E66" s="24"/>
      <c r="F66" s="24"/>
      <c r="G66" s="24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22"/>
      <c r="T66" s="22"/>
      <c r="U66" s="22"/>
      <c r="V66" s="22"/>
      <c r="W66" s="22"/>
      <c r="X66" s="22"/>
      <c r="AC66" s="22"/>
      <c r="AD66" s="22"/>
    </row>
    <row r="67" spans="4:30" ht="13.5">
      <c r="D67" s="30"/>
      <c r="E67" s="24"/>
      <c r="F67" s="24"/>
      <c r="G67" s="24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22"/>
      <c r="T67" s="22"/>
      <c r="U67" s="22"/>
      <c r="V67" s="22"/>
      <c r="W67" s="22"/>
      <c r="X67" s="22"/>
      <c r="AC67" s="22"/>
      <c r="AD67" s="22"/>
    </row>
    <row r="68" spans="4:30" ht="13.5">
      <c r="D68" s="30"/>
      <c r="E68" s="24"/>
      <c r="F68" s="24"/>
      <c r="G68" s="24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22"/>
      <c r="T68" s="22"/>
      <c r="U68" s="22"/>
      <c r="V68" s="22"/>
      <c r="W68" s="22"/>
      <c r="X68" s="22"/>
      <c r="AC68" s="22"/>
      <c r="AD68" s="22"/>
    </row>
    <row r="69" spans="4:30" ht="13.5">
      <c r="D69" s="30"/>
      <c r="E69" s="24"/>
      <c r="F69" s="24"/>
      <c r="G69" s="24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22"/>
      <c r="T69" s="22"/>
      <c r="U69" s="22"/>
      <c r="V69" s="22"/>
      <c r="W69" s="22"/>
      <c r="X69" s="22"/>
      <c r="AC69" s="22"/>
      <c r="AD69" s="22"/>
    </row>
    <row r="70" spans="4:30" ht="13.5">
      <c r="D70" s="30"/>
      <c r="E70" s="24"/>
      <c r="F70" s="24"/>
      <c r="G70" s="24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22"/>
      <c r="T70" s="22"/>
      <c r="U70" s="22"/>
      <c r="V70" s="22"/>
      <c r="W70" s="22"/>
      <c r="X70" s="22"/>
      <c r="AC70" s="22"/>
      <c r="AD70" s="22"/>
    </row>
    <row r="71" spans="4:30" ht="13.5">
      <c r="D71" s="30"/>
      <c r="E71" s="24"/>
      <c r="F71" s="24"/>
      <c r="G71" s="24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22"/>
      <c r="T71" s="22"/>
      <c r="U71" s="22"/>
      <c r="V71" s="22"/>
      <c r="W71" s="22"/>
      <c r="X71" s="22"/>
      <c r="AC71" s="22"/>
      <c r="AD71" s="22"/>
    </row>
    <row r="72" spans="4:30" ht="13.5">
      <c r="D72" s="30"/>
      <c r="E72" s="24"/>
      <c r="F72" s="24"/>
      <c r="G72" s="24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22"/>
      <c r="T72" s="22"/>
      <c r="U72" s="22"/>
      <c r="V72" s="22"/>
      <c r="W72" s="22"/>
      <c r="X72" s="22"/>
      <c r="AC72" s="22"/>
      <c r="AD72" s="22"/>
    </row>
    <row r="73" spans="4:30" ht="13.5">
      <c r="D73" s="30"/>
      <c r="E73" s="24"/>
      <c r="F73" s="24"/>
      <c r="G73" s="24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22"/>
      <c r="T73" s="22"/>
      <c r="U73" s="22"/>
      <c r="V73" s="22"/>
      <c r="W73" s="22"/>
      <c r="X73" s="22"/>
      <c r="AC73" s="22"/>
      <c r="AD73" s="22"/>
    </row>
    <row r="74" spans="4:30" ht="13.5">
      <c r="D74" s="30"/>
      <c r="E74" s="24"/>
      <c r="F74" s="24"/>
      <c r="G74" s="24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22"/>
      <c r="T74" s="22"/>
      <c r="U74" s="22"/>
      <c r="V74" s="22"/>
      <c r="W74" s="22"/>
      <c r="X74" s="22"/>
      <c r="AC74" s="22"/>
      <c r="AD74" s="22"/>
    </row>
    <row r="75" spans="4:30" ht="13.5">
      <c r="D75" s="30"/>
      <c r="E75" s="24"/>
      <c r="F75" s="24"/>
      <c r="G75" s="24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22"/>
      <c r="T75" s="22"/>
      <c r="U75" s="22"/>
      <c r="V75" s="22"/>
      <c r="W75" s="22"/>
      <c r="X75" s="22"/>
      <c r="AC75" s="22"/>
      <c r="AD75" s="22"/>
    </row>
    <row r="76" spans="4:30" ht="13.5">
      <c r="D76" s="30"/>
      <c r="E76" s="24"/>
      <c r="F76" s="24"/>
      <c r="G76" s="24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22"/>
      <c r="T76" s="22"/>
      <c r="U76" s="22"/>
      <c r="V76" s="22"/>
      <c r="W76" s="22"/>
      <c r="X76" s="22"/>
      <c r="AC76" s="22"/>
      <c r="AD76" s="22"/>
    </row>
    <row r="77" spans="4:30" ht="13.5">
      <c r="D77" s="30"/>
      <c r="E77" s="24"/>
      <c r="F77" s="24"/>
      <c r="G77" s="24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22"/>
      <c r="T77" s="22"/>
      <c r="U77" s="22"/>
      <c r="V77" s="22"/>
      <c r="W77" s="22"/>
      <c r="X77" s="22"/>
      <c r="AC77" s="22"/>
      <c r="AD77" s="22"/>
    </row>
    <row r="78" spans="4:30" ht="13.5">
      <c r="D78" s="30"/>
      <c r="E78" s="24"/>
      <c r="F78" s="24"/>
      <c r="G78" s="24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22"/>
      <c r="T78" s="22"/>
      <c r="U78" s="22"/>
      <c r="V78" s="22"/>
      <c r="W78" s="22"/>
      <c r="X78" s="22"/>
      <c r="AC78" s="22"/>
      <c r="AD78" s="22"/>
    </row>
    <row r="79" spans="4:30" ht="13.5">
      <c r="D79" s="30"/>
      <c r="E79" s="24"/>
      <c r="F79" s="24"/>
      <c r="G79" s="24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22"/>
      <c r="T79" s="22"/>
      <c r="U79" s="22"/>
      <c r="V79" s="22"/>
      <c r="W79" s="22"/>
      <c r="X79" s="22"/>
      <c r="AC79" s="22"/>
      <c r="AD79" s="22"/>
    </row>
    <row r="80" spans="4:30" ht="13.5">
      <c r="D80" s="30"/>
      <c r="E80" s="24"/>
      <c r="F80" s="24"/>
      <c r="G80" s="24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22"/>
      <c r="T80" s="22"/>
      <c r="U80" s="22"/>
      <c r="V80" s="22"/>
      <c r="W80" s="22"/>
      <c r="X80" s="22"/>
      <c r="AC80" s="22"/>
      <c r="AD80" s="22"/>
    </row>
    <row r="81" spans="4:30" ht="13.5">
      <c r="D81" s="30"/>
      <c r="E81" s="24"/>
      <c r="F81" s="24"/>
      <c r="G81" s="24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22"/>
      <c r="T81" s="22"/>
      <c r="U81" s="22"/>
      <c r="V81" s="22"/>
      <c r="W81" s="22"/>
      <c r="X81" s="22"/>
      <c r="AC81" s="22"/>
      <c r="AD81" s="22"/>
    </row>
    <row r="82" spans="4:30" ht="13.5">
      <c r="D82" s="30"/>
      <c r="E82" s="24"/>
      <c r="F82" s="24"/>
      <c r="G82" s="24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22"/>
      <c r="T82" s="22"/>
      <c r="U82" s="22"/>
      <c r="V82" s="22"/>
      <c r="W82" s="22"/>
      <c r="X82" s="22"/>
      <c r="AC82" s="22"/>
      <c r="AD82" s="22"/>
    </row>
    <row r="83" spans="4:30" ht="13.5">
      <c r="D83" s="30"/>
      <c r="E83" s="24"/>
      <c r="F83" s="24"/>
      <c r="G83" s="24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22"/>
      <c r="T83" s="22"/>
      <c r="U83" s="22"/>
      <c r="V83" s="22"/>
      <c r="W83" s="22"/>
      <c r="X83" s="22"/>
      <c r="AC83" s="22"/>
      <c r="AD83" s="22"/>
    </row>
    <row r="84" spans="4:30" ht="13.5">
      <c r="D84" s="30"/>
      <c r="E84" s="24"/>
      <c r="F84" s="24"/>
      <c r="G84" s="24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22"/>
      <c r="T84" s="22"/>
      <c r="U84" s="22"/>
      <c r="V84" s="22"/>
      <c r="W84" s="22"/>
      <c r="X84" s="22"/>
      <c r="AC84" s="22"/>
      <c r="AD84" s="22"/>
    </row>
    <row r="85" spans="4:30" ht="13.5">
      <c r="D85" s="30"/>
      <c r="E85" s="24"/>
      <c r="F85" s="24"/>
      <c r="G85" s="24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22"/>
      <c r="T85" s="22"/>
      <c r="U85" s="22"/>
      <c r="V85" s="22"/>
      <c r="W85" s="22"/>
      <c r="X85" s="22"/>
      <c r="AC85" s="22"/>
      <c r="AD85" s="22"/>
    </row>
    <row r="86" spans="4:30" ht="13.5">
      <c r="D86" s="30"/>
      <c r="E86" s="24"/>
      <c r="F86" s="24"/>
      <c r="G86" s="24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22"/>
      <c r="T86" s="22"/>
      <c r="U86" s="22"/>
      <c r="V86" s="22"/>
      <c r="W86" s="22"/>
      <c r="X86" s="22"/>
      <c r="AC86" s="22"/>
      <c r="AD86" s="22"/>
    </row>
    <row r="87" spans="4:30" ht="13.5">
      <c r="D87" s="30"/>
      <c r="E87" s="24"/>
      <c r="F87" s="24"/>
      <c r="G87" s="24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22"/>
      <c r="T87" s="22"/>
      <c r="U87" s="22"/>
      <c r="V87" s="22"/>
      <c r="W87" s="22"/>
      <c r="X87" s="22"/>
      <c r="AC87" s="22"/>
      <c r="AD87" s="22"/>
    </row>
    <row r="88" spans="4:30" ht="13.5">
      <c r="D88" s="30"/>
      <c r="E88" s="24"/>
      <c r="F88" s="24"/>
      <c r="G88" s="24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22"/>
      <c r="T88" s="22"/>
      <c r="U88" s="22"/>
      <c r="V88" s="22"/>
      <c r="W88" s="22"/>
      <c r="X88" s="22"/>
      <c r="AC88" s="22"/>
      <c r="AD88" s="22"/>
    </row>
    <row r="89" spans="4:30" ht="13.5">
      <c r="D89" s="30"/>
      <c r="E89" s="24"/>
      <c r="F89" s="24"/>
      <c r="G89" s="24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22"/>
      <c r="T89" s="22"/>
      <c r="U89" s="22"/>
      <c r="V89" s="22"/>
      <c r="W89" s="22"/>
      <c r="X89" s="22"/>
      <c r="AC89" s="22"/>
      <c r="AD89" s="22"/>
    </row>
    <row r="90" spans="4:30" ht="13.5">
      <c r="D90" s="30"/>
      <c r="E90" s="24"/>
      <c r="F90" s="24"/>
      <c r="G90" s="24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22"/>
      <c r="T90" s="22"/>
      <c r="U90" s="22"/>
      <c r="V90" s="22"/>
      <c r="W90" s="22"/>
      <c r="X90" s="22"/>
      <c r="AC90" s="22"/>
      <c r="AD90" s="22"/>
    </row>
    <row r="91" spans="4:30" ht="13.5">
      <c r="D91" s="30"/>
      <c r="E91" s="24"/>
      <c r="F91" s="24"/>
      <c r="G91" s="24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22"/>
      <c r="T91" s="22"/>
      <c r="U91" s="22"/>
      <c r="V91" s="22"/>
      <c r="W91" s="22"/>
      <c r="X91" s="22"/>
      <c r="AC91" s="22"/>
      <c r="AD91" s="22"/>
    </row>
    <row r="92" spans="4:30" ht="13.5">
      <c r="D92" s="30"/>
      <c r="E92" s="24"/>
      <c r="F92" s="24"/>
      <c r="G92" s="24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22"/>
      <c r="T92" s="22"/>
      <c r="U92" s="22"/>
      <c r="V92" s="22"/>
      <c r="W92" s="22"/>
      <c r="X92" s="22"/>
      <c r="AC92" s="22"/>
      <c r="AD92" s="22"/>
    </row>
    <row r="93" spans="4:30" ht="13.5">
      <c r="D93" s="30"/>
      <c r="E93" s="24"/>
      <c r="F93" s="24"/>
      <c r="G93" s="24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22"/>
      <c r="T93" s="22"/>
      <c r="U93" s="22"/>
      <c r="V93" s="22"/>
      <c r="W93" s="22"/>
      <c r="X93" s="22"/>
      <c r="AC93" s="22"/>
      <c r="AD93" s="22"/>
    </row>
    <row r="94" spans="4:30" ht="13.5">
      <c r="D94" s="30"/>
      <c r="E94" s="24"/>
      <c r="F94" s="24"/>
      <c r="G94" s="24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22"/>
      <c r="T94" s="22"/>
      <c r="U94" s="22"/>
      <c r="V94" s="22"/>
      <c r="W94" s="22"/>
      <c r="X94" s="22"/>
      <c r="AC94" s="22"/>
      <c r="AD94" s="22"/>
    </row>
    <row r="95" spans="4:30" ht="13.5">
      <c r="D95" s="30"/>
      <c r="E95" s="24"/>
      <c r="F95" s="24"/>
      <c r="G95" s="24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22"/>
      <c r="T95" s="22"/>
      <c r="U95" s="22"/>
      <c r="V95" s="22"/>
      <c r="W95" s="22"/>
      <c r="X95" s="22"/>
      <c r="AC95" s="22"/>
      <c r="AD95" s="22"/>
    </row>
    <row r="96" spans="4:30" ht="13.5">
      <c r="D96" s="30"/>
      <c r="E96" s="24"/>
      <c r="F96" s="24"/>
      <c r="G96" s="24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22"/>
      <c r="T96" s="22"/>
      <c r="U96" s="22"/>
      <c r="V96" s="22"/>
      <c r="W96" s="22"/>
      <c r="X96" s="22"/>
      <c r="AC96" s="22"/>
      <c r="AD96" s="22"/>
    </row>
    <row r="97" spans="4:30" ht="13.5">
      <c r="D97" s="30"/>
      <c r="E97" s="24"/>
      <c r="F97" s="24"/>
      <c r="G97" s="24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22"/>
      <c r="T97" s="22"/>
      <c r="U97" s="22"/>
      <c r="V97" s="22"/>
      <c r="W97" s="22"/>
      <c r="X97" s="22"/>
      <c r="AC97" s="22"/>
      <c r="AD97" s="22"/>
    </row>
    <row r="98" spans="4:30" ht="13.5">
      <c r="D98" s="30"/>
      <c r="E98" s="24"/>
      <c r="F98" s="24"/>
      <c r="G98" s="24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22"/>
      <c r="T98" s="22"/>
      <c r="U98" s="22"/>
      <c r="V98" s="22"/>
      <c r="W98" s="22"/>
      <c r="X98" s="22"/>
      <c r="AC98" s="22"/>
      <c r="AD98" s="22"/>
    </row>
    <row r="99" spans="4:30" ht="13.5">
      <c r="D99" s="30"/>
      <c r="E99" s="24"/>
      <c r="F99" s="24"/>
      <c r="G99" s="24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22"/>
      <c r="T99" s="22"/>
      <c r="U99" s="22"/>
      <c r="V99" s="22"/>
      <c r="W99" s="22"/>
      <c r="X99" s="22"/>
      <c r="AC99" s="22"/>
      <c r="AD99" s="22"/>
    </row>
    <row r="100" spans="4:30" ht="13.5">
      <c r="D100" s="30"/>
      <c r="E100" s="24"/>
      <c r="F100" s="24"/>
      <c r="G100" s="24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22"/>
      <c r="T100" s="22"/>
      <c r="U100" s="22"/>
      <c r="V100" s="22"/>
      <c r="W100" s="22"/>
      <c r="X100" s="22"/>
      <c r="AC100" s="22"/>
      <c r="AD100" s="22"/>
    </row>
    <row r="101" spans="4:30" ht="13.5">
      <c r="D101" s="30"/>
      <c r="E101" s="24"/>
      <c r="F101" s="24"/>
      <c r="G101" s="24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22"/>
      <c r="T101" s="22"/>
      <c r="U101" s="22"/>
      <c r="V101" s="22"/>
      <c r="W101" s="22"/>
      <c r="X101" s="22"/>
      <c r="AC101" s="22"/>
      <c r="AD101" s="22"/>
    </row>
    <row r="102" spans="4:30" ht="13.5">
      <c r="D102" s="30"/>
      <c r="E102" s="24"/>
      <c r="F102" s="24"/>
      <c r="G102" s="24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22"/>
      <c r="T102" s="22"/>
      <c r="U102" s="22"/>
      <c r="V102" s="22"/>
      <c r="W102" s="22"/>
      <c r="X102" s="22"/>
      <c r="AC102" s="22"/>
      <c r="AD102" s="22"/>
    </row>
    <row r="103" spans="4:30" ht="13.5">
      <c r="D103" s="30"/>
      <c r="E103" s="24"/>
      <c r="F103" s="24"/>
      <c r="G103" s="24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22"/>
      <c r="T103" s="22"/>
      <c r="U103" s="22"/>
      <c r="V103" s="22"/>
      <c r="W103" s="22"/>
      <c r="X103" s="22"/>
      <c r="AC103" s="22"/>
      <c r="AD103" s="22"/>
    </row>
    <row r="104" spans="4:30" ht="13.5">
      <c r="D104" s="30"/>
      <c r="E104" s="24"/>
      <c r="F104" s="24"/>
      <c r="G104" s="24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22"/>
      <c r="T104" s="22"/>
      <c r="U104" s="22"/>
      <c r="V104" s="22"/>
      <c r="W104" s="22"/>
      <c r="X104" s="22"/>
      <c r="AC104" s="22"/>
      <c r="AD104" s="22"/>
    </row>
    <row r="105" spans="4:30" ht="13.5">
      <c r="D105" s="30"/>
      <c r="E105" s="24"/>
      <c r="F105" s="24"/>
      <c r="G105" s="24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22"/>
      <c r="T105" s="22"/>
      <c r="U105" s="22"/>
      <c r="V105" s="22"/>
      <c r="W105" s="22"/>
      <c r="X105" s="22"/>
      <c r="AC105" s="22"/>
      <c r="AD105" s="22"/>
    </row>
    <row r="106" spans="4:30" ht="13.5">
      <c r="D106" s="30"/>
      <c r="E106" s="24"/>
      <c r="F106" s="24"/>
      <c r="G106" s="24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22"/>
      <c r="T106" s="22"/>
      <c r="U106" s="22"/>
      <c r="V106" s="22"/>
      <c r="W106" s="22"/>
      <c r="X106" s="22"/>
      <c r="AC106" s="22"/>
      <c r="AD106" s="22"/>
    </row>
    <row r="107" spans="4:30" ht="13.5">
      <c r="D107" s="30"/>
      <c r="E107" s="24"/>
      <c r="F107" s="24"/>
      <c r="G107" s="24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22"/>
      <c r="T107" s="22"/>
      <c r="U107" s="22"/>
      <c r="V107" s="22"/>
      <c r="W107" s="22"/>
      <c r="X107" s="22"/>
      <c r="AC107" s="22"/>
      <c r="AD107" s="22"/>
    </row>
    <row r="108" spans="4:30" ht="13.5">
      <c r="D108" s="30"/>
      <c r="E108" s="24"/>
      <c r="F108" s="24"/>
      <c r="G108" s="24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22"/>
      <c r="T108" s="22"/>
      <c r="U108" s="22"/>
      <c r="V108" s="22"/>
      <c r="W108" s="22"/>
      <c r="X108" s="22"/>
      <c r="AC108" s="22"/>
      <c r="AD108" s="22"/>
    </row>
    <row r="109" spans="4:30" ht="13.5">
      <c r="D109" s="30"/>
      <c r="E109" s="24"/>
      <c r="F109" s="24"/>
      <c r="G109" s="24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22"/>
      <c r="T109" s="22"/>
      <c r="U109" s="22"/>
      <c r="V109" s="22"/>
      <c r="W109" s="22"/>
      <c r="X109" s="22"/>
      <c r="AC109" s="22"/>
      <c r="AD109" s="22"/>
    </row>
    <row r="110" spans="4:30" ht="13.5">
      <c r="D110" s="30"/>
      <c r="E110" s="24"/>
      <c r="F110" s="24"/>
      <c r="G110" s="24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22"/>
      <c r="T110" s="22"/>
      <c r="U110" s="22"/>
      <c r="V110" s="22"/>
      <c r="W110" s="22"/>
      <c r="X110" s="22"/>
      <c r="AC110" s="22"/>
      <c r="AD110" s="22"/>
    </row>
    <row r="111" spans="4:30" ht="13.5">
      <c r="D111" s="30"/>
      <c r="E111" s="24"/>
      <c r="F111" s="24"/>
      <c r="G111" s="24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22"/>
      <c r="T111" s="22"/>
      <c r="U111" s="22"/>
      <c r="V111" s="22"/>
      <c r="W111" s="22"/>
      <c r="X111" s="22"/>
      <c r="AC111" s="22"/>
      <c r="AD111" s="22"/>
    </row>
    <row r="112" spans="4:30" ht="13.5">
      <c r="D112" s="30"/>
      <c r="E112" s="24"/>
      <c r="F112" s="24"/>
      <c r="G112" s="24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22"/>
      <c r="T112" s="22"/>
      <c r="U112" s="22"/>
      <c r="V112" s="22"/>
      <c r="W112" s="22"/>
      <c r="X112" s="22"/>
      <c r="AC112" s="22"/>
      <c r="AD112" s="22"/>
    </row>
    <row r="113" spans="4:30" ht="13.5">
      <c r="D113" s="30"/>
      <c r="E113" s="24"/>
      <c r="F113" s="24"/>
      <c r="G113" s="24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22"/>
      <c r="T113" s="22"/>
      <c r="U113" s="22"/>
      <c r="V113" s="22"/>
      <c r="W113" s="22"/>
      <c r="X113" s="22"/>
      <c r="AC113" s="22"/>
      <c r="AD113" s="22"/>
    </row>
    <row r="114" spans="4:30" ht="13.5">
      <c r="D114" s="30"/>
      <c r="E114" s="24"/>
      <c r="F114" s="24"/>
      <c r="G114" s="24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22"/>
      <c r="T114" s="22"/>
      <c r="U114" s="22"/>
      <c r="V114" s="22"/>
      <c r="W114" s="22"/>
      <c r="X114" s="22"/>
      <c r="AC114" s="22"/>
      <c r="AD114" s="22"/>
    </row>
    <row r="115" spans="4:30" ht="13.5">
      <c r="D115" s="30"/>
      <c r="E115" s="24"/>
      <c r="F115" s="24"/>
      <c r="G115" s="24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22"/>
      <c r="T115" s="22"/>
      <c r="U115" s="22"/>
      <c r="V115" s="22"/>
      <c r="W115" s="22"/>
      <c r="X115" s="22"/>
      <c r="AC115" s="22"/>
      <c r="AD115" s="22"/>
    </row>
    <row r="116" spans="4:30" ht="13.5">
      <c r="D116" s="30"/>
      <c r="E116" s="24"/>
      <c r="F116" s="24"/>
      <c r="G116" s="24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22"/>
      <c r="T116" s="22"/>
      <c r="U116" s="22"/>
      <c r="V116" s="22"/>
      <c r="W116" s="22"/>
      <c r="X116" s="22"/>
      <c r="AC116" s="22"/>
      <c r="AD116" s="22"/>
    </row>
    <row r="117" spans="4:30" ht="13.5">
      <c r="D117" s="30"/>
      <c r="E117" s="24"/>
      <c r="F117" s="24"/>
      <c r="G117" s="24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22"/>
      <c r="T117" s="22"/>
      <c r="U117" s="22"/>
      <c r="V117" s="22"/>
      <c r="W117" s="22"/>
      <c r="X117" s="22"/>
      <c r="AC117" s="22"/>
      <c r="AD117" s="22"/>
    </row>
    <row r="118" spans="4:30" ht="13.5">
      <c r="D118" s="30"/>
      <c r="E118" s="24"/>
      <c r="F118" s="24"/>
      <c r="G118" s="24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22"/>
      <c r="T118" s="22"/>
      <c r="U118" s="22"/>
      <c r="V118" s="22"/>
      <c r="W118" s="22"/>
      <c r="X118" s="22"/>
      <c r="AC118" s="22"/>
      <c r="AD118" s="22"/>
    </row>
    <row r="119" spans="4:30" ht="13.5">
      <c r="D119" s="30"/>
      <c r="E119" s="24"/>
      <c r="F119" s="24"/>
      <c r="G119" s="24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22"/>
      <c r="T119" s="22"/>
      <c r="U119" s="22"/>
      <c r="V119" s="22"/>
      <c r="W119" s="22"/>
      <c r="X119" s="22"/>
      <c r="AC119" s="22"/>
      <c r="AD119" s="22"/>
    </row>
    <row r="120" spans="4:30" ht="13.5">
      <c r="D120" s="30"/>
      <c r="E120" s="24"/>
      <c r="F120" s="24"/>
      <c r="G120" s="24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22"/>
      <c r="T120" s="22"/>
      <c r="U120" s="22"/>
      <c r="V120" s="22"/>
      <c r="W120" s="22"/>
      <c r="X120" s="22"/>
      <c r="AC120" s="22"/>
      <c r="AD120" s="22"/>
    </row>
    <row r="121" spans="4:30" ht="13.5">
      <c r="D121" s="30"/>
      <c r="E121" s="24"/>
      <c r="F121" s="24"/>
      <c r="G121" s="24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22"/>
      <c r="T121" s="22"/>
      <c r="U121" s="22"/>
      <c r="V121" s="22"/>
      <c r="W121" s="22"/>
      <c r="X121" s="22"/>
      <c r="AC121" s="22"/>
      <c r="AD121" s="22"/>
    </row>
    <row r="122" spans="4:30" ht="13.5">
      <c r="D122" s="30"/>
      <c r="E122" s="24"/>
      <c r="F122" s="24"/>
      <c r="G122" s="24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22"/>
      <c r="T122" s="22"/>
      <c r="U122" s="22"/>
      <c r="V122" s="22"/>
      <c r="W122" s="22"/>
      <c r="X122" s="22"/>
      <c r="AC122" s="22"/>
      <c r="AD122" s="22"/>
    </row>
    <row r="123" spans="4:30" ht="13.5">
      <c r="D123" s="30"/>
      <c r="E123" s="24"/>
      <c r="F123" s="24"/>
      <c r="G123" s="24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22"/>
      <c r="T123" s="22"/>
      <c r="U123" s="22"/>
      <c r="V123" s="22"/>
      <c r="W123" s="22"/>
      <c r="X123" s="22"/>
      <c r="AC123" s="22"/>
      <c r="AD123" s="22"/>
    </row>
    <row r="124" spans="4:30" ht="13.5">
      <c r="D124" s="30"/>
      <c r="E124" s="24"/>
      <c r="F124" s="24"/>
      <c r="G124" s="24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22"/>
      <c r="T124" s="22"/>
      <c r="U124" s="22"/>
      <c r="V124" s="22"/>
      <c r="W124" s="22"/>
      <c r="X124" s="22"/>
      <c r="AC124" s="22"/>
      <c r="AD124" s="22"/>
    </row>
    <row r="125" spans="4:30" ht="13.5">
      <c r="D125" s="30"/>
      <c r="E125" s="24"/>
      <c r="F125" s="24"/>
      <c r="G125" s="24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22"/>
      <c r="T125" s="22"/>
      <c r="U125" s="22"/>
      <c r="V125" s="22"/>
      <c r="W125" s="22"/>
      <c r="X125" s="22"/>
      <c r="AC125" s="22"/>
      <c r="AD125" s="22"/>
    </row>
    <row r="126" spans="4:30" ht="13.5">
      <c r="D126" s="30"/>
      <c r="E126" s="24"/>
      <c r="F126" s="24"/>
      <c r="G126" s="24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22"/>
      <c r="T126" s="22"/>
      <c r="U126" s="22"/>
      <c r="V126" s="22"/>
      <c r="W126" s="22"/>
      <c r="X126" s="22"/>
      <c r="AC126" s="22"/>
      <c r="AD126" s="22"/>
    </row>
    <row r="127" spans="4:30" ht="13.5">
      <c r="D127" s="30"/>
      <c r="E127" s="24"/>
      <c r="F127" s="24"/>
      <c r="G127" s="24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22"/>
      <c r="T127" s="22"/>
      <c r="U127" s="22"/>
      <c r="V127" s="22"/>
      <c r="W127" s="22"/>
      <c r="X127" s="22"/>
      <c r="AC127" s="22"/>
      <c r="AD127" s="22"/>
    </row>
    <row r="128" spans="4:30" ht="13.5">
      <c r="D128" s="30"/>
      <c r="E128" s="24"/>
      <c r="F128" s="24"/>
      <c r="G128" s="24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22"/>
      <c r="T128" s="22"/>
      <c r="U128" s="22"/>
      <c r="V128" s="22"/>
      <c r="W128" s="22"/>
      <c r="X128" s="22"/>
      <c r="AC128" s="22"/>
      <c r="AD128" s="22"/>
    </row>
    <row r="129" spans="4:30" ht="13.5">
      <c r="D129" s="30"/>
      <c r="E129" s="24"/>
      <c r="F129" s="24"/>
      <c r="G129" s="24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22"/>
      <c r="T129" s="22"/>
      <c r="U129" s="22"/>
      <c r="V129" s="22"/>
      <c r="W129" s="22"/>
      <c r="X129" s="22"/>
      <c r="AC129" s="22"/>
      <c r="AD129" s="22"/>
    </row>
    <row r="130" spans="4:30" ht="13.5">
      <c r="D130" s="30"/>
      <c r="E130" s="24"/>
      <c r="F130" s="24"/>
      <c r="G130" s="24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22"/>
      <c r="T130" s="22"/>
      <c r="U130" s="22"/>
      <c r="V130" s="22"/>
      <c r="W130" s="22"/>
      <c r="X130" s="22"/>
      <c r="AC130" s="22"/>
      <c r="AD130" s="22"/>
    </row>
    <row r="131" spans="4:30" ht="13.5">
      <c r="D131" s="30"/>
      <c r="E131" s="24"/>
      <c r="F131" s="24"/>
      <c r="G131" s="24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22"/>
      <c r="T131" s="22"/>
      <c r="U131" s="22"/>
      <c r="V131" s="22"/>
      <c r="W131" s="22"/>
      <c r="X131" s="22"/>
      <c r="AC131" s="22"/>
      <c r="AD131" s="22"/>
    </row>
    <row r="132" spans="4:30" ht="13.5">
      <c r="D132" s="30"/>
      <c r="E132" s="24"/>
      <c r="F132" s="24"/>
      <c r="G132" s="24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22"/>
      <c r="T132" s="22"/>
      <c r="U132" s="22"/>
      <c r="V132" s="22"/>
      <c r="W132" s="22"/>
      <c r="X132" s="22"/>
      <c r="AC132" s="22"/>
      <c r="AD132" s="22"/>
    </row>
    <row r="133" spans="4:30" ht="13.5">
      <c r="D133" s="30"/>
      <c r="E133" s="24"/>
      <c r="F133" s="24"/>
      <c r="G133" s="24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22"/>
      <c r="T133" s="22"/>
      <c r="U133" s="22"/>
      <c r="V133" s="22"/>
      <c r="W133" s="22"/>
      <c r="X133" s="22"/>
      <c r="AC133" s="22"/>
      <c r="AD133" s="22"/>
    </row>
    <row r="134" spans="4:30" ht="13.5">
      <c r="D134" s="30"/>
      <c r="E134" s="24"/>
      <c r="F134" s="24"/>
      <c r="G134" s="24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22"/>
      <c r="T134" s="22"/>
      <c r="U134" s="22"/>
      <c r="V134" s="22"/>
      <c r="W134" s="22"/>
      <c r="X134" s="22"/>
      <c r="AC134" s="22"/>
      <c r="AD134" s="22"/>
    </row>
    <row r="135" spans="4:30" ht="13.5">
      <c r="D135" s="30"/>
      <c r="E135" s="24"/>
      <c r="F135" s="24"/>
      <c r="G135" s="24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22"/>
      <c r="T135" s="22"/>
      <c r="U135" s="22"/>
      <c r="V135" s="22"/>
      <c r="W135" s="22"/>
      <c r="X135" s="22"/>
      <c r="AC135" s="22"/>
      <c r="AD135" s="22"/>
    </row>
    <row r="136" spans="4:30" ht="13.5">
      <c r="D136" s="30"/>
      <c r="E136" s="24"/>
      <c r="F136" s="24"/>
      <c r="G136" s="24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22"/>
      <c r="T136" s="22"/>
      <c r="U136" s="22"/>
      <c r="V136" s="22"/>
      <c r="W136" s="22"/>
      <c r="X136" s="22"/>
      <c r="AC136" s="22"/>
      <c r="AD136" s="22"/>
    </row>
    <row r="137" spans="4:30" ht="13.5">
      <c r="D137" s="30"/>
      <c r="E137" s="24"/>
      <c r="F137" s="24"/>
      <c r="G137" s="24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22"/>
      <c r="T137" s="22"/>
      <c r="U137" s="22"/>
      <c r="V137" s="22"/>
      <c r="W137" s="22"/>
      <c r="X137" s="22"/>
      <c r="AC137" s="22"/>
      <c r="AD137" s="22"/>
    </row>
    <row r="138" spans="4:30" ht="13.5">
      <c r="D138" s="30"/>
      <c r="E138" s="24"/>
      <c r="F138" s="24"/>
      <c r="G138" s="24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22"/>
      <c r="T138" s="22"/>
      <c r="U138" s="22"/>
      <c r="V138" s="22"/>
      <c r="W138" s="22"/>
      <c r="X138" s="22"/>
      <c r="AC138" s="22"/>
      <c r="AD138" s="22"/>
    </row>
    <row r="139" spans="4:30" ht="13.5">
      <c r="D139" s="30"/>
      <c r="E139" s="24"/>
      <c r="F139" s="24"/>
      <c r="G139" s="24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22"/>
      <c r="T139" s="22"/>
      <c r="U139" s="22"/>
      <c r="V139" s="22"/>
      <c r="W139" s="22"/>
      <c r="X139" s="22"/>
      <c r="AC139" s="22"/>
      <c r="AD139" s="22"/>
    </row>
    <row r="140" spans="4:30" ht="13.5">
      <c r="D140" s="30"/>
      <c r="E140" s="24"/>
      <c r="F140" s="24"/>
      <c r="G140" s="24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22"/>
      <c r="T140" s="22"/>
      <c r="U140" s="22"/>
      <c r="V140" s="22"/>
      <c r="W140" s="22"/>
      <c r="X140" s="22"/>
      <c r="AC140" s="22"/>
      <c r="AD140" s="22"/>
    </row>
    <row r="141" spans="4:30" ht="13.5">
      <c r="D141" s="30"/>
      <c r="E141" s="24"/>
      <c r="F141" s="24"/>
      <c r="G141" s="24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22"/>
      <c r="T141" s="22"/>
      <c r="U141" s="22"/>
      <c r="V141" s="22"/>
      <c r="W141" s="22"/>
      <c r="X141" s="22"/>
      <c r="AC141" s="22"/>
      <c r="AD141" s="22"/>
    </row>
    <row r="142" spans="4:30" ht="13.5">
      <c r="D142" s="30"/>
      <c r="E142" s="24"/>
      <c r="F142" s="24"/>
      <c r="G142" s="24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22"/>
      <c r="T142" s="22"/>
      <c r="U142" s="22"/>
      <c r="V142" s="22"/>
      <c r="W142" s="22"/>
      <c r="X142" s="22"/>
      <c r="AC142" s="22"/>
      <c r="AD142" s="22"/>
    </row>
    <row r="143" spans="4:30" ht="13.5">
      <c r="D143" s="30"/>
      <c r="E143" s="24"/>
      <c r="F143" s="24"/>
      <c r="G143" s="24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22"/>
      <c r="T143" s="22"/>
      <c r="U143" s="22"/>
      <c r="V143" s="22"/>
      <c r="W143" s="22"/>
      <c r="X143" s="22"/>
      <c r="AC143" s="22"/>
      <c r="AD143" s="22"/>
    </row>
    <row r="144" spans="4:30" ht="13.5">
      <c r="D144" s="30"/>
      <c r="E144" s="24"/>
      <c r="F144" s="24"/>
      <c r="G144" s="24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22"/>
      <c r="T144" s="22"/>
      <c r="U144" s="22"/>
      <c r="V144" s="22"/>
      <c r="W144" s="22"/>
      <c r="X144" s="22"/>
      <c r="AC144" s="22"/>
      <c r="AD144" s="22"/>
    </row>
    <row r="145" spans="4:30" ht="13.5">
      <c r="D145" s="30"/>
      <c r="E145" s="24"/>
      <c r="F145" s="24"/>
      <c r="G145" s="24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22"/>
      <c r="T145" s="22"/>
      <c r="U145" s="22"/>
      <c r="V145" s="22"/>
      <c r="W145" s="22"/>
      <c r="X145" s="22"/>
      <c r="AC145" s="22"/>
      <c r="AD145" s="22"/>
    </row>
    <row r="146" spans="4:30" ht="13.5">
      <c r="D146" s="30"/>
      <c r="E146" s="24"/>
      <c r="F146" s="24"/>
      <c r="G146" s="24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22"/>
      <c r="T146" s="22"/>
      <c r="U146" s="22"/>
      <c r="V146" s="22"/>
      <c r="W146" s="22"/>
      <c r="X146" s="22"/>
      <c r="AC146" s="22"/>
      <c r="AD146" s="22"/>
    </row>
    <row r="147" spans="4:30" ht="13.5">
      <c r="D147" s="30"/>
      <c r="E147" s="24"/>
      <c r="F147" s="24"/>
      <c r="G147" s="24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22"/>
      <c r="T147" s="22"/>
      <c r="U147" s="22"/>
      <c r="V147" s="22"/>
      <c r="W147" s="22"/>
      <c r="X147" s="22"/>
      <c r="AC147" s="22"/>
      <c r="AD147" s="22"/>
    </row>
    <row r="148" spans="4:30" ht="13.5">
      <c r="D148" s="30"/>
      <c r="E148" s="24"/>
      <c r="F148" s="24"/>
      <c r="G148" s="24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22"/>
      <c r="T148" s="22"/>
      <c r="U148" s="22"/>
      <c r="V148" s="22"/>
      <c r="W148" s="22"/>
      <c r="X148" s="22"/>
      <c r="AC148" s="22"/>
      <c r="AD148" s="22"/>
    </row>
    <row r="149" spans="4:30" ht="13.5">
      <c r="D149" s="30"/>
      <c r="E149" s="24"/>
      <c r="F149" s="24"/>
      <c r="G149" s="24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22"/>
      <c r="T149" s="22"/>
      <c r="U149" s="22"/>
      <c r="V149" s="22"/>
      <c r="W149" s="22"/>
      <c r="X149" s="22"/>
      <c r="AC149" s="22"/>
      <c r="AD149" s="22"/>
    </row>
    <row r="150" spans="4:30" ht="13.5">
      <c r="D150" s="30"/>
      <c r="E150" s="24"/>
      <c r="F150" s="24"/>
      <c r="G150" s="24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22"/>
      <c r="T150" s="22"/>
      <c r="U150" s="22"/>
      <c r="V150" s="22"/>
      <c r="W150" s="22"/>
      <c r="X150" s="22"/>
      <c r="AC150" s="22"/>
      <c r="AD150" s="22"/>
    </row>
    <row r="151" spans="4:30" ht="13.5">
      <c r="D151" s="30"/>
      <c r="E151" s="24"/>
      <c r="F151" s="24"/>
      <c r="G151" s="24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22"/>
      <c r="T151" s="22"/>
      <c r="U151" s="22"/>
      <c r="V151" s="22"/>
      <c r="W151" s="22"/>
      <c r="X151" s="22"/>
      <c r="AC151" s="22"/>
      <c r="AD151" s="22"/>
    </row>
    <row r="152" spans="4:30" ht="13.5">
      <c r="D152" s="30"/>
      <c r="E152" s="24"/>
      <c r="F152" s="24"/>
      <c r="G152" s="24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22"/>
      <c r="T152" s="22"/>
      <c r="U152" s="22"/>
      <c r="V152" s="22"/>
      <c r="W152" s="22"/>
      <c r="X152" s="22"/>
      <c r="AC152" s="22"/>
      <c r="AD152" s="22"/>
    </row>
    <row r="153" spans="4:30" ht="13.5">
      <c r="D153" s="30"/>
      <c r="E153" s="24"/>
      <c r="F153" s="24"/>
      <c r="G153" s="24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22"/>
      <c r="T153" s="22"/>
      <c r="U153" s="22"/>
      <c r="V153" s="22"/>
      <c r="W153" s="22"/>
      <c r="X153" s="22"/>
      <c r="AC153" s="22"/>
      <c r="AD153" s="22"/>
    </row>
    <row r="154" spans="4:30" ht="13.5">
      <c r="D154" s="30"/>
      <c r="E154" s="24"/>
      <c r="F154" s="24"/>
      <c r="G154" s="24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22"/>
      <c r="T154" s="22"/>
      <c r="U154" s="22"/>
      <c r="V154" s="22"/>
      <c r="W154" s="22"/>
      <c r="X154" s="22"/>
      <c r="AC154" s="22"/>
      <c r="AD154" s="22"/>
    </row>
    <row r="155" spans="4:30" ht="13.5">
      <c r="D155" s="30"/>
      <c r="E155" s="24"/>
      <c r="F155" s="24"/>
      <c r="G155" s="24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22"/>
      <c r="T155" s="22"/>
      <c r="U155" s="22"/>
      <c r="V155" s="22"/>
      <c r="W155" s="22"/>
      <c r="X155" s="22"/>
      <c r="AC155" s="22"/>
      <c r="AD155" s="22"/>
    </row>
    <row r="156" spans="4:30" ht="13.5">
      <c r="D156" s="30"/>
      <c r="E156" s="24"/>
      <c r="F156" s="24"/>
      <c r="G156" s="24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22"/>
      <c r="T156" s="22"/>
      <c r="U156" s="22"/>
      <c r="V156" s="22"/>
      <c r="W156" s="22"/>
      <c r="X156" s="22"/>
      <c r="AC156" s="22"/>
      <c r="AD156" s="22"/>
    </row>
    <row r="157" spans="4:30" ht="13.5">
      <c r="D157" s="30"/>
      <c r="E157" s="24"/>
      <c r="F157" s="24"/>
      <c r="G157" s="24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22"/>
      <c r="T157" s="22"/>
      <c r="U157" s="22"/>
      <c r="V157" s="22"/>
      <c r="W157" s="22"/>
      <c r="X157" s="22"/>
      <c r="AC157" s="22"/>
      <c r="AD157" s="22"/>
    </row>
    <row r="158" spans="4:30" ht="13.5">
      <c r="D158" s="30"/>
      <c r="E158" s="24"/>
      <c r="F158" s="24"/>
      <c r="G158" s="24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22"/>
      <c r="T158" s="22"/>
      <c r="U158" s="22"/>
      <c r="V158" s="22"/>
      <c r="W158" s="22"/>
      <c r="X158" s="22"/>
      <c r="AC158" s="22"/>
      <c r="AD158" s="22"/>
    </row>
    <row r="159" spans="4:30" ht="13.5">
      <c r="D159" s="30"/>
      <c r="E159" s="24"/>
      <c r="F159" s="24"/>
      <c r="G159" s="24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22"/>
      <c r="T159" s="22"/>
      <c r="U159" s="22"/>
      <c r="V159" s="22"/>
      <c r="W159" s="22"/>
      <c r="X159" s="22"/>
      <c r="AC159" s="22"/>
      <c r="AD159" s="22"/>
    </row>
    <row r="160" spans="4:30" ht="13.5">
      <c r="D160" s="30"/>
      <c r="E160" s="24"/>
      <c r="F160" s="24"/>
      <c r="G160" s="24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22"/>
      <c r="T160" s="22"/>
      <c r="U160" s="22"/>
      <c r="V160" s="22"/>
      <c r="W160" s="22"/>
      <c r="X160" s="22"/>
      <c r="AC160" s="22"/>
      <c r="AD160" s="22"/>
    </row>
    <row r="161" spans="4:30" ht="13.5">
      <c r="D161" s="30"/>
      <c r="E161" s="24"/>
      <c r="F161" s="24"/>
      <c r="G161" s="24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22"/>
      <c r="T161" s="22"/>
      <c r="U161" s="22"/>
      <c r="V161" s="22"/>
      <c r="W161" s="22"/>
      <c r="X161" s="22"/>
      <c r="AC161" s="22"/>
      <c r="AD161" s="22"/>
    </row>
    <row r="162" spans="4:30" ht="13.5">
      <c r="D162" s="30"/>
      <c r="E162" s="24"/>
      <c r="F162" s="24"/>
      <c r="G162" s="24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22"/>
      <c r="T162" s="22"/>
      <c r="U162" s="22"/>
      <c r="V162" s="22"/>
      <c r="W162" s="22"/>
      <c r="X162" s="22"/>
      <c r="AC162" s="22"/>
      <c r="AD162" s="22"/>
    </row>
    <row r="163" spans="4:30" ht="13.5">
      <c r="D163" s="30"/>
      <c r="E163" s="24"/>
      <c r="F163" s="24"/>
      <c r="G163" s="24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22"/>
      <c r="T163" s="22"/>
      <c r="U163" s="22"/>
      <c r="V163" s="22"/>
      <c r="W163" s="22"/>
      <c r="X163" s="22"/>
      <c r="AC163" s="22"/>
      <c r="AD163" s="22"/>
    </row>
    <row r="164" spans="4:30" ht="13.5">
      <c r="D164" s="30"/>
      <c r="E164" s="24"/>
      <c r="F164" s="24"/>
      <c r="G164" s="24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22"/>
      <c r="T164" s="22"/>
      <c r="U164" s="22"/>
      <c r="V164" s="22"/>
      <c r="W164" s="22"/>
      <c r="X164" s="22"/>
      <c r="AC164" s="22"/>
      <c r="AD164" s="22"/>
    </row>
    <row r="165" spans="4:30" ht="13.5">
      <c r="D165" s="30"/>
      <c r="E165" s="24"/>
      <c r="F165" s="24"/>
      <c r="G165" s="24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22"/>
      <c r="T165" s="22"/>
      <c r="U165" s="22"/>
      <c r="V165" s="22"/>
      <c r="W165" s="22"/>
      <c r="X165" s="22"/>
      <c r="AC165" s="22"/>
      <c r="AD165" s="22"/>
    </row>
    <row r="166" spans="4:30" ht="13.5">
      <c r="D166" s="30"/>
      <c r="E166" s="24"/>
      <c r="F166" s="24"/>
      <c r="G166" s="24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22"/>
      <c r="T166" s="22"/>
      <c r="U166" s="22"/>
      <c r="V166" s="22"/>
      <c r="W166" s="22"/>
      <c r="X166" s="22"/>
      <c r="AC166" s="22"/>
      <c r="AD166" s="22"/>
    </row>
    <row r="167" spans="4:30" ht="13.5">
      <c r="D167" s="30"/>
      <c r="E167" s="24"/>
      <c r="F167" s="24"/>
      <c r="G167" s="24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22"/>
      <c r="T167" s="22"/>
      <c r="U167" s="22"/>
      <c r="V167" s="22"/>
      <c r="W167" s="22"/>
      <c r="X167" s="22"/>
      <c r="AC167" s="22"/>
      <c r="AD167" s="22"/>
    </row>
    <row r="168" spans="4:30" ht="13.5">
      <c r="D168" s="30"/>
      <c r="E168" s="24"/>
      <c r="F168" s="24"/>
      <c r="G168" s="24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22"/>
      <c r="T168" s="22"/>
      <c r="U168" s="22"/>
      <c r="V168" s="22"/>
      <c r="W168" s="22"/>
      <c r="X168" s="22"/>
      <c r="AC168" s="22"/>
      <c r="AD168" s="22"/>
    </row>
    <row r="169" spans="4:30" ht="13.5">
      <c r="D169" s="30"/>
      <c r="E169" s="24"/>
      <c r="F169" s="24"/>
      <c r="G169" s="24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22"/>
      <c r="T169" s="22"/>
      <c r="U169" s="22"/>
      <c r="V169" s="22"/>
      <c r="W169" s="22"/>
      <c r="X169" s="22"/>
      <c r="AC169" s="22"/>
      <c r="AD169" s="22"/>
    </row>
    <row r="170" spans="4:30" ht="13.5">
      <c r="D170" s="30"/>
      <c r="E170" s="24"/>
      <c r="F170" s="24"/>
      <c r="G170" s="24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22"/>
      <c r="T170" s="22"/>
      <c r="U170" s="22"/>
      <c r="V170" s="22"/>
      <c r="W170" s="22"/>
      <c r="X170" s="22"/>
      <c r="AC170" s="22"/>
      <c r="AD170" s="22"/>
    </row>
    <row r="171" spans="4:30" ht="13.5">
      <c r="D171" s="30"/>
      <c r="E171" s="24"/>
      <c r="F171" s="24"/>
      <c r="G171" s="24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22"/>
      <c r="T171" s="22"/>
      <c r="U171" s="22"/>
      <c r="V171" s="22"/>
      <c r="W171" s="22"/>
      <c r="X171" s="22"/>
      <c r="AC171" s="22"/>
      <c r="AD171" s="22"/>
    </row>
    <row r="172" spans="4:30" ht="13.5">
      <c r="D172" s="30"/>
      <c r="E172" s="24"/>
      <c r="F172" s="24"/>
      <c r="G172" s="24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22"/>
      <c r="T172" s="22"/>
      <c r="U172" s="22"/>
      <c r="V172" s="22"/>
      <c r="W172" s="22"/>
      <c r="X172" s="22"/>
      <c r="AC172" s="22"/>
      <c r="AD172" s="22"/>
    </row>
    <row r="173" spans="4:30" ht="13.5">
      <c r="D173" s="30"/>
      <c r="E173" s="24"/>
      <c r="F173" s="24"/>
      <c r="G173" s="24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22"/>
      <c r="T173" s="22"/>
      <c r="U173" s="22"/>
      <c r="V173" s="22"/>
      <c r="W173" s="22"/>
      <c r="X173" s="22"/>
      <c r="AC173" s="22"/>
      <c r="AD173" s="22"/>
    </row>
    <row r="174" spans="4:30" ht="13.5">
      <c r="D174" s="30"/>
      <c r="E174" s="24"/>
      <c r="F174" s="24"/>
      <c r="G174" s="24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22"/>
      <c r="T174" s="22"/>
      <c r="U174" s="22"/>
      <c r="V174" s="22"/>
      <c r="W174" s="22"/>
      <c r="X174" s="22"/>
      <c r="AC174" s="22"/>
      <c r="AD174" s="22"/>
    </row>
    <row r="175" spans="4:30" ht="13.5">
      <c r="D175" s="30"/>
      <c r="E175" s="24"/>
      <c r="F175" s="24"/>
      <c r="G175" s="24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22"/>
      <c r="T175" s="22"/>
      <c r="U175" s="22"/>
      <c r="V175" s="22"/>
      <c r="W175" s="22"/>
      <c r="X175" s="22"/>
      <c r="AC175" s="22"/>
      <c r="AD175" s="22"/>
    </row>
    <row r="176" spans="4:30" ht="13.5">
      <c r="D176" s="30"/>
      <c r="E176" s="24"/>
      <c r="F176" s="24"/>
      <c r="G176" s="24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22"/>
      <c r="T176" s="22"/>
      <c r="U176" s="22"/>
      <c r="V176" s="22"/>
      <c r="W176" s="22"/>
      <c r="X176" s="22"/>
      <c r="AC176" s="22"/>
      <c r="AD176" s="22"/>
    </row>
    <row r="177" spans="4:30" ht="13.5">
      <c r="D177" s="30"/>
      <c r="E177" s="24"/>
      <c r="F177" s="24"/>
      <c r="G177" s="24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22"/>
      <c r="T177" s="22"/>
      <c r="U177" s="22"/>
      <c r="V177" s="22"/>
      <c r="W177" s="22"/>
      <c r="X177" s="22"/>
      <c r="AC177" s="22"/>
      <c r="AD177" s="22"/>
    </row>
    <row r="178" spans="4:30" ht="13.5">
      <c r="D178" s="30"/>
      <c r="E178" s="24"/>
      <c r="F178" s="24"/>
      <c r="G178" s="24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22"/>
      <c r="T178" s="22"/>
      <c r="U178" s="22"/>
      <c r="V178" s="22"/>
      <c r="W178" s="22"/>
      <c r="X178" s="22"/>
      <c r="AC178" s="22"/>
      <c r="AD178" s="22"/>
    </row>
    <row r="179" spans="4:30" ht="13.5">
      <c r="D179" s="30"/>
      <c r="E179" s="24"/>
      <c r="F179" s="24"/>
      <c r="G179" s="24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22"/>
      <c r="T179" s="22"/>
      <c r="U179" s="22"/>
      <c r="V179" s="22"/>
      <c r="W179" s="22"/>
      <c r="X179" s="22"/>
      <c r="AC179" s="22"/>
      <c r="AD179" s="22"/>
    </row>
    <row r="180" spans="4:30" ht="13.5">
      <c r="D180" s="30"/>
      <c r="E180" s="24"/>
      <c r="F180" s="24"/>
      <c r="G180" s="24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22"/>
      <c r="T180" s="22"/>
      <c r="U180" s="22"/>
      <c r="V180" s="22"/>
      <c r="W180" s="22"/>
      <c r="X180" s="22"/>
      <c r="AC180" s="22"/>
      <c r="AD180" s="22"/>
    </row>
    <row r="181" spans="4:30" ht="13.5">
      <c r="D181" s="30"/>
      <c r="E181" s="24"/>
      <c r="F181" s="24"/>
      <c r="G181" s="24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22"/>
      <c r="T181" s="22"/>
      <c r="U181" s="22"/>
      <c r="V181" s="22"/>
      <c r="W181" s="22"/>
      <c r="X181" s="22"/>
      <c r="AC181" s="22"/>
      <c r="AD181" s="22"/>
    </row>
    <row r="182" spans="4:30" ht="13.5">
      <c r="D182" s="30"/>
      <c r="E182" s="24"/>
      <c r="F182" s="24"/>
      <c r="G182" s="24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22"/>
      <c r="T182" s="22"/>
      <c r="U182" s="22"/>
      <c r="V182" s="22"/>
      <c r="W182" s="22"/>
      <c r="X182" s="22"/>
      <c r="AC182" s="22"/>
      <c r="AD182" s="22"/>
    </row>
    <row r="183" spans="4:30" ht="13.5">
      <c r="D183" s="30"/>
      <c r="E183" s="24"/>
      <c r="F183" s="24"/>
      <c r="G183" s="24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22"/>
      <c r="T183" s="22"/>
      <c r="U183" s="22"/>
      <c r="V183" s="22"/>
      <c r="W183" s="22"/>
      <c r="X183" s="22"/>
      <c r="AC183" s="22"/>
      <c r="AD183" s="22"/>
    </row>
    <row r="184" spans="4:30" ht="13.5">
      <c r="D184" s="30"/>
      <c r="E184" s="24"/>
      <c r="F184" s="24"/>
      <c r="G184" s="24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22"/>
      <c r="T184" s="22"/>
      <c r="U184" s="22"/>
      <c r="V184" s="22"/>
      <c r="W184" s="22"/>
      <c r="X184" s="22"/>
      <c r="AC184" s="22"/>
      <c r="AD184" s="22"/>
    </row>
    <row r="185" spans="4:30" ht="13.5">
      <c r="D185" s="30"/>
      <c r="E185" s="24"/>
      <c r="F185" s="24"/>
      <c r="G185" s="24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22"/>
      <c r="T185" s="22"/>
      <c r="U185" s="22"/>
      <c r="V185" s="22"/>
      <c r="W185" s="22"/>
      <c r="X185" s="22"/>
      <c r="AC185" s="22"/>
      <c r="AD185" s="22"/>
    </row>
    <row r="186" spans="4:30" ht="13.5">
      <c r="D186" s="30"/>
      <c r="E186" s="24"/>
      <c r="F186" s="24"/>
      <c r="G186" s="24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22"/>
      <c r="T186" s="22"/>
      <c r="U186" s="22"/>
      <c r="V186" s="22"/>
      <c r="W186" s="22"/>
      <c r="X186" s="22"/>
      <c r="AC186" s="22"/>
      <c r="AD186" s="22"/>
    </row>
    <row r="187" spans="4:30" ht="13.5">
      <c r="D187" s="30"/>
      <c r="E187" s="24"/>
      <c r="F187" s="24"/>
      <c r="G187" s="24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22"/>
      <c r="T187" s="22"/>
      <c r="U187" s="22"/>
      <c r="V187" s="22"/>
      <c r="W187" s="22"/>
      <c r="X187" s="22"/>
      <c r="AC187" s="22"/>
      <c r="AD187" s="22"/>
    </row>
    <row r="188" spans="4:30" ht="13.5">
      <c r="D188" s="30"/>
      <c r="E188" s="24"/>
      <c r="F188" s="24"/>
      <c r="G188" s="24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22"/>
      <c r="T188" s="22"/>
      <c r="U188" s="22"/>
      <c r="V188" s="22"/>
      <c r="W188" s="22"/>
      <c r="X188" s="22"/>
      <c r="AC188" s="22"/>
      <c r="AD188" s="22"/>
    </row>
    <row r="189" spans="4:30" ht="13.5">
      <c r="D189" s="30"/>
      <c r="E189" s="24"/>
      <c r="F189" s="24"/>
      <c r="G189" s="24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22"/>
      <c r="T189" s="22"/>
      <c r="U189" s="22"/>
      <c r="V189" s="22"/>
      <c r="W189" s="22"/>
      <c r="X189" s="22"/>
      <c r="AC189" s="22"/>
      <c r="AD189" s="22"/>
    </row>
    <row r="190" spans="4:30" ht="13.5">
      <c r="D190" s="30"/>
      <c r="E190" s="24"/>
      <c r="F190" s="24"/>
      <c r="G190" s="24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22"/>
      <c r="T190" s="22"/>
      <c r="U190" s="22"/>
      <c r="V190" s="22"/>
      <c r="W190" s="22"/>
      <c r="X190" s="22"/>
      <c r="AC190" s="22"/>
      <c r="AD190" s="22"/>
    </row>
    <row r="191" spans="4:30" ht="13.5">
      <c r="D191" s="30"/>
      <c r="E191" s="24"/>
      <c r="F191" s="24"/>
      <c r="G191" s="24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22"/>
      <c r="T191" s="22"/>
      <c r="U191" s="22"/>
      <c r="V191" s="22"/>
      <c r="W191" s="22"/>
      <c r="X191" s="22"/>
      <c r="AC191" s="22"/>
      <c r="AD191" s="22"/>
    </row>
    <row r="192" spans="4:30" ht="13.5">
      <c r="D192" s="30"/>
      <c r="E192" s="24"/>
      <c r="F192" s="24"/>
      <c r="G192" s="24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22"/>
      <c r="T192" s="22"/>
      <c r="U192" s="22"/>
      <c r="V192" s="22"/>
      <c r="W192" s="22"/>
      <c r="X192" s="22"/>
      <c r="AC192" s="22"/>
      <c r="AD192" s="22"/>
    </row>
    <row r="193" spans="4:30" ht="13.5">
      <c r="D193" s="30"/>
      <c r="E193" s="24"/>
      <c r="F193" s="24"/>
      <c r="G193" s="24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22"/>
      <c r="T193" s="22"/>
      <c r="U193" s="22"/>
      <c r="V193" s="22"/>
      <c r="W193" s="22"/>
      <c r="X193" s="22"/>
      <c r="AC193" s="22"/>
      <c r="AD193" s="22"/>
    </row>
    <row r="194" spans="4:30" ht="13.5">
      <c r="D194" s="30"/>
      <c r="E194" s="24"/>
      <c r="F194" s="24"/>
      <c r="G194" s="24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22"/>
      <c r="T194" s="22"/>
      <c r="U194" s="22"/>
      <c r="V194" s="22"/>
      <c r="W194" s="22"/>
      <c r="X194" s="22"/>
      <c r="AC194" s="22"/>
      <c r="AD194" s="22"/>
    </row>
    <row r="195" spans="4:30" ht="13.5">
      <c r="D195" s="30"/>
      <c r="E195" s="24"/>
      <c r="F195" s="24"/>
      <c r="G195" s="24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22"/>
      <c r="T195" s="22"/>
      <c r="U195" s="22"/>
      <c r="V195" s="22"/>
      <c r="W195" s="22"/>
      <c r="X195" s="22"/>
      <c r="AC195" s="22"/>
      <c r="AD195" s="22"/>
    </row>
    <row r="196" spans="4:30" ht="13.5">
      <c r="D196" s="30"/>
      <c r="E196" s="24"/>
      <c r="F196" s="24"/>
      <c r="G196" s="24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22"/>
      <c r="T196" s="22"/>
      <c r="U196" s="22"/>
      <c r="V196" s="22"/>
      <c r="W196" s="22"/>
      <c r="X196" s="22"/>
      <c r="AC196" s="22"/>
      <c r="AD196" s="22"/>
    </row>
    <row r="197" spans="4:30" ht="13.5">
      <c r="D197" s="30"/>
      <c r="E197" s="24"/>
      <c r="F197" s="24"/>
      <c r="G197" s="24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22"/>
      <c r="T197" s="22"/>
      <c r="U197" s="22"/>
      <c r="V197" s="22"/>
      <c r="W197" s="22"/>
      <c r="X197" s="22"/>
      <c r="AC197" s="22"/>
      <c r="AD197" s="22"/>
    </row>
    <row r="198" spans="4:30" ht="13.5">
      <c r="D198" s="30"/>
      <c r="E198" s="24"/>
      <c r="F198" s="24"/>
      <c r="G198" s="24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22"/>
      <c r="T198" s="22"/>
      <c r="U198" s="22"/>
      <c r="V198" s="22"/>
      <c r="W198" s="22"/>
      <c r="X198" s="22"/>
      <c r="AC198" s="22"/>
      <c r="AD198" s="22"/>
    </row>
    <row r="199" spans="4:30" ht="13.5">
      <c r="D199" s="30"/>
      <c r="E199" s="24"/>
      <c r="F199" s="24"/>
      <c r="G199" s="24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22"/>
      <c r="T199" s="22"/>
      <c r="U199" s="22"/>
      <c r="V199" s="22"/>
      <c r="W199" s="22"/>
      <c r="X199" s="22"/>
      <c r="AC199" s="22"/>
      <c r="AD199" s="22"/>
    </row>
    <row r="200" spans="4:30" ht="13.5">
      <c r="D200" s="30"/>
      <c r="E200" s="24"/>
      <c r="F200" s="24"/>
      <c r="G200" s="24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22"/>
      <c r="T200" s="22"/>
      <c r="U200" s="22"/>
      <c r="V200" s="22"/>
      <c r="W200" s="22"/>
      <c r="X200" s="22"/>
      <c r="AC200" s="22"/>
      <c r="AD200" s="22"/>
    </row>
    <row r="201" spans="4:30" ht="13.5">
      <c r="D201" s="30"/>
      <c r="E201" s="24"/>
      <c r="F201" s="24"/>
      <c r="G201" s="24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22"/>
      <c r="T201" s="22"/>
      <c r="U201" s="22"/>
      <c r="V201" s="22"/>
      <c r="W201" s="22"/>
      <c r="X201" s="22"/>
      <c r="AC201" s="22"/>
      <c r="AD201" s="22"/>
    </row>
    <row r="202" spans="4:30" ht="13.5">
      <c r="D202" s="30"/>
      <c r="E202" s="24"/>
      <c r="F202" s="24"/>
      <c r="G202" s="24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22"/>
      <c r="T202" s="22"/>
      <c r="U202" s="22"/>
      <c r="V202" s="22"/>
      <c r="W202" s="22"/>
      <c r="X202" s="22"/>
      <c r="AC202" s="22"/>
      <c r="AD202" s="22"/>
    </row>
    <row r="203" spans="4:30" ht="13.5">
      <c r="D203" s="30"/>
      <c r="E203" s="24"/>
      <c r="F203" s="24"/>
      <c r="G203" s="24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22"/>
      <c r="T203" s="22"/>
      <c r="U203" s="22"/>
      <c r="V203" s="22"/>
      <c r="W203" s="22"/>
      <c r="X203" s="22"/>
      <c r="AC203" s="22"/>
      <c r="AD203" s="22"/>
    </row>
    <row r="204" spans="4:30" ht="13.5">
      <c r="D204" s="30"/>
      <c r="E204" s="24"/>
      <c r="F204" s="24"/>
      <c r="G204" s="24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22"/>
      <c r="T204" s="22"/>
      <c r="U204" s="22"/>
      <c r="V204" s="22"/>
      <c r="W204" s="22"/>
      <c r="X204" s="22"/>
      <c r="AC204" s="22"/>
      <c r="AD204" s="22"/>
    </row>
    <row r="205" spans="4:30" ht="13.5">
      <c r="D205" s="30"/>
      <c r="E205" s="24"/>
      <c r="F205" s="24"/>
      <c r="G205" s="24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22"/>
      <c r="T205" s="22"/>
      <c r="U205" s="22"/>
      <c r="V205" s="22"/>
      <c r="W205" s="22"/>
      <c r="X205" s="22"/>
      <c r="AC205" s="22"/>
      <c r="AD205" s="22"/>
    </row>
    <row r="206" spans="4:30" ht="13.5">
      <c r="D206" s="30"/>
      <c r="E206" s="24"/>
      <c r="F206" s="24"/>
      <c r="G206" s="24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22"/>
      <c r="T206" s="22"/>
      <c r="U206" s="22"/>
      <c r="V206" s="22"/>
      <c r="W206" s="22"/>
      <c r="X206" s="22"/>
      <c r="AC206" s="22"/>
      <c r="AD206" s="22"/>
    </row>
    <row r="207" spans="4:30" ht="13.5">
      <c r="D207" s="30"/>
      <c r="E207" s="24"/>
      <c r="F207" s="24"/>
      <c r="G207" s="24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22"/>
      <c r="T207" s="22"/>
      <c r="U207" s="22"/>
      <c r="V207" s="22"/>
      <c r="W207" s="22"/>
      <c r="X207" s="22"/>
      <c r="AC207" s="22"/>
      <c r="AD207" s="22"/>
    </row>
    <row r="208" spans="4:30" ht="13.5">
      <c r="D208" s="30"/>
      <c r="E208" s="24"/>
      <c r="F208" s="24"/>
      <c r="G208" s="24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22"/>
      <c r="T208" s="22"/>
      <c r="U208" s="22"/>
      <c r="V208" s="22"/>
      <c r="W208" s="22"/>
      <c r="X208" s="22"/>
      <c r="AC208" s="22"/>
      <c r="AD208" s="22"/>
    </row>
    <row r="209" spans="4:30" ht="13.5">
      <c r="D209" s="30"/>
      <c r="E209" s="24"/>
      <c r="F209" s="24"/>
      <c r="G209" s="24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22"/>
      <c r="T209" s="22"/>
      <c r="U209" s="22"/>
      <c r="V209" s="22"/>
      <c r="W209" s="22"/>
      <c r="X209" s="22"/>
      <c r="AC209" s="22"/>
      <c r="AD209" s="22"/>
    </row>
    <row r="210" spans="4:30" ht="13.5">
      <c r="D210" s="30"/>
      <c r="E210" s="24"/>
      <c r="F210" s="24"/>
      <c r="G210" s="24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22"/>
      <c r="T210" s="22"/>
      <c r="U210" s="22"/>
      <c r="V210" s="22"/>
      <c r="W210" s="22"/>
      <c r="X210" s="22"/>
      <c r="AC210" s="22"/>
      <c r="AD210" s="22"/>
    </row>
    <row r="211" spans="4:30" ht="13.5">
      <c r="D211" s="30"/>
      <c r="E211" s="24"/>
      <c r="F211" s="24"/>
      <c r="G211" s="24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22"/>
      <c r="T211" s="22"/>
      <c r="U211" s="22"/>
      <c r="V211" s="22"/>
      <c r="W211" s="22"/>
      <c r="X211" s="22"/>
      <c r="AC211" s="22"/>
      <c r="AD211" s="22"/>
    </row>
    <row r="212" spans="4:30" ht="13.5">
      <c r="D212" s="30"/>
      <c r="E212" s="24"/>
      <c r="F212" s="24"/>
      <c r="G212" s="24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22"/>
      <c r="T212" s="22"/>
      <c r="U212" s="22"/>
      <c r="V212" s="22"/>
      <c r="W212" s="22"/>
      <c r="X212" s="22"/>
      <c r="AC212" s="22"/>
      <c r="AD212" s="22"/>
    </row>
    <row r="213" spans="4:30" ht="13.5">
      <c r="D213" s="30"/>
      <c r="E213" s="24"/>
      <c r="F213" s="24"/>
      <c r="G213" s="24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22"/>
      <c r="T213" s="22"/>
      <c r="U213" s="22"/>
      <c r="V213" s="22"/>
      <c r="W213" s="22"/>
      <c r="X213" s="22"/>
      <c r="AC213" s="22"/>
      <c r="AD213" s="22"/>
    </row>
    <row r="214" spans="4:30" ht="13.5">
      <c r="D214" s="30"/>
      <c r="E214" s="24"/>
      <c r="F214" s="24"/>
      <c r="G214" s="24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22"/>
      <c r="T214" s="22"/>
      <c r="U214" s="22"/>
      <c r="V214" s="22"/>
      <c r="W214" s="22"/>
      <c r="X214" s="22"/>
      <c r="AC214" s="22"/>
      <c r="AD214" s="22"/>
    </row>
    <row r="215" spans="4:30" ht="13.5">
      <c r="D215" s="30"/>
      <c r="E215" s="24"/>
      <c r="F215" s="24"/>
      <c r="G215" s="24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22"/>
      <c r="T215" s="22"/>
      <c r="U215" s="22"/>
      <c r="V215" s="22"/>
      <c r="W215" s="22"/>
      <c r="X215" s="22"/>
      <c r="AC215" s="22"/>
      <c r="AD215" s="22"/>
    </row>
    <row r="216" spans="4:30" ht="13.5">
      <c r="D216" s="30"/>
      <c r="E216" s="24"/>
      <c r="F216" s="24"/>
      <c r="G216" s="24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22"/>
      <c r="T216" s="22"/>
      <c r="U216" s="22"/>
      <c r="V216" s="22"/>
      <c r="W216" s="22"/>
      <c r="X216" s="22"/>
      <c r="AC216" s="22"/>
      <c r="AD216" s="22"/>
    </row>
    <row r="217" spans="4:30" ht="13.5">
      <c r="D217" s="30"/>
      <c r="E217" s="24"/>
      <c r="F217" s="24"/>
      <c r="G217" s="24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22"/>
      <c r="T217" s="22"/>
      <c r="U217" s="22"/>
      <c r="V217" s="22"/>
      <c r="W217" s="22"/>
      <c r="X217" s="22"/>
      <c r="AC217" s="22"/>
      <c r="AD217" s="22"/>
    </row>
    <row r="218" spans="4:30" ht="13.5">
      <c r="D218" s="30"/>
      <c r="E218" s="24"/>
      <c r="F218" s="24"/>
      <c r="G218" s="24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22"/>
      <c r="T218" s="22"/>
      <c r="U218" s="22"/>
      <c r="V218" s="22"/>
      <c r="W218" s="22"/>
      <c r="X218" s="22"/>
      <c r="AC218" s="22"/>
      <c r="AD218" s="22"/>
    </row>
    <row r="219" spans="4:30" ht="13.5">
      <c r="D219" s="30"/>
      <c r="E219" s="24"/>
      <c r="F219" s="24"/>
      <c r="G219" s="24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22"/>
      <c r="T219" s="22"/>
      <c r="U219" s="22"/>
      <c r="V219" s="22"/>
      <c r="W219" s="22"/>
      <c r="X219" s="22"/>
      <c r="AC219" s="22"/>
      <c r="AD219" s="22"/>
    </row>
    <row r="220" spans="4:30" ht="13.5">
      <c r="D220" s="30"/>
      <c r="E220" s="24"/>
      <c r="F220" s="24"/>
      <c r="G220" s="24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22"/>
      <c r="T220" s="22"/>
      <c r="U220" s="22"/>
      <c r="V220" s="22"/>
      <c r="W220" s="22"/>
      <c r="X220" s="22"/>
      <c r="AC220" s="22"/>
      <c r="AD220" s="22"/>
    </row>
    <row r="221" spans="4:30" ht="13.5">
      <c r="D221" s="30"/>
      <c r="E221" s="24"/>
      <c r="F221" s="24"/>
      <c r="G221" s="24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22"/>
      <c r="T221" s="22"/>
      <c r="U221" s="22"/>
      <c r="V221" s="22"/>
      <c r="W221" s="22"/>
      <c r="X221" s="22"/>
      <c r="AC221" s="22"/>
      <c r="AD221" s="22"/>
    </row>
    <row r="222" spans="4:30" ht="13.5">
      <c r="D222" s="30"/>
      <c r="E222" s="24"/>
      <c r="F222" s="24"/>
      <c r="G222" s="24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22"/>
      <c r="T222" s="22"/>
      <c r="U222" s="22"/>
      <c r="V222" s="22"/>
      <c r="W222" s="22"/>
      <c r="X222" s="22"/>
      <c r="AC222" s="22"/>
      <c r="AD222" s="22"/>
    </row>
    <row r="223" spans="4:30" ht="13.5">
      <c r="D223" s="30"/>
      <c r="E223" s="24"/>
      <c r="F223" s="24"/>
      <c r="G223" s="24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22"/>
      <c r="T223" s="22"/>
      <c r="U223" s="22"/>
      <c r="V223" s="22"/>
      <c r="W223" s="22"/>
      <c r="X223" s="22"/>
      <c r="AC223" s="22"/>
      <c r="AD223" s="22"/>
    </row>
    <row r="224" spans="4:30" ht="13.5">
      <c r="D224" s="30"/>
      <c r="E224" s="24"/>
      <c r="F224" s="24"/>
      <c r="G224" s="24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22"/>
      <c r="T224" s="22"/>
      <c r="U224" s="22"/>
      <c r="V224" s="22"/>
      <c r="W224" s="22"/>
      <c r="X224" s="22"/>
      <c r="AC224" s="22"/>
      <c r="AD224" s="22"/>
    </row>
    <row r="225" spans="4:30" ht="13.5">
      <c r="D225" s="30"/>
      <c r="E225" s="24"/>
      <c r="F225" s="24"/>
      <c r="G225" s="24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22"/>
      <c r="T225" s="22"/>
      <c r="U225" s="22"/>
      <c r="V225" s="22"/>
      <c r="W225" s="22"/>
      <c r="X225" s="22"/>
      <c r="AC225" s="22"/>
      <c r="AD225" s="22"/>
    </row>
    <row r="226" spans="4:30" ht="13.5">
      <c r="D226" s="30"/>
      <c r="E226" s="24"/>
      <c r="F226" s="24"/>
      <c r="G226" s="24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22"/>
      <c r="T226" s="22"/>
      <c r="U226" s="22"/>
      <c r="V226" s="22"/>
      <c r="W226" s="22"/>
      <c r="X226" s="22"/>
      <c r="AC226" s="22"/>
      <c r="AD226" s="22"/>
    </row>
    <row r="227" spans="4:30" ht="13.5">
      <c r="D227" s="30"/>
      <c r="E227" s="24"/>
      <c r="F227" s="24"/>
      <c r="G227" s="24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22"/>
      <c r="T227" s="22"/>
      <c r="U227" s="22"/>
      <c r="V227" s="22"/>
      <c r="W227" s="22"/>
      <c r="X227" s="22"/>
      <c r="AC227" s="22"/>
      <c r="AD227" s="22"/>
    </row>
    <row r="228" spans="4:30" ht="13.5">
      <c r="D228" s="30"/>
      <c r="E228" s="24"/>
      <c r="F228" s="24"/>
      <c r="G228" s="24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22"/>
      <c r="T228" s="22"/>
      <c r="U228" s="22"/>
      <c r="V228" s="22"/>
      <c r="W228" s="22"/>
      <c r="X228" s="22"/>
      <c r="AC228" s="22"/>
      <c r="AD228" s="22"/>
    </row>
    <row r="229" spans="4:30" ht="13.5">
      <c r="D229" s="30"/>
      <c r="E229" s="24"/>
      <c r="F229" s="24"/>
      <c r="G229" s="24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22"/>
      <c r="T229" s="22"/>
      <c r="U229" s="22"/>
      <c r="V229" s="22"/>
      <c r="W229" s="22"/>
      <c r="X229" s="22"/>
      <c r="AC229" s="22"/>
      <c r="AD229" s="22"/>
    </row>
    <row r="230" spans="4:30" ht="13.5">
      <c r="D230" s="30"/>
      <c r="E230" s="24"/>
      <c r="F230" s="24"/>
      <c r="G230" s="24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22"/>
      <c r="T230" s="22"/>
      <c r="U230" s="22"/>
      <c r="V230" s="22"/>
      <c r="W230" s="22"/>
      <c r="X230" s="22"/>
      <c r="AC230" s="22"/>
      <c r="AD230" s="22"/>
    </row>
    <row r="231" spans="4:30" ht="13.5">
      <c r="D231" s="30"/>
      <c r="E231" s="24"/>
      <c r="F231" s="24"/>
      <c r="G231" s="24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22"/>
      <c r="T231" s="22"/>
      <c r="U231" s="22"/>
      <c r="V231" s="22"/>
      <c r="W231" s="22"/>
      <c r="X231" s="22"/>
      <c r="AC231" s="22"/>
      <c r="AD231" s="22"/>
    </row>
    <row r="232" spans="4:30" ht="13.5">
      <c r="D232" s="30"/>
      <c r="E232" s="24"/>
      <c r="F232" s="24"/>
      <c r="G232" s="24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22"/>
      <c r="T232" s="22"/>
      <c r="U232" s="22"/>
      <c r="V232" s="22"/>
      <c r="W232" s="22"/>
      <c r="X232" s="22"/>
      <c r="AC232" s="22"/>
      <c r="AD232" s="22"/>
    </row>
    <row r="233" spans="4:30" ht="13.5">
      <c r="D233" s="30"/>
      <c r="E233" s="24"/>
      <c r="F233" s="24"/>
      <c r="G233" s="24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22"/>
      <c r="T233" s="22"/>
      <c r="U233" s="22"/>
      <c r="V233" s="22"/>
      <c r="W233" s="22"/>
      <c r="X233" s="22"/>
      <c r="AC233" s="22"/>
      <c r="AD233" s="22"/>
    </row>
    <row r="234" spans="4:30" ht="13.5">
      <c r="D234" s="30"/>
      <c r="E234" s="24"/>
      <c r="F234" s="24"/>
      <c r="G234" s="24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22"/>
      <c r="T234" s="22"/>
      <c r="U234" s="22"/>
      <c r="V234" s="22"/>
      <c r="W234" s="22"/>
      <c r="X234" s="22"/>
      <c r="AC234" s="22"/>
      <c r="AD234" s="22"/>
    </row>
    <row r="235" spans="4:30" ht="13.5">
      <c r="D235" s="30"/>
      <c r="E235" s="24"/>
      <c r="F235" s="24"/>
      <c r="G235" s="24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22"/>
      <c r="T235" s="22"/>
      <c r="U235" s="22"/>
      <c r="V235" s="22"/>
      <c r="W235" s="22"/>
      <c r="X235" s="22"/>
      <c r="AC235" s="22"/>
      <c r="AD235" s="22"/>
    </row>
    <row r="236" spans="4:30" ht="13.5">
      <c r="D236" s="30"/>
      <c r="E236" s="24"/>
      <c r="F236" s="24"/>
      <c r="G236" s="24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22"/>
      <c r="T236" s="22"/>
      <c r="U236" s="22"/>
      <c r="V236" s="22"/>
      <c r="W236" s="22"/>
      <c r="X236" s="22"/>
      <c r="AC236" s="22"/>
      <c r="AD236" s="22"/>
    </row>
    <row r="237" spans="4:30" ht="13.5">
      <c r="D237" s="30"/>
      <c r="E237" s="24"/>
      <c r="F237" s="24"/>
      <c r="G237" s="24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22"/>
      <c r="T237" s="22"/>
      <c r="U237" s="22"/>
      <c r="V237" s="22"/>
      <c r="W237" s="22"/>
      <c r="X237" s="22"/>
      <c r="AC237" s="22"/>
      <c r="AD237" s="22"/>
    </row>
    <row r="238" spans="4:30" ht="13.5">
      <c r="D238" s="30"/>
      <c r="E238" s="24"/>
      <c r="F238" s="24"/>
      <c r="G238" s="24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22"/>
      <c r="T238" s="22"/>
      <c r="U238" s="22"/>
      <c r="V238" s="22"/>
      <c r="W238" s="22"/>
      <c r="X238" s="22"/>
      <c r="AC238" s="22"/>
      <c r="AD238" s="22"/>
    </row>
    <row r="239" spans="4:30" ht="13.5">
      <c r="D239" s="30"/>
      <c r="E239" s="24"/>
      <c r="F239" s="24"/>
      <c r="G239" s="24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22"/>
      <c r="T239" s="22"/>
      <c r="U239" s="22"/>
      <c r="V239" s="22"/>
      <c r="W239" s="22"/>
      <c r="X239" s="22"/>
      <c r="AC239" s="22"/>
      <c r="AD239" s="22"/>
    </row>
    <row r="240" spans="4:30" ht="13.5">
      <c r="D240" s="30"/>
      <c r="E240" s="24"/>
      <c r="F240" s="24"/>
      <c r="G240" s="24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22"/>
      <c r="T240" s="22"/>
      <c r="U240" s="22"/>
      <c r="V240" s="22"/>
      <c r="W240" s="22"/>
      <c r="X240" s="22"/>
      <c r="AC240" s="22"/>
      <c r="AD240" s="22"/>
    </row>
    <row r="241" spans="4:30" ht="13.5">
      <c r="D241" s="30"/>
      <c r="E241" s="24"/>
      <c r="F241" s="24"/>
      <c r="G241" s="24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22"/>
      <c r="T241" s="22"/>
      <c r="U241" s="22"/>
      <c r="V241" s="22"/>
      <c r="W241" s="22"/>
      <c r="X241" s="22"/>
      <c r="AC241" s="22"/>
      <c r="AD241" s="22"/>
    </row>
    <row r="242" spans="4:30" ht="13.5">
      <c r="D242" s="30"/>
      <c r="E242" s="24"/>
      <c r="F242" s="24"/>
      <c r="G242" s="24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22"/>
      <c r="T242" s="22"/>
      <c r="U242" s="22"/>
      <c r="V242" s="22"/>
      <c r="W242" s="22"/>
      <c r="X242" s="22"/>
      <c r="AC242" s="22"/>
      <c r="AD242" s="22"/>
    </row>
    <row r="243" spans="4:30" ht="13.5">
      <c r="D243" s="30"/>
      <c r="E243" s="24"/>
      <c r="F243" s="24"/>
      <c r="G243" s="24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22"/>
      <c r="T243" s="22"/>
      <c r="U243" s="22"/>
      <c r="V243" s="22"/>
      <c r="W243" s="22"/>
      <c r="X243" s="22"/>
      <c r="AC243" s="22"/>
      <c r="AD243" s="22"/>
    </row>
    <row r="244" spans="4:30" ht="13.5">
      <c r="D244" s="30"/>
      <c r="E244" s="24"/>
      <c r="F244" s="24"/>
      <c r="G244" s="24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22"/>
      <c r="T244" s="22"/>
      <c r="U244" s="22"/>
      <c r="V244" s="22"/>
      <c r="W244" s="22"/>
      <c r="X244" s="22"/>
      <c r="AC244" s="22"/>
      <c r="AD244" s="22"/>
    </row>
    <row r="245" spans="4:30" ht="13.5">
      <c r="D245" s="30"/>
      <c r="E245" s="24"/>
      <c r="F245" s="24"/>
      <c r="G245" s="24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22"/>
      <c r="T245" s="22"/>
      <c r="U245" s="22"/>
      <c r="V245" s="22"/>
      <c r="W245" s="22"/>
      <c r="X245" s="22"/>
      <c r="AC245" s="22"/>
      <c r="AD245" s="22"/>
    </row>
    <row r="246" spans="4:30" ht="13.5">
      <c r="D246" s="30"/>
      <c r="E246" s="24"/>
      <c r="F246" s="24"/>
      <c r="G246" s="24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22"/>
      <c r="T246" s="22"/>
      <c r="U246" s="22"/>
      <c r="V246" s="22"/>
      <c r="W246" s="22"/>
      <c r="X246" s="22"/>
      <c r="AC246" s="22"/>
      <c r="AD246" s="22"/>
    </row>
    <row r="247" spans="4:30" ht="13.5">
      <c r="D247" s="30"/>
      <c r="E247" s="24"/>
      <c r="F247" s="24"/>
      <c r="G247" s="24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22"/>
      <c r="T247" s="22"/>
      <c r="U247" s="22"/>
      <c r="V247" s="22"/>
      <c r="W247" s="22"/>
      <c r="X247" s="22"/>
      <c r="AC247" s="22"/>
      <c r="AD247" s="22"/>
    </row>
    <row r="248" spans="4:30" ht="13.5">
      <c r="D248" s="30"/>
      <c r="E248" s="24"/>
      <c r="F248" s="24"/>
      <c r="G248" s="24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22"/>
      <c r="T248" s="22"/>
      <c r="U248" s="22"/>
      <c r="V248" s="22"/>
      <c r="W248" s="22"/>
      <c r="X248" s="22"/>
      <c r="AC248" s="22"/>
      <c r="AD248" s="22"/>
    </row>
    <row r="249" spans="4:30" ht="13.5">
      <c r="D249" s="30"/>
      <c r="E249" s="24"/>
      <c r="F249" s="24"/>
      <c r="G249" s="24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22"/>
      <c r="T249" s="22"/>
      <c r="U249" s="22"/>
      <c r="V249" s="22"/>
      <c r="W249" s="22"/>
      <c r="X249" s="22"/>
      <c r="AC249" s="22"/>
      <c r="AD249" s="22"/>
    </row>
    <row r="250" spans="4:30" ht="13.5">
      <c r="D250" s="30"/>
      <c r="E250" s="24"/>
      <c r="F250" s="24"/>
      <c r="G250" s="24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22"/>
      <c r="T250" s="22"/>
      <c r="U250" s="22"/>
      <c r="V250" s="22"/>
      <c r="W250" s="22"/>
      <c r="X250" s="22"/>
      <c r="AC250" s="22"/>
      <c r="AD250" s="22"/>
    </row>
    <row r="251" spans="4:30" ht="13.5">
      <c r="D251" s="30"/>
      <c r="E251" s="24"/>
      <c r="F251" s="24"/>
      <c r="G251" s="24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22"/>
      <c r="T251" s="22"/>
      <c r="U251" s="22"/>
      <c r="V251" s="22"/>
      <c r="W251" s="22"/>
      <c r="X251" s="22"/>
      <c r="AC251" s="22"/>
      <c r="AD251" s="22"/>
    </row>
    <row r="252" spans="4:30" ht="13.5">
      <c r="D252" s="30"/>
      <c r="E252" s="24"/>
      <c r="F252" s="24"/>
      <c r="G252" s="24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22"/>
      <c r="T252" s="22"/>
      <c r="U252" s="22"/>
      <c r="V252" s="22"/>
      <c r="W252" s="22"/>
      <c r="X252" s="22"/>
      <c r="AC252" s="22"/>
      <c r="AD252" s="22"/>
    </row>
    <row r="253" spans="4:30" ht="13.5">
      <c r="D253" s="30"/>
      <c r="E253" s="24"/>
      <c r="F253" s="24"/>
      <c r="G253" s="24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22"/>
      <c r="T253" s="22"/>
      <c r="U253" s="22"/>
      <c r="V253" s="22"/>
      <c r="W253" s="22"/>
      <c r="X253" s="22"/>
      <c r="AC253" s="22"/>
      <c r="AD253" s="22"/>
    </row>
    <row r="254" spans="4:30" ht="13.5">
      <c r="D254" s="30"/>
      <c r="E254" s="24"/>
      <c r="F254" s="24"/>
      <c r="G254" s="24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22"/>
      <c r="T254" s="22"/>
      <c r="U254" s="22"/>
      <c r="V254" s="22"/>
      <c r="W254" s="22"/>
      <c r="X254" s="22"/>
      <c r="AC254" s="22"/>
      <c r="AD254" s="22"/>
    </row>
    <row r="255" spans="4:30" ht="13.5">
      <c r="D255" s="30"/>
      <c r="E255" s="24"/>
      <c r="F255" s="24"/>
      <c r="G255" s="24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22"/>
      <c r="T255" s="22"/>
      <c r="U255" s="22"/>
      <c r="V255" s="22"/>
      <c r="W255" s="22"/>
      <c r="X255" s="22"/>
      <c r="AC255" s="22"/>
      <c r="AD255" s="22"/>
    </row>
    <row r="256" spans="4:30" ht="13.5">
      <c r="D256" s="30"/>
      <c r="E256" s="24"/>
      <c r="F256" s="24"/>
      <c r="G256" s="24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22"/>
      <c r="T256" s="22"/>
      <c r="U256" s="22"/>
      <c r="V256" s="22"/>
      <c r="W256" s="22"/>
      <c r="X256" s="22"/>
      <c r="AC256" s="22"/>
      <c r="AD256" s="22"/>
    </row>
    <row r="257" spans="4:30" ht="13.5">
      <c r="D257" s="30"/>
      <c r="E257" s="24"/>
      <c r="F257" s="24"/>
      <c r="G257" s="24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22"/>
      <c r="T257" s="22"/>
      <c r="U257" s="22"/>
      <c r="V257" s="22"/>
      <c r="W257" s="22"/>
      <c r="X257" s="22"/>
      <c r="AC257" s="22"/>
      <c r="AD257" s="22"/>
    </row>
    <row r="258" spans="4:30" ht="13.5">
      <c r="D258" s="30"/>
      <c r="E258" s="24"/>
      <c r="F258" s="24"/>
      <c r="G258" s="24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22"/>
      <c r="T258" s="22"/>
      <c r="U258" s="22"/>
      <c r="V258" s="22"/>
      <c r="W258" s="22"/>
      <c r="X258" s="22"/>
      <c r="AC258" s="22"/>
      <c r="AD258" s="22"/>
    </row>
    <row r="259" spans="4:30" ht="13.5">
      <c r="D259" s="30"/>
      <c r="E259" s="24"/>
      <c r="F259" s="24"/>
      <c r="G259" s="24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22"/>
      <c r="T259" s="22"/>
      <c r="U259" s="22"/>
      <c r="V259" s="22"/>
      <c r="W259" s="22"/>
      <c r="X259" s="22"/>
      <c r="AC259" s="22"/>
      <c r="AD259" s="22"/>
    </row>
    <row r="260" spans="4:30" ht="13.5">
      <c r="D260" s="30"/>
      <c r="E260" s="24"/>
      <c r="F260" s="24"/>
      <c r="G260" s="24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22"/>
      <c r="T260" s="22"/>
      <c r="U260" s="22"/>
      <c r="V260" s="22"/>
      <c r="W260" s="22"/>
      <c r="X260" s="22"/>
      <c r="AC260" s="22"/>
      <c r="AD260" s="22"/>
    </row>
    <row r="261" spans="4:30" ht="13.5">
      <c r="D261" s="30"/>
      <c r="E261" s="24"/>
      <c r="F261" s="24"/>
      <c r="G261" s="24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22"/>
      <c r="T261" s="22"/>
      <c r="U261" s="22"/>
      <c r="V261" s="22"/>
      <c r="W261" s="22"/>
      <c r="X261" s="22"/>
      <c r="AC261" s="22"/>
      <c r="AD261" s="22"/>
    </row>
    <row r="262" spans="4:30" ht="13.5">
      <c r="D262" s="30"/>
      <c r="E262" s="24"/>
      <c r="F262" s="24"/>
      <c r="G262" s="24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22"/>
      <c r="T262" s="22"/>
      <c r="U262" s="22"/>
      <c r="V262" s="22"/>
      <c r="W262" s="22"/>
      <c r="X262" s="22"/>
      <c r="AC262" s="22"/>
      <c r="AD262" s="22"/>
    </row>
    <row r="263" spans="4:30" ht="13.5">
      <c r="D263" s="30"/>
      <c r="E263" s="24"/>
      <c r="F263" s="24"/>
      <c r="G263" s="24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22"/>
      <c r="T263" s="22"/>
      <c r="U263" s="22"/>
      <c r="V263" s="22"/>
      <c r="W263" s="22"/>
      <c r="X263" s="22"/>
      <c r="AC263" s="22"/>
      <c r="AD263" s="22"/>
    </row>
    <row r="264" spans="4:30" ht="13.5">
      <c r="D264" s="30"/>
      <c r="E264" s="24"/>
      <c r="F264" s="24"/>
      <c r="G264" s="24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22"/>
      <c r="T264" s="22"/>
      <c r="U264" s="22"/>
      <c r="V264" s="22"/>
      <c r="W264" s="22"/>
      <c r="X264" s="22"/>
      <c r="AC264" s="22"/>
      <c r="AD264" s="22"/>
    </row>
    <row r="265" spans="4:30" ht="13.5">
      <c r="D265" s="30"/>
      <c r="E265" s="24"/>
      <c r="F265" s="24"/>
      <c r="G265" s="24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22"/>
      <c r="T265" s="22"/>
      <c r="U265" s="22"/>
      <c r="V265" s="22"/>
      <c r="W265" s="22"/>
      <c r="X265" s="22"/>
      <c r="AC265" s="22"/>
      <c r="AD265" s="22"/>
    </row>
    <row r="266" spans="4:30" ht="13.5">
      <c r="D266" s="30"/>
      <c r="E266" s="24"/>
      <c r="F266" s="24"/>
      <c r="G266" s="24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22"/>
      <c r="T266" s="22"/>
      <c r="U266" s="22"/>
      <c r="V266" s="22"/>
      <c r="W266" s="22"/>
      <c r="X266" s="22"/>
      <c r="AC266" s="22"/>
      <c r="AD266" s="22"/>
    </row>
    <row r="267" spans="4:30" ht="13.5">
      <c r="D267" s="30"/>
      <c r="E267" s="24"/>
      <c r="F267" s="24"/>
      <c r="G267" s="24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22"/>
      <c r="T267" s="22"/>
      <c r="U267" s="22"/>
      <c r="V267" s="22"/>
      <c r="W267" s="22"/>
      <c r="X267" s="22"/>
      <c r="AC267" s="22"/>
      <c r="AD267" s="22"/>
    </row>
    <row r="268" spans="4:30" ht="13.5">
      <c r="D268" s="30"/>
      <c r="E268" s="24"/>
      <c r="F268" s="24"/>
      <c r="G268" s="24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22"/>
      <c r="T268" s="22"/>
      <c r="U268" s="22"/>
      <c r="V268" s="22"/>
      <c r="W268" s="22"/>
      <c r="X268" s="22"/>
      <c r="AC268" s="22"/>
      <c r="AD268" s="22"/>
    </row>
    <row r="269" spans="4:30" ht="13.5">
      <c r="D269" s="30"/>
      <c r="E269" s="24"/>
      <c r="F269" s="24"/>
      <c r="G269" s="24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22"/>
      <c r="T269" s="22"/>
      <c r="U269" s="22"/>
      <c r="V269" s="22"/>
      <c r="W269" s="22"/>
      <c r="X269" s="22"/>
      <c r="AC269" s="22"/>
      <c r="AD269" s="22"/>
    </row>
    <row r="270" spans="4:30" ht="13.5">
      <c r="D270" s="30"/>
      <c r="E270" s="24"/>
      <c r="F270" s="24"/>
      <c r="G270" s="24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22"/>
      <c r="T270" s="22"/>
      <c r="U270" s="22"/>
      <c r="V270" s="22"/>
      <c r="W270" s="22"/>
      <c r="X270" s="22"/>
      <c r="AC270" s="22"/>
      <c r="AD270" s="22"/>
    </row>
    <row r="271" spans="4:30" ht="13.5">
      <c r="D271" s="30"/>
      <c r="E271" s="24"/>
      <c r="F271" s="24"/>
      <c r="G271" s="24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22"/>
      <c r="T271" s="22"/>
      <c r="U271" s="22"/>
      <c r="V271" s="22"/>
      <c r="W271" s="22"/>
      <c r="X271" s="22"/>
      <c r="AC271" s="22"/>
      <c r="AD271" s="22"/>
    </row>
    <row r="272" spans="4:30" ht="13.5">
      <c r="D272" s="30"/>
      <c r="E272" s="24"/>
      <c r="F272" s="24"/>
      <c r="G272" s="24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22"/>
      <c r="T272" s="22"/>
      <c r="U272" s="22"/>
      <c r="V272" s="22"/>
      <c r="W272" s="22"/>
      <c r="X272" s="22"/>
      <c r="AC272" s="22"/>
      <c r="AD272" s="22"/>
    </row>
    <row r="273" spans="4:30" ht="13.5">
      <c r="D273" s="30"/>
      <c r="E273" s="24"/>
      <c r="F273" s="24"/>
      <c r="G273" s="24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22"/>
      <c r="T273" s="22"/>
      <c r="U273" s="22"/>
      <c r="V273" s="22"/>
      <c r="W273" s="22"/>
      <c r="X273" s="22"/>
      <c r="AC273" s="22"/>
      <c r="AD273" s="22"/>
    </row>
    <row r="274" spans="4:30" ht="13.5">
      <c r="D274" s="30"/>
      <c r="E274" s="24"/>
      <c r="F274" s="24"/>
      <c r="G274" s="24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22"/>
      <c r="T274" s="22"/>
      <c r="U274" s="22"/>
      <c r="V274" s="22"/>
      <c r="W274" s="22"/>
      <c r="X274" s="22"/>
      <c r="AC274" s="22"/>
      <c r="AD274" s="22"/>
    </row>
    <row r="275" spans="4:30" ht="13.5">
      <c r="D275" s="30"/>
      <c r="E275" s="24"/>
      <c r="F275" s="24"/>
      <c r="G275" s="24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22"/>
      <c r="T275" s="22"/>
      <c r="U275" s="22"/>
      <c r="V275" s="22"/>
      <c r="W275" s="22"/>
      <c r="X275" s="22"/>
      <c r="AC275" s="22"/>
      <c r="AD275" s="22"/>
    </row>
    <row r="276" spans="4:30" ht="13.5">
      <c r="D276" s="30"/>
      <c r="E276" s="24"/>
      <c r="F276" s="24"/>
      <c r="G276" s="24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22"/>
      <c r="T276" s="22"/>
      <c r="U276" s="22"/>
      <c r="V276" s="22"/>
      <c r="W276" s="22"/>
      <c r="X276" s="22"/>
      <c r="AC276" s="22"/>
      <c r="AD276" s="22"/>
    </row>
    <row r="277" spans="4:30" ht="13.5">
      <c r="D277" s="30"/>
      <c r="E277" s="24"/>
      <c r="F277" s="24"/>
      <c r="G277" s="24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22"/>
      <c r="T277" s="22"/>
      <c r="U277" s="22"/>
      <c r="V277" s="22"/>
      <c r="W277" s="22"/>
      <c r="X277" s="22"/>
      <c r="AC277" s="22"/>
      <c r="AD277" s="22"/>
    </row>
    <row r="278" spans="4:30" ht="13.5">
      <c r="D278" s="30"/>
      <c r="E278" s="24"/>
      <c r="F278" s="24"/>
      <c r="G278" s="24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22"/>
      <c r="T278" s="22"/>
      <c r="U278" s="22"/>
      <c r="V278" s="22"/>
      <c r="W278" s="22"/>
      <c r="X278" s="22"/>
      <c r="AC278" s="22"/>
      <c r="AD278" s="22"/>
    </row>
    <row r="279" spans="4:30" ht="13.5">
      <c r="D279" s="30"/>
      <c r="E279" s="24"/>
      <c r="F279" s="24"/>
      <c r="G279" s="24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22"/>
      <c r="T279" s="22"/>
      <c r="U279" s="22"/>
      <c r="V279" s="22"/>
      <c r="W279" s="22"/>
      <c r="X279" s="22"/>
      <c r="AC279" s="22"/>
      <c r="AD279" s="22"/>
    </row>
    <row r="280" spans="4:30" ht="13.5">
      <c r="D280" s="30"/>
      <c r="E280" s="24"/>
      <c r="F280" s="24"/>
      <c r="G280" s="24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22"/>
      <c r="T280" s="22"/>
      <c r="U280" s="22"/>
      <c r="V280" s="22"/>
      <c r="W280" s="22"/>
      <c r="X280" s="22"/>
      <c r="AC280" s="22"/>
      <c r="AD280" s="22"/>
    </row>
    <row r="281" spans="4:30" ht="13.5">
      <c r="D281" s="30"/>
      <c r="E281" s="24"/>
      <c r="F281" s="24"/>
      <c r="G281" s="24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22"/>
      <c r="T281" s="22"/>
      <c r="U281" s="22"/>
      <c r="V281" s="22"/>
      <c r="W281" s="22"/>
      <c r="X281" s="22"/>
      <c r="AC281" s="22"/>
      <c r="AD281" s="22"/>
    </row>
    <row r="282" spans="4:30" ht="13.5">
      <c r="D282" s="30"/>
      <c r="E282" s="24"/>
      <c r="F282" s="24"/>
      <c r="G282" s="24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22"/>
      <c r="T282" s="22"/>
      <c r="U282" s="22"/>
      <c r="V282" s="22"/>
      <c r="W282" s="22"/>
      <c r="X282" s="22"/>
      <c r="AC282" s="22"/>
      <c r="AD282" s="22"/>
    </row>
    <row r="283" spans="4:30" ht="13.5">
      <c r="D283" s="30"/>
      <c r="E283" s="24"/>
      <c r="F283" s="24"/>
      <c r="G283" s="24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22"/>
      <c r="T283" s="22"/>
      <c r="U283" s="22"/>
      <c r="V283" s="22"/>
      <c r="W283" s="22"/>
      <c r="X283" s="22"/>
      <c r="AC283" s="22"/>
      <c r="AD283" s="22"/>
    </row>
    <row r="284" spans="4:30" ht="13.5">
      <c r="D284" s="30"/>
      <c r="E284" s="24"/>
      <c r="F284" s="24"/>
      <c r="G284" s="24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22"/>
      <c r="T284" s="22"/>
      <c r="U284" s="22"/>
      <c r="V284" s="22"/>
      <c r="W284" s="22"/>
      <c r="X284" s="22"/>
      <c r="AC284" s="22"/>
      <c r="AD284" s="22"/>
    </row>
    <row r="285" spans="4:30" ht="13.5">
      <c r="D285" s="30"/>
      <c r="E285" s="24"/>
      <c r="F285" s="24"/>
      <c r="G285" s="24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22"/>
      <c r="T285" s="22"/>
      <c r="U285" s="22"/>
      <c r="V285" s="22"/>
      <c r="W285" s="22"/>
      <c r="X285" s="22"/>
      <c r="AC285" s="22"/>
      <c r="AD285" s="22"/>
    </row>
    <row r="286" spans="4:30" ht="13.5">
      <c r="D286" s="30"/>
      <c r="E286" s="24"/>
      <c r="F286" s="24"/>
      <c r="G286" s="24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22"/>
      <c r="T286" s="22"/>
      <c r="U286" s="22"/>
      <c r="V286" s="22"/>
      <c r="W286" s="22"/>
      <c r="X286" s="22"/>
      <c r="AC286" s="22"/>
      <c r="AD286" s="22"/>
    </row>
    <row r="287" spans="4:30" ht="13.5">
      <c r="D287" s="30"/>
      <c r="E287" s="24"/>
      <c r="F287" s="24"/>
      <c r="G287" s="24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22"/>
      <c r="T287" s="22"/>
      <c r="U287" s="22"/>
      <c r="V287" s="22"/>
      <c r="W287" s="22"/>
      <c r="X287" s="22"/>
      <c r="AC287" s="22"/>
      <c r="AD287" s="22"/>
    </row>
    <row r="288" spans="4:30" ht="13.5">
      <c r="D288" s="30"/>
      <c r="E288" s="24"/>
      <c r="F288" s="24"/>
      <c r="G288" s="24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22"/>
      <c r="T288" s="22"/>
      <c r="U288" s="22"/>
      <c r="V288" s="22"/>
      <c r="W288" s="22"/>
      <c r="X288" s="22"/>
      <c r="AC288" s="22"/>
      <c r="AD288" s="22"/>
    </row>
    <row r="289" spans="4:30" ht="13.5">
      <c r="D289" s="30"/>
      <c r="E289" s="24"/>
      <c r="F289" s="24"/>
      <c r="G289" s="24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22"/>
      <c r="T289" s="22"/>
      <c r="U289" s="22"/>
      <c r="V289" s="22"/>
      <c r="W289" s="22"/>
      <c r="X289" s="22"/>
      <c r="AC289" s="22"/>
      <c r="AD289" s="22"/>
    </row>
    <row r="290" spans="4:30" ht="13.5">
      <c r="D290" s="30"/>
      <c r="E290" s="24"/>
      <c r="F290" s="24"/>
      <c r="G290" s="24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22"/>
      <c r="T290" s="22"/>
      <c r="U290" s="22"/>
      <c r="V290" s="22"/>
      <c r="W290" s="22"/>
      <c r="X290" s="22"/>
      <c r="AC290" s="22"/>
      <c r="AD290" s="22"/>
    </row>
    <row r="291" spans="4:30" ht="13.5">
      <c r="D291" s="30"/>
      <c r="E291" s="24"/>
      <c r="F291" s="24"/>
      <c r="G291" s="24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22"/>
      <c r="T291" s="22"/>
      <c r="U291" s="22"/>
      <c r="V291" s="22"/>
      <c r="W291" s="22"/>
      <c r="X291" s="22"/>
      <c r="AC291" s="22"/>
      <c r="AD291" s="22"/>
    </row>
    <row r="292" spans="4:30" ht="13.5">
      <c r="D292" s="30"/>
      <c r="E292" s="24"/>
      <c r="F292" s="24"/>
      <c r="G292" s="24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22"/>
      <c r="T292" s="22"/>
      <c r="U292" s="22"/>
      <c r="V292" s="22"/>
      <c r="W292" s="22"/>
      <c r="X292" s="22"/>
      <c r="AC292" s="22"/>
      <c r="AD292" s="22"/>
    </row>
    <row r="293" spans="4:30" ht="13.5">
      <c r="D293" s="30"/>
      <c r="E293" s="24"/>
      <c r="F293" s="24"/>
      <c r="G293" s="24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22"/>
      <c r="T293" s="22"/>
      <c r="U293" s="22"/>
      <c r="V293" s="22"/>
      <c r="W293" s="22"/>
      <c r="X293" s="22"/>
      <c r="AC293" s="22"/>
      <c r="AD293" s="22"/>
    </row>
    <row r="294" spans="4:30" ht="13.5">
      <c r="D294" s="30"/>
      <c r="E294" s="24"/>
      <c r="F294" s="24"/>
      <c r="G294" s="24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22"/>
      <c r="T294" s="22"/>
      <c r="U294" s="22"/>
      <c r="V294" s="22"/>
      <c r="W294" s="22"/>
      <c r="X294" s="22"/>
      <c r="AC294" s="22"/>
      <c r="AD294" s="22"/>
    </row>
    <row r="295" spans="4:30" ht="13.5">
      <c r="D295" s="30"/>
      <c r="E295" s="24"/>
      <c r="F295" s="24"/>
      <c r="G295" s="24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22"/>
      <c r="T295" s="22"/>
      <c r="U295" s="22"/>
      <c r="V295" s="22"/>
      <c r="W295" s="22"/>
      <c r="X295" s="22"/>
      <c r="AC295" s="22"/>
      <c r="AD295" s="22"/>
    </row>
    <row r="296" spans="4:30" ht="13.5">
      <c r="D296" s="30"/>
      <c r="E296" s="24"/>
      <c r="F296" s="24"/>
      <c r="G296" s="24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22"/>
      <c r="T296" s="22"/>
      <c r="U296" s="22"/>
      <c r="V296" s="22"/>
      <c r="W296" s="22"/>
      <c r="X296" s="22"/>
      <c r="AC296" s="22"/>
      <c r="AD296" s="22"/>
    </row>
    <row r="297" spans="4:30" ht="13.5">
      <c r="D297" s="30"/>
      <c r="E297" s="24"/>
      <c r="F297" s="24"/>
      <c r="G297" s="24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22"/>
      <c r="T297" s="22"/>
      <c r="U297" s="22"/>
      <c r="V297" s="22"/>
      <c r="W297" s="22"/>
      <c r="X297" s="22"/>
      <c r="AC297" s="22"/>
      <c r="AD297" s="22"/>
    </row>
    <row r="298" spans="4:30" ht="13.5">
      <c r="D298" s="30"/>
      <c r="E298" s="24"/>
      <c r="F298" s="24"/>
      <c r="G298" s="24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22"/>
      <c r="T298" s="22"/>
      <c r="U298" s="22"/>
      <c r="V298" s="22"/>
      <c r="W298" s="22"/>
      <c r="X298" s="22"/>
      <c r="AC298" s="22"/>
      <c r="AD298" s="22"/>
    </row>
    <row r="299" spans="4:30" ht="13.5">
      <c r="D299" s="30"/>
      <c r="E299" s="24"/>
      <c r="F299" s="24"/>
      <c r="G299" s="24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22"/>
      <c r="T299" s="22"/>
      <c r="U299" s="22"/>
      <c r="V299" s="22"/>
      <c r="W299" s="22"/>
      <c r="X299" s="22"/>
      <c r="AC299" s="22"/>
      <c r="AD299" s="22"/>
    </row>
    <row r="300" spans="4:30" ht="13.5">
      <c r="D300" s="30"/>
      <c r="E300" s="24"/>
      <c r="F300" s="24"/>
      <c r="G300" s="24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22"/>
      <c r="T300" s="22"/>
      <c r="U300" s="22"/>
      <c r="V300" s="22"/>
      <c r="W300" s="22"/>
      <c r="X300" s="22"/>
      <c r="AC300" s="22"/>
      <c r="AD300" s="22"/>
    </row>
    <row r="301" spans="4:30" ht="13.5">
      <c r="D301" s="30"/>
      <c r="E301" s="24"/>
      <c r="F301" s="24"/>
      <c r="G301" s="24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22"/>
      <c r="T301" s="22"/>
      <c r="U301" s="22"/>
      <c r="V301" s="22"/>
      <c r="W301" s="22"/>
      <c r="X301" s="22"/>
      <c r="AC301" s="22"/>
      <c r="AD301" s="22"/>
    </row>
    <row r="302" spans="4:30" ht="13.5">
      <c r="D302" s="30"/>
      <c r="E302" s="24"/>
      <c r="F302" s="24"/>
      <c r="G302" s="24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22"/>
      <c r="T302" s="22"/>
      <c r="U302" s="22"/>
      <c r="V302" s="22"/>
      <c r="W302" s="22"/>
      <c r="X302" s="22"/>
      <c r="AC302" s="22"/>
      <c r="AD302" s="22"/>
    </row>
    <row r="303" spans="4:30" ht="13.5">
      <c r="D303" s="30"/>
      <c r="E303" s="24"/>
      <c r="F303" s="24"/>
      <c r="G303" s="24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22"/>
      <c r="T303" s="22"/>
      <c r="U303" s="22"/>
      <c r="V303" s="22"/>
      <c r="W303" s="22"/>
      <c r="X303" s="22"/>
      <c r="AC303" s="22"/>
      <c r="AD303" s="22"/>
    </row>
    <row r="304" spans="4:30" ht="13.5">
      <c r="D304" s="30"/>
      <c r="E304" s="24"/>
      <c r="F304" s="24"/>
      <c r="G304" s="24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22"/>
      <c r="T304" s="22"/>
      <c r="U304" s="22"/>
      <c r="V304" s="22"/>
      <c r="W304" s="22"/>
      <c r="X304" s="22"/>
      <c r="AC304" s="22"/>
      <c r="AD304" s="22"/>
    </row>
    <row r="305" spans="4:30" ht="13.5">
      <c r="D305" s="30"/>
      <c r="E305" s="24"/>
      <c r="F305" s="24"/>
      <c r="G305" s="24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22"/>
      <c r="T305" s="22"/>
      <c r="U305" s="22"/>
      <c r="V305" s="22"/>
      <c r="W305" s="22"/>
      <c r="X305" s="22"/>
      <c r="AC305" s="22"/>
      <c r="AD305" s="22"/>
    </row>
    <row r="306" spans="4:30" ht="13.5">
      <c r="D306" s="30"/>
      <c r="E306" s="24"/>
      <c r="F306" s="24"/>
      <c r="G306" s="24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22"/>
      <c r="T306" s="22"/>
      <c r="U306" s="22"/>
      <c r="V306" s="22"/>
      <c r="W306" s="22"/>
      <c r="X306" s="22"/>
      <c r="AC306" s="22"/>
      <c r="AD306" s="22"/>
    </row>
    <row r="307" spans="4:30" ht="13.5">
      <c r="D307" s="30"/>
      <c r="E307" s="24"/>
      <c r="F307" s="24"/>
      <c r="G307" s="24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22"/>
      <c r="T307" s="22"/>
      <c r="U307" s="22"/>
      <c r="V307" s="22"/>
      <c r="W307" s="22"/>
      <c r="X307" s="22"/>
      <c r="AC307" s="22"/>
      <c r="AD307" s="22"/>
    </row>
    <row r="308" spans="4:30" ht="13.5">
      <c r="D308" s="30"/>
      <c r="E308" s="24"/>
      <c r="F308" s="24"/>
      <c r="G308" s="24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22"/>
      <c r="T308" s="22"/>
      <c r="U308" s="22"/>
      <c r="V308" s="22"/>
      <c r="W308" s="22"/>
      <c r="X308" s="22"/>
      <c r="AC308" s="22"/>
      <c r="AD308" s="22"/>
    </row>
    <row r="309" spans="4:30" ht="13.5">
      <c r="D309" s="30"/>
      <c r="E309" s="24"/>
      <c r="F309" s="24"/>
      <c r="G309" s="24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22"/>
      <c r="T309" s="22"/>
      <c r="U309" s="22"/>
      <c r="V309" s="22"/>
      <c r="W309" s="22"/>
      <c r="X309" s="22"/>
      <c r="AC309" s="22"/>
      <c r="AD309" s="22"/>
    </row>
    <row r="310" spans="4:30" ht="13.5">
      <c r="D310" s="30"/>
      <c r="E310" s="24"/>
      <c r="F310" s="24"/>
      <c r="G310" s="24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22"/>
      <c r="T310" s="22"/>
      <c r="U310" s="22"/>
      <c r="V310" s="22"/>
      <c r="W310" s="22"/>
      <c r="X310" s="22"/>
      <c r="AC310" s="22"/>
      <c r="AD310" s="22"/>
    </row>
    <row r="311" spans="4:30" ht="13.5">
      <c r="D311" s="30"/>
      <c r="E311" s="24"/>
      <c r="F311" s="24"/>
      <c r="G311" s="24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22"/>
      <c r="T311" s="22"/>
      <c r="U311" s="22"/>
      <c r="V311" s="22"/>
      <c r="W311" s="22"/>
      <c r="X311" s="22"/>
      <c r="AC311" s="22"/>
      <c r="AD311" s="22"/>
    </row>
    <row r="312" spans="4:30" ht="13.5">
      <c r="D312" s="30"/>
      <c r="E312" s="24"/>
      <c r="F312" s="24"/>
      <c r="G312" s="24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22"/>
      <c r="T312" s="22"/>
      <c r="U312" s="22"/>
      <c r="V312" s="22"/>
      <c r="W312" s="22"/>
      <c r="X312" s="22"/>
      <c r="AC312" s="22"/>
      <c r="AD312" s="22"/>
    </row>
    <row r="313" spans="4:30" ht="13.5">
      <c r="D313" s="30"/>
      <c r="E313" s="24"/>
      <c r="F313" s="24"/>
      <c r="G313" s="24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22"/>
      <c r="T313" s="22"/>
      <c r="U313" s="22"/>
      <c r="V313" s="22"/>
      <c r="W313" s="22"/>
      <c r="X313" s="22"/>
      <c r="AC313" s="22"/>
      <c r="AD313" s="22"/>
    </row>
    <row r="314" spans="4:30" ht="13.5">
      <c r="D314" s="30"/>
      <c r="E314" s="24"/>
      <c r="F314" s="24"/>
      <c r="G314" s="24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22"/>
      <c r="T314" s="22"/>
      <c r="U314" s="22"/>
      <c r="V314" s="22"/>
      <c r="W314" s="22"/>
      <c r="X314" s="22"/>
      <c r="AC314" s="22"/>
      <c r="AD314" s="22"/>
    </row>
    <row r="315" spans="4:30" ht="13.5">
      <c r="D315" s="30"/>
      <c r="E315" s="24"/>
      <c r="F315" s="24"/>
      <c r="G315" s="24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22"/>
      <c r="T315" s="22"/>
      <c r="U315" s="22"/>
      <c r="V315" s="22"/>
      <c r="W315" s="22"/>
      <c r="X315" s="22"/>
      <c r="AC315" s="22"/>
      <c r="AD315" s="22"/>
    </row>
    <row r="316" spans="4:30" ht="13.5">
      <c r="D316" s="30"/>
      <c r="E316" s="24"/>
      <c r="F316" s="24"/>
      <c r="G316" s="24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22"/>
      <c r="T316" s="22"/>
      <c r="U316" s="22"/>
      <c r="V316" s="22"/>
      <c r="W316" s="22"/>
      <c r="X316" s="22"/>
      <c r="AC316" s="22"/>
      <c r="AD316" s="22"/>
    </row>
    <row r="317" spans="4:30" ht="13.5">
      <c r="D317" s="30"/>
      <c r="E317" s="24"/>
      <c r="F317" s="24"/>
      <c r="G317" s="24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22"/>
      <c r="T317" s="22"/>
      <c r="U317" s="22"/>
      <c r="V317" s="22"/>
      <c r="W317" s="22"/>
      <c r="X317" s="22"/>
      <c r="AC317" s="22"/>
      <c r="AD317" s="22"/>
    </row>
    <row r="318" spans="4:30" ht="13.5">
      <c r="D318" s="30"/>
      <c r="E318" s="24"/>
      <c r="F318" s="24"/>
      <c r="G318" s="24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22"/>
      <c r="T318" s="22"/>
      <c r="U318" s="22"/>
      <c r="V318" s="22"/>
      <c r="W318" s="22"/>
      <c r="X318" s="22"/>
      <c r="AC318" s="22"/>
      <c r="AD318" s="22"/>
    </row>
    <row r="319" spans="4:30" ht="13.5">
      <c r="D319" s="30"/>
      <c r="E319" s="24"/>
      <c r="F319" s="24"/>
      <c r="G319" s="24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22"/>
      <c r="T319" s="22"/>
      <c r="U319" s="22"/>
      <c r="V319" s="22"/>
      <c r="W319" s="22"/>
      <c r="X319" s="22"/>
      <c r="AC319" s="22"/>
      <c r="AD319" s="22"/>
    </row>
    <row r="320" spans="4:30" ht="13.5">
      <c r="D320" s="30"/>
      <c r="E320" s="24"/>
      <c r="F320" s="24"/>
      <c r="G320" s="24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22"/>
      <c r="T320" s="22"/>
      <c r="U320" s="22"/>
      <c r="V320" s="22"/>
      <c r="W320" s="22"/>
      <c r="X320" s="22"/>
      <c r="AC320" s="22"/>
      <c r="AD320" s="22"/>
    </row>
    <row r="321" spans="4:30" ht="13.5">
      <c r="D321" s="30"/>
      <c r="E321" s="24"/>
      <c r="F321" s="24"/>
      <c r="G321" s="24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22"/>
      <c r="T321" s="22"/>
      <c r="U321" s="22"/>
      <c r="V321" s="22"/>
      <c r="W321" s="22"/>
      <c r="X321" s="22"/>
      <c r="AC321" s="22"/>
      <c r="AD321" s="22"/>
    </row>
    <row r="322" spans="4:30" ht="13.5">
      <c r="D322" s="30"/>
      <c r="E322" s="24"/>
      <c r="F322" s="24"/>
      <c r="G322" s="24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22"/>
      <c r="T322" s="22"/>
      <c r="U322" s="22"/>
      <c r="V322" s="22"/>
      <c r="W322" s="22"/>
      <c r="X322" s="22"/>
      <c r="AC322" s="22"/>
      <c r="AD322" s="22"/>
    </row>
    <row r="323" spans="4:30" ht="13.5">
      <c r="D323" s="30"/>
      <c r="E323" s="24"/>
      <c r="F323" s="24"/>
      <c r="G323" s="24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22"/>
      <c r="T323" s="22"/>
      <c r="U323" s="22"/>
      <c r="V323" s="22"/>
      <c r="W323" s="22"/>
      <c r="X323" s="22"/>
      <c r="AC323" s="22"/>
      <c r="AD323" s="22"/>
    </row>
    <row r="324" spans="4:30" ht="13.5">
      <c r="D324" s="30"/>
      <c r="E324" s="24"/>
      <c r="F324" s="24"/>
      <c r="G324" s="24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22"/>
      <c r="T324" s="22"/>
      <c r="U324" s="22"/>
      <c r="V324" s="22"/>
      <c r="W324" s="22"/>
      <c r="X324" s="22"/>
      <c r="AC324" s="22"/>
      <c r="AD324" s="22"/>
    </row>
    <row r="325" spans="4:30" ht="13.5">
      <c r="D325" s="30"/>
      <c r="E325" s="24"/>
      <c r="F325" s="24"/>
      <c r="G325" s="24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22"/>
      <c r="T325" s="22"/>
      <c r="U325" s="22"/>
      <c r="V325" s="22"/>
      <c r="W325" s="22"/>
      <c r="X325" s="22"/>
      <c r="AC325" s="22"/>
      <c r="AD325" s="22"/>
    </row>
    <row r="326" spans="4:30" ht="13.5">
      <c r="D326" s="30"/>
      <c r="E326" s="24"/>
      <c r="F326" s="24"/>
      <c r="G326" s="24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22"/>
      <c r="T326" s="22"/>
      <c r="U326" s="22"/>
      <c r="V326" s="22"/>
      <c r="W326" s="22"/>
      <c r="X326" s="22"/>
      <c r="AC326" s="22"/>
      <c r="AD326" s="22"/>
    </row>
    <row r="327" spans="4:30" ht="13.5">
      <c r="D327" s="30"/>
      <c r="E327" s="24"/>
      <c r="F327" s="24"/>
      <c r="G327" s="24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22"/>
      <c r="T327" s="22"/>
      <c r="U327" s="22"/>
      <c r="V327" s="22"/>
      <c r="W327" s="22"/>
      <c r="X327" s="22"/>
      <c r="AC327" s="22"/>
      <c r="AD327" s="22"/>
    </row>
    <row r="328" spans="4:30" ht="13.5">
      <c r="D328" s="30"/>
      <c r="E328" s="24"/>
      <c r="F328" s="24"/>
      <c r="G328" s="24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22"/>
      <c r="T328" s="22"/>
      <c r="U328" s="22"/>
      <c r="V328" s="22"/>
      <c r="W328" s="22"/>
      <c r="X328" s="22"/>
      <c r="AC328" s="22"/>
      <c r="AD328" s="22"/>
    </row>
    <row r="329" spans="4:30" ht="13.5">
      <c r="D329" s="30"/>
      <c r="E329" s="24"/>
      <c r="F329" s="24"/>
      <c r="G329" s="24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22"/>
      <c r="T329" s="22"/>
      <c r="U329" s="22"/>
      <c r="V329" s="22"/>
      <c r="W329" s="22"/>
      <c r="X329" s="22"/>
      <c r="AC329" s="22"/>
      <c r="AD329" s="22"/>
    </row>
    <row r="330" spans="4:30" ht="13.5">
      <c r="D330" s="30"/>
      <c r="E330" s="24"/>
      <c r="F330" s="24"/>
      <c r="G330" s="24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22"/>
      <c r="T330" s="22"/>
      <c r="U330" s="22"/>
      <c r="V330" s="22"/>
      <c r="W330" s="22"/>
      <c r="X330" s="22"/>
      <c r="AC330" s="22"/>
      <c r="AD330" s="22"/>
    </row>
    <row r="331" spans="4:30" ht="13.5">
      <c r="D331" s="30"/>
      <c r="E331" s="24"/>
      <c r="F331" s="24"/>
      <c r="G331" s="24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22"/>
      <c r="T331" s="22"/>
      <c r="U331" s="22"/>
      <c r="V331" s="22"/>
      <c r="W331" s="22"/>
      <c r="X331" s="22"/>
      <c r="AC331" s="22"/>
      <c r="AD331" s="22"/>
    </row>
    <row r="332" spans="4:30" ht="13.5">
      <c r="D332" s="30"/>
      <c r="E332" s="24"/>
      <c r="F332" s="24"/>
      <c r="G332" s="24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22"/>
      <c r="T332" s="22"/>
      <c r="U332" s="22"/>
      <c r="V332" s="22"/>
      <c r="W332" s="22"/>
      <c r="X332" s="22"/>
      <c r="AC332" s="22"/>
      <c r="AD332" s="22"/>
    </row>
    <row r="333" spans="4:30" ht="13.5">
      <c r="D333" s="30"/>
      <c r="E333" s="24"/>
      <c r="F333" s="24"/>
      <c r="G333" s="24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22"/>
      <c r="T333" s="22"/>
      <c r="U333" s="22"/>
      <c r="V333" s="22"/>
      <c r="W333" s="22"/>
      <c r="X333" s="22"/>
      <c r="AC333" s="22"/>
      <c r="AD333" s="22"/>
    </row>
    <row r="334" spans="4:30" ht="13.5">
      <c r="D334" s="30"/>
      <c r="E334" s="24"/>
      <c r="F334" s="24"/>
      <c r="G334" s="24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22"/>
      <c r="T334" s="22"/>
      <c r="U334" s="22"/>
      <c r="V334" s="22"/>
      <c r="W334" s="22"/>
      <c r="X334" s="22"/>
      <c r="AC334" s="22"/>
      <c r="AD334" s="22"/>
    </row>
    <row r="335" spans="4:30" ht="13.5">
      <c r="D335" s="30"/>
      <c r="E335" s="24"/>
      <c r="F335" s="24"/>
      <c r="G335" s="24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22"/>
      <c r="T335" s="22"/>
      <c r="U335" s="22"/>
      <c r="V335" s="22"/>
      <c r="W335" s="22"/>
      <c r="X335" s="22"/>
      <c r="AC335" s="22"/>
      <c r="AD335" s="22"/>
    </row>
    <row r="336" spans="4:30" ht="13.5">
      <c r="D336" s="30"/>
      <c r="E336" s="24"/>
      <c r="F336" s="24"/>
      <c r="G336" s="24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22"/>
      <c r="T336" s="22"/>
      <c r="U336" s="22"/>
      <c r="V336" s="22"/>
      <c r="W336" s="22"/>
      <c r="X336" s="22"/>
      <c r="AC336" s="22"/>
      <c r="AD336" s="22"/>
    </row>
    <row r="337" spans="4:30" ht="13.5">
      <c r="D337" s="30"/>
      <c r="E337" s="24"/>
      <c r="F337" s="24"/>
      <c r="G337" s="24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22"/>
      <c r="T337" s="22"/>
      <c r="U337" s="22"/>
      <c r="V337" s="22"/>
      <c r="W337" s="22"/>
      <c r="X337" s="22"/>
      <c r="AC337" s="22"/>
      <c r="AD337" s="22"/>
    </row>
    <row r="338" spans="4:30" ht="13.5">
      <c r="D338" s="30"/>
      <c r="E338" s="24"/>
      <c r="F338" s="24"/>
      <c r="G338" s="24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22"/>
      <c r="T338" s="22"/>
      <c r="U338" s="22"/>
      <c r="V338" s="22"/>
      <c r="W338" s="22"/>
      <c r="X338" s="22"/>
      <c r="AC338" s="22"/>
      <c r="AD338" s="22"/>
    </row>
    <row r="339" spans="4:30" ht="13.5">
      <c r="D339" s="30"/>
      <c r="E339" s="24"/>
      <c r="F339" s="24"/>
      <c r="G339" s="24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22"/>
      <c r="T339" s="22"/>
      <c r="U339" s="22"/>
      <c r="V339" s="22"/>
      <c r="W339" s="22"/>
      <c r="X339" s="22"/>
      <c r="AC339" s="22"/>
      <c r="AD339" s="22"/>
    </row>
    <row r="340" spans="4:30" ht="13.5">
      <c r="D340" s="30"/>
      <c r="E340" s="24"/>
      <c r="F340" s="24"/>
      <c r="G340" s="24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22"/>
      <c r="T340" s="22"/>
      <c r="U340" s="22"/>
      <c r="V340" s="22"/>
      <c r="W340" s="22"/>
      <c r="X340" s="22"/>
      <c r="AC340" s="22"/>
      <c r="AD340" s="22"/>
    </row>
    <row r="341" spans="4:30" ht="13.5">
      <c r="D341" s="30"/>
      <c r="E341" s="24"/>
      <c r="F341" s="24"/>
      <c r="G341" s="24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22"/>
      <c r="T341" s="22"/>
      <c r="U341" s="22"/>
      <c r="V341" s="22"/>
      <c r="W341" s="22"/>
      <c r="X341" s="22"/>
      <c r="AC341" s="22"/>
      <c r="AD341" s="22"/>
    </row>
    <row r="342" spans="4:30" ht="13.5">
      <c r="D342" s="30"/>
      <c r="E342" s="24"/>
      <c r="F342" s="24"/>
      <c r="G342" s="24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22"/>
      <c r="T342" s="22"/>
      <c r="U342" s="22"/>
      <c r="V342" s="22"/>
      <c r="W342" s="22"/>
      <c r="X342" s="22"/>
      <c r="AC342" s="22"/>
      <c r="AD342" s="22"/>
    </row>
    <row r="343" spans="4:30" ht="13.5">
      <c r="D343" s="30"/>
      <c r="E343" s="24"/>
      <c r="F343" s="24"/>
      <c r="G343" s="24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22"/>
      <c r="T343" s="22"/>
      <c r="U343" s="22"/>
      <c r="V343" s="22"/>
      <c r="W343" s="22"/>
      <c r="X343" s="22"/>
      <c r="AC343" s="22"/>
      <c r="AD343" s="22"/>
    </row>
    <row r="344" spans="4:30" ht="13.5">
      <c r="D344" s="30"/>
      <c r="E344" s="24"/>
      <c r="F344" s="24"/>
      <c r="G344" s="24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22"/>
      <c r="T344" s="22"/>
      <c r="U344" s="22"/>
      <c r="V344" s="22"/>
      <c r="W344" s="22"/>
      <c r="X344" s="22"/>
      <c r="AC344" s="22"/>
      <c r="AD344" s="22"/>
    </row>
    <row r="345" spans="4:30" ht="13.5">
      <c r="D345" s="30"/>
      <c r="E345" s="24"/>
      <c r="F345" s="24"/>
      <c r="G345" s="24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22"/>
      <c r="T345" s="22"/>
      <c r="U345" s="22"/>
      <c r="V345" s="22"/>
      <c r="W345" s="22"/>
      <c r="X345" s="22"/>
      <c r="AC345" s="22"/>
      <c r="AD345" s="22"/>
    </row>
    <row r="346" spans="4:30" ht="13.5">
      <c r="D346" s="30"/>
      <c r="E346" s="24"/>
      <c r="F346" s="24"/>
      <c r="G346" s="24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22"/>
      <c r="T346" s="22"/>
      <c r="U346" s="22"/>
      <c r="V346" s="22"/>
      <c r="W346" s="22"/>
      <c r="X346" s="22"/>
      <c r="AC346" s="22"/>
      <c r="AD346" s="22"/>
    </row>
    <row r="347" spans="4:30" ht="13.5">
      <c r="D347" s="30"/>
      <c r="E347" s="24"/>
      <c r="F347" s="24"/>
      <c r="G347" s="24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22"/>
      <c r="T347" s="22"/>
      <c r="U347" s="22"/>
      <c r="V347" s="22"/>
      <c r="W347" s="22"/>
      <c r="X347" s="22"/>
      <c r="AC347" s="22"/>
      <c r="AD347" s="22"/>
    </row>
    <row r="348" spans="4:30" ht="13.5">
      <c r="D348" s="30"/>
      <c r="E348" s="24"/>
      <c r="F348" s="24"/>
      <c r="G348" s="24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22"/>
      <c r="T348" s="22"/>
      <c r="U348" s="22"/>
      <c r="V348" s="22"/>
      <c r="W348" s="22"/>
      <c r="X348" s="22"/>
      <c r="AC348" s="22"/>
      <c r="AD348" s="22"/>
    </row>
    <row r="349" spans="4:30" ht="13.5">
      <c r="D349" s="30"/>
      <c r="E349" s="24"/>
      <c r="F349" s="24"/>
      <c r="G349" s="24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22"/>
      <c r="T349" s="22"/>
      <c r="U349" s="22"/>
      <c r="V349" s="22"/>
      <c r="W349" s="22"/>
      <c r="X349" s="22"/>
      <c r="AC349" s="22"/>
      <c r="AD349" s="22"/>
    </row>
    <row r="350" spans="4:30" ht="13.5">
      <c r="D350" s="30"/>
      <c r="E350" s="24"/>
      <c r="F350" s="24"/>
      <c r="G350" s="24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22"/>
      <c r="T350" s="22"/>
      <c r="U350" s="22"/>
      <c r="V350" s="22"/>
      <c r="W350" s="22"/>
      <c r="X350" s="22"/>
      <c r="AC350" s="22"/>
      <c r="AD350" s="22"/>
    </row>
    <row r="351" spans="4:30" ht="13.5">
      <c r="D351" s="30"/>
      <c r="E351" s="24"/>
      <c r="F351" s="24"/>
      <c r="G351" s="24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22"/>
      <c r="T351" s="22"/>
      <c r="U351" s="22"/>
      <c r="V351" s="22"/>
      <c r="W351" s="22"/>
      <c r="X351" s="22"/>
      <c r="AC351" s="22"/>
      <c r="AD351" s="22"/>
    </row>
    <row r="352" spans="4:30" ht="13.5">
      <c r="D352" s="30"/>
      <c r="E352" s="24"/>
      <c r="F352" s="24"/>
      <c r="G352" s="24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22"/>
      <c r="T352" s="22"/>
      <c r="U352" s="22"/>
      <c r="V352" s="22"/>
      <c r="W352" s="22"/>
      <c r="X352" s="22"/>
      <c r="AC352" s="22"/>
      <c r="AD352" s="22"/>
    </row>
    <row r="353" spans="4:30" ht="13.5">
      <c r="D353" s="30"/>
      <c r="E353" s="24"/>
      <c r="F353" s="24"/>
      <c r="G353" s="24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22"/>
      <c r="T353" s="22"/>
      <c r="U353" s="22"/>
      <c r="V353" s="22"/>
      <c r="W353" s="22"/>
      <c r="X353" s="22"/>
      <c r="AC353" s="22"/>
      <c r="AD353" s="22"/>
    </row>
    <row r="354" spans="4:30" ht="13.5">
      <c r="D354" s="30"/>
      <c r="E354" s="24"/>
      <c r="F354" s="24"/>
      <c r="G354" s="24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22"/>
      <c r="T354" s="22"/>
      <c r="U354" s="22"/>
      <c r="V354" s="22"/>
      <c r="W354" s="22"/>
      <c r="X354" s="22"/>
      <c r="AC354" s="22"/>
      <c r="AD354" s="22"/>
    </row>
    <row r="355" spans="4:30" ht="13.5">
      <c r="D355" s="30"/>
      <c r="E355" s="24"/>
      <c r="F355" s="24"/>
      <c r="G355" s="24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22"/>
      <c r="T355" s="22"/>
      <c r="U355" s="22"/>
      <c r="V355" s="22"/>
      <c r="W355" s="22"/>
      <c r="X355" s="22"/>
      <c r="AC355" s="22"/>
      <c r="AD355" s="22"/>
    </row>
    <row r="356" spans="4:30" ht="13.5">
      <c r="D356" s="30"/>
      <c r="E356" s="24"/>
      <c r="F356" s="24"/>
      <c r="G356" s="24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22"/>
      <c r="T356" s="22"/>
      <c r="U356" s="22"/>
      <c r="V356" s="22"/>
      <c r="W356" s="22"/>
      <c r="X356" s="22"/>
      <c r="AC356" s="22"/>
      <c r="AD356" s="22"/>
    </row>
    <row r="357" spans="4:30" ht="13.5">
      <c r="D357" s="30"/>
      <c r="E357" s="24"/>
      <c r="F357" s="24"/>
      <c r="G357" s="24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22"/>
      <c r="T357" s="22"/>
      <c r="U357" s="22"/>
      <c r="V357" s="22"/>
      <c r="W357" s="22"/>
      <c r="X357" s="22"/>
      <c r="AC357" s="22"/>
      <c r="AD357" s="22"/>
    </row>
    <row r="358" spans="4:30" ht="13.5">
      <c r="D358" s="30"/>
      <c r="E358" s="24"/>
      <c r="F358" s="24"/>
      <c r="G358" s="24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22"/>
      <c r="T358" s="22"/>
      <c r="U358" s="22"/>
      <c r="V358" s="22"/>
      <c r="W358" s="22"/>
      <c r="X358" s="22"/>
      <c r="AC358" s="22"/>
      <c r="AD358" s="22"/>
    </row>
    <row r="359" spans="4:30" ht="13.5">
      <c r="D359" s="30"/>
      <c r="E359" s="24"/>
      <c r="F359" s="24"/>
      <c r="G359" s="24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22"/>
      <c r="T359" s="22"/>
      <c r="U359" s="22"/>
      <c r="V359" s="22"/>
      <c r="W359" s="22"/>
      <c r="X359" s="22"/>
      <c r="AC359" s="22"/>
      <c r="AD359" s="22"/>
    </row>
    <row r="360" spans="4:30" ht="13.5">
      <c r="D360" s="30"/>
      <c r="E360" s="24"/>
      <c r="F360" s="24"/>
      <c r="G360" s="24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22"/>
      <c r="T360" s="22"/>
      <c r="U360" s="22"/>
      <c r="V360" s="22"/>
      <c r="W360" s="22"/>
      <c r="X360" s="22"/>
      <c r="AC360" s="22"/>
      <c r="AD360" s="22"/>
    </row>
    <row r="361" spans="4:30" ht="13.5">
      <c r="D361" s="30"/>
      <c r="E361" s="24"/>
      <c r="F361" s="24"/>
      <c r="G361" s="24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22"/>
      <c r="T361" s="22"/>
      <c r="U361" s="22"/>
      <c r="V361" s="22"/>
      <c r="W361" s="22"/>
      <c r="X361" s="22"/>
      <c r="AC361" s="22"/>
      <c r="AD361" s="22"/>
    </row>
    <row r="362" spans="4:30" ht="13.5">
      <c r="D362" s="30"/>
      <c r="E362" s="24"/>
      <c r="F362" s="24"/>
      <c r="G362" s="24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22"/>
      <c r="T362" s="22"/>
      <c r="U362" s="22"/>
      <c r="V362" s="22"/>
      <c r="W362" s="22"/>
      <c r="X362" s="22"/>
      <c r="AC362" s="22"/>
      <c r="AD362" s="22"/>
    </row>
    <row r="363" spans="4:30" ht="13.5">
      <c r="D363" s="30"/>
      <c r="E363" s="24"/>
      <c r="F363" s="24"/>
      <c r="G363" s="24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22"/>
      <c r="T363" s="22"/>
      <c r="U363" s="22"/>
      <c r="V363" s="22"/>
      <c r="W363" s="22"/>
      <c r="X363" s="22"/>
      <c r="AC363" s="22"/>
      <c r="AD363" s="22"/>
    </row>
    <row r="364" spans="4:30" ht="13.5">
      <c r="D364" s="30"/>
      <c r="E364" s="24"/>
      <c r="F364" s="24"/>
      <c r="G364" s="24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22"/>
      <c r="T364" s="22"/>
      <c r="U364" s="22"/>
      <c r="V364" s="22"/>
      <c r="W364" s="22"/>
      <c r="X364" s="22"/>
      <c r="AC364" s="22"/>
      <c r="AD364" s="22"/>
    </row>
    <row r="365" spans="4:30" ht="13.5">
      <c r="D365" s="30"/>
      <c r="E365" s="24"/>
      <c r="F365" s="24"/>
      <c r="G365" s="24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22"/>
      <c r="T365" s="22"/>
      <c r="U365" s="22"/>
      <c r="V365" s="22"/>
      <c r="W365" s="22"/>
      <c r="X365" s="22"/>
      <c r="AC365" s="22"/>
      <c r="AD365" s="22"/>
    </row>
    <row r="366" spans="4:30" ht="13.5">
      <c r="D366" s="30"/>
      <c r="E366" s="24"/>
      <c r="F366" s="24"/>
      <c r="G366" s="24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22"/>
      <c r="T366" s="22"/>
      <c r="U366" s="22"/>
      <c r="V366" s="22"/>
      <c r="W366" s="22"/>
      <c r="X366" s="22"/>
      <c r="AC366" s="22"/>
      <c r="AD366" s="22"/>
    </row>
    <row r="367" spans="4:30" ht="13.5">
      <c r="D367" s="30"/>
      <c r="E367" s="24"/>
      <c r="F367" s="24"/>
      <c r="G367" s="24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22"/>
      <c r="T367" s="22"/>
      <c r="U367" s="22"/>
      <c r="V367" s="22"/>
      <c r="W367" s="22"/>
      <c r="X367" s="22"/>
      <c r="AC367" s="22"/>
      <c r="AD367" s="22"/>
    </row>
    <row r="368" spans="4:30" ht="13.5">
      <c r="D368" s="30"/>
      <c r="E368" s="24"/>
      <c r="F368" s="24"/>
      <c r="G368" s="24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22"/>
      <c r="T368" s="22"/>
      <c r="U368" s="22"/>
      <c r="V368" s="22"/>
      <c r="W368" s="22"/>
      <c r="X368" s="22"/>
      <c r="AC368" s="22"/>
      <c r="AD368" s="22"/>
    </row>
    <row r="369" spans="4:30" ht="13.5">
      <c r="D369" s="30"/>
      <c r="E369" s="24"/>
      <c r="F369" s="24"/>
      <c r="G369" s="24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22"/>
      <c r="T369" s="22"/>
      <c r="U369" s="22"/>
      <c r="V369" s="22"/>
      <c r="W369" s="22"/>
      <c r="X369" s="22"/>
      <c r="AC369" s="22"/>
      <c r="AD369" s="22"/>
    </row>
    <row r="370" spans="4:30" ht="13.5">
      <c r="D370" s="30"/>
      <c r="E370" s="24"/>
      <c r="F370" s="24"/>
      <c r="G370" s="24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22"/>
      <c r="T370" s="22"/>
      <c r="U370" s="22"/>
      <c r="V370" s="22"/>
      <c r="W370" s="22"/>
      <c r="X370" s="22"/>
      <c r="AC370" s="22"/>
      <c r="AD370" s="22"/>
    </row>
    <row r="371" spans="4:30" ht="13.5">
      <c r="D371" s="30"/>
      <c r="E371" s="24"/>
      <c r="F371" s="24"/>
      <c r="G371" s="24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22"/>
      <c r="T371" s="22"/>
      <c r="U371" s="22"/>
      <c r="V371" s="22"/>
      <c r="W371" s="22"/>
      <c r="X371" s="22"/>
      <c r="AC371" s="22"/>
      <c r="AD371" s="22"/>
    </row>
    <row r="372" spans="4:30" ht="13.5">
      <c r="D372" s="30"/>
      <c r="E372" s="24"/>
      <c r="F372" s="24"/>
      <c r="G372" s="24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22"/>
      <c r="T372" s="22"/>
      <c r="U372" s="22"/>
      <c r="V372" s="22"/>
      <c r="W372" s="22"/>
      <c r="X372" s="22"/>
      <c r="AC372" s="22"/>
      <c r="AD372" s="22"/>
    </row>
    <row r="373" spans="4:30" ht="13.5">
      <c r="D373" s="30"/>
      <c r="E373" s="24"/>
      <c r="F373" s="24"/>
      <c r="G373" s="24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22"/>
      <c r="T373" s="22"/>
      <c r="U373" s="22"/>
      <c r="V373" s="22"/>
      <c r="W373" s="22"/>
      <c r="X373" s="22"/>
      <c r="AC373" s="22"/>
      <c r="AD373" s="22"/>
    </row>
    <row r="374" spans="4:30" ht="13.5">
      <c r="D374" s="30"/>
      <c r="E374" s="24"/>
      <c r="F374" s="24"/>
      <c r="G374" s="24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22"/>
      <c r="T374" s="22"/>
      <c r="U374" s="22"/>
      <c r="V374" s="22"/>
      <c r="W374" s="22"/>
      <c r="X374" s="22"/>
      <c r="AC374" s="22"/>
      <c r="AD374" s="22"/>
    </row>
    <row r="375" spans="4:30" ht="13.5">
      <c r="D375" s="30"/>
      <c r="E375" s="24"/>
      <c r="F375" s="24"/>
      <c r="G375" s="24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22"/>
      <c r="T375" s="22"/>
      <c r="U375" s="22"/>
      <c r="V375" s="22"/>
      <c r="W375" s="22"/>
      <c r="X375" s="22"/>
      <c r="AC375" s="22"/>
      <c r="AD375" s="22"/>
    </row>
    <row r="376" spans="4:30" ht="13.5">
      <c r="D376" s="30"/>
      <c r="E376" s="24"/>
      <c r="F376" s="24"/>
      <c r="G376" s="24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22"/>
      <c r="T376" s="22"/>
      <c r="U376" s="22"/>
      <c r="V376" s="22"/>
      <c r="W376" s="22"/>
      <c r="X376" s="22"/>
      <c r="AC376" s="22"/>
      <c r="AD376" s="22"/>
    </row>
    <row r="377" spans="4:30" ht="13.5">
      <c r="D377" s="30"/>
      <c r="E377" s="24"/>
      <c r="F377" s="24"/>
      <c r="G377" s="24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22"/>
      <c r="T377" s="22"/>
      <c r="U377" s="22"/>
      <c r="V377" s="22"/>
      <c r="W377" s="22"/>
      <c r="X377" s="22"/>
      <c r="AC377" s="22"/>
      <c r="AD377" s="22"/>
    </row>
    <row r="378" spans="4:30" ht="13.5">
      <c r="D378" s="30"/>
      <c r="E378" s="24"/>
      <c r="F378" s="24"/>
      <c r="G378" s="24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22"/>
      <c r="T378" s="22"/>
      <c r="U378" s="22"/>
      <c r="V378" s="22"/>
      <c r="W378" s="22"/>
      <c r="X378" s="22"/>
      <c r="AC378" s="22"/>
      <c r="AD378" s="22"/>
    </row>
    <row r="379" spans="4:30" ht="13.5">
      <c r="D379" s="30"/>
      <c r="E379" s="24"/>
      <c r="F379" s="24"/>
      <c r="G379" s="24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22"/>
      <c r="T379" s="22"/>
      <c r="U379" s="22"/>
      <c r="V379" s="22"/>
      <c r="W379" s="22"/>
      <c r="X379" s="22"/>
      <c r="AC379" s="22"/>
      <c r="AD379" s="22"/>
    </row>
    <row r="380" spans="4:30" ht="13.5">
      <c r="D380" s="30"/>
      <c r="E380" s="24"/>
      <c r="F380" s="24"/>
      <c r="G380" s="24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22"/>
      <c r="T380" s="22"/>
      <c r="U380" s="22"/>
      <c r="V380" s="22"/>
      <c r="W380" s="22"/>
      <c r="X380" s="22"/>
      <c r="AC380" s="22"/>
      <c r="AD380" s="22"/>
    </row>
    <row r="381" spans="4:30" ht="13.5">
      <c r="D381" s="30"/>
      <c r="E381" s="24"/>
      <c r="F381" s="24"/>
      <c r="G381" s="24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22"/>
      <c r="T381" s="22"/>
      <c r="U381" s="22"/>
      <c r="V381" s="22"/>
      <c r="W381" s="22"/>
      <c r="X381" s="22"/>
      <c r="AC381" s="22"/>
      <c r="AD381" s="22"/>
    </row>
    <row r="382" spans="4:30" ht="13.5">
      <c r="D382" s="30"/>
      <c r="E382" s="24"/>
      <c r="F382" s="24"/>
      <c r="G382" s="24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22"/>
      <c r="T382" s="22"/>
      <c r="U382" s="22"/>
      <c r="V382" s="22"/>
      <c r="W382" s="22"/>
      <c r="X382" s="22"/>
      <c r="AC382" s="22"/>
      <c r="AD382" s="22"/>
    </row>
    <row r="383" spans="4:30" ht="13.5">
      <c r="D383" s="30"/>
      <c r="E383" s="24"/>
      <c r="F383" s="24"/>
      <c r="G383" s="24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22"/>
      <c r="T383" s="22"/>
      <c r="U383" s="22"/>
      <c r="V383" s="22"/>
      <c r="W383" s="22"/>
      <c r="X383" s="22"/>
      <c r="AC383" s="22"/>
      <c r="AD383" s="22"/>
    </row>
    <row r="384" spans="4:30" ht="13.5">
      <c r="D384" s="30"/>
      <c r="E384" s="24"/>
      <c r="F384" s="24"/>
      <c r="G384" s="24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22"/>
      <c r="T384" s="22"/>
      <c r="U384" s="22"/>
      <c r="V384" s="22"/>
      <c r="W384" s="22"/>
      <c r="X384" s="22"/>
      <c r="AC384" s="22"/>
      <c r="AD384" s="22"/>
    </row>
    <row r="385" spans="4:30" ht="13.5">
      <c r="D385" s="30"/>
      <c r="E385" s="24"/>
      <c r="F385" s="24"/>
      <c r="G385" s="24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22"/>
      <c r="T385" s="22"/>
      <c r="U385" s="22"/>
      <c r="V385" s="22"/>
      <c r="W385" s="22"/>
      <c r="X385" s="22"/>
      <c r="AC385" s="22"/>
      <c r="AD385" s="22"/>
    </row>
    <row r="386" spans="4:30" ht="13.5">
      <c r="D386" s="30"/>
      <c r="E386" s="24"/>
      <c r="F386" s="24"/>
      <c r="G386" s="24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22"/>
      <c r="T386" s="22"/>
      <c r="U386" s="22"/>
      <c r="V386" s="22"/>
      <c r="W386" s="22"/>
      <c r="X386" s="22"/>
      <c r="AC386" s="22"/>
      <c r="AD386" s="22"/>
    </row>
    <row r="387" spans="4:30" ht="13.5">
      <c r="D387" s="30"/>
      <c r="E387" s="24"/>
      <c r="F387" s="24"/>
      <c r="G387" s="24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22"/>
      <c r="T387" s="22"/>
      <c r="U387" s="22"/>
      <c r="V387" s="22"/>
      <c r="W387" s="22"/>
      <c r="X387" s="22"/>
      <c r="AC387" s="22"/>
      <c r="AD387" s="22"/>
    </row>
    <row r="388" spans="4:30" ht="13.5">
      <c r="D388" s="30"/>
      <c r="E388" s="24"/>
      <c r="F388" s="24"/>
      <c r="G388" s="24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22"/>
      <c r="T388" s="22"/>
      <c r="U388" s="22"/>
      <c r="V388" s="22"/>
      <c r="W388" s="22"/>
      <c r="X388" s="22"/>
      <c r="AC388" s="22"/>
      <c r="AD388" s="22"/>
    </row>
    <row r="389" spans="4:30" ht="13.5">
      <c r="D389" s="30"/>
      <c r="E389" s="24"/>
      <c r="F389" s="24"/>
      <c r="G389" s="24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22"/>
      <c r="T389" s="22"/>
      <c r="U389" s="22"/>
      <c r="V389" s="22"/>
      <c r="W389" s="22"/>
      <c r="X389" s="22"/>
      <c r="AC389" s="22"/>
      <c r="AD389" s="22"/>
    </row>
    <row r="390" spans="4:30" ht="13.5">
      <c r="D390" s="30"/>
      <c r="E390" s="24"/>
      <c r="F390" s="24"/>
      <c r="G390" s="24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22"/>
      <c r="T390" s="22"/>
      <c r="U390" s="22"/>
      <c r="V390" s="22"/>
      <c r="W390" s="22"/>
      <c r="X390" s="22"/>
      <c r="AC390" s="22"/>
      <c r="AD390" s="22"/>
    </row>
    <row r="391" spans="4:30" ht="13.5">
      <c r="D391" s="30"/>
      <c r="E391" s="24"/>
      <c r="F391" s="24"/>
      <c r="G391" s="24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22"/>
      <c r="T391" s="22"/>
      <c r="U391" s="22"/>
      <c r="V391" s="22"/>
      <c r="W391" s="22"/>
      <c r="X391" s="22"/>
      <c r="AC391" s="22"/>
      <c r="AD391" s="22"/>
    </row>
    <row r="392" spans="4:30" ht="13.5">
      <c r="D392" s="30"/>
      <c r="E392" s="24"/>
      <c r="F392" s="24"/>
      <c r="G392" s="24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22"/>
      <c r="T392" s="22"/>
      <c r="U392" s="22"/>
      <c r="V392" s="22"/>
      <c r="W392" s="22"/>
      <c r="X392" s="22"/>
      <c r="AC392" s="22"/>
      <c r="AD392" s="22"/>
    </row>
    <row r="393" spans="4:30" ht="13.5">
      <c r="D393" s="30"/>
      <c r="E393" s="24"/>
      <c r="F393" s="24"/>
      <c r="G393" s="24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22"/>
      <c r="T393" s="22"/>
      <c r="U393" s="22"/>
      <c r="V393" s="22"/>
      <c r="W393" s="22"/>
      <c r="X393" s="22"/>
      <c r="AC393" s="22"/>
      <c r="AD393" s="22"/>
    </row>
    <row r="394" spans="4:30" ht="13.5">
      <c r="D394" s="30"/>
      <c r="E394" s="24"/>
      <c r="F394" s="24"/>
      <c r="G394" s="24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22"/>
      <c r="T394" s="22"/>
      <c r="U394" s="22"/>
      <c r="V394" s="22"/>
      <c r="W394" s="22"/>
      <c r="X394" s="22"/>
      <c r="AC394" s="22"/>
      <c r="AD394" s="22"/>
    </row>
    <row r="395" spans="4:30" ht="13.5">
      <c r="D395" s="30"/>
      <c r="E395" s="24"/>
      <c r="F395" s="24"/>
      <c r="G395" s="24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22"/>
      <c r="T395" s="22"/>
      <c r="U395" s="22"/>
      <c r="V395" s="22"/>
      <c r="W395" s="22"/>
      <c r="X395" s="22"/>
      <c r="AC395" s="22"/>
      <c r="AD395" s="22"/>
    </row>
    <row r="396" spans="4:30" ht="13.5">
      <c r="D396" s="30"/>
      <c r="E396" s="24"/>
      <c r="F396" s="24"/>
      <c r="G396" s="24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22"/>
      <c r="T396" s="22"/>
      <c r="U396" s="22"/>
      <c r="V396" s="22"/>
      <c r="W396" s="22"/>
      <c r="X396" s="22"/>
      <c r="AC396" s="22"/>
      <c r="AD396" s="22"/>
    </row>
    <row r="397" spans="4:30" ht="13.5">
      <c r="D397" s="30"/>
      <c r="E397" s="24"/>
      <c r="F397" s="24"/>
      <c r="G397" s="24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22"/>
      <c r="T397" s="22"/>
      <c r="U397" s="22"/>
      <c r="V397" s="22"/>
      <c r="W397" s="22"/>
      <c r="X397" s="22"/>
      <c r="AC397" s="22"/>
      <c r="AD397" s="22"/>
    </row>
    <row r="398" spans="4:30" ht="13.5">
      <c r="D398" s="30"/>
      <c r="E398" s="24"/>
      <c r="F398" s="24"/>
      <c r="G398" s="24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22"/>
      <c r="T398" s="22"/>
      <c r="U398" s="22"/>
      <c r="V398" s="22"/>
      <c r="W398" s="22"/>
      <c r="X398" s="22"/>
      <c r="AC398" s="22"/>
      <c r="AD398" s="22"/>
    </row>
    <row r="399" spans="4:30" ht="13.5">
      <c r="D399" s="30"/>
      <c r="E399" s="24"/>
      <c r="F399" s="24"/>
      <c r="G399" s="24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22"/>
      <c r="T399" s="22"/>
      <c r="U399" s="22"/>
      <c r="V399" s="22"/>
      <c r="W399" s="22"/>
      <c r="X399" s="22"/>
      <c r="AC399" s="22"/>
      <c r="AD399" s="22"/>
    </row>
    <row r="400" spans="4:30" ht="13.5">
      <c r="D400" s="30"/>
      <c r="E400" s="24"/>
      <c r="F400" s="24"/>
      <c r="G400" s="24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22"/>
      <c r="T400" s="22"/>
      <c r="U400" s="22"/>
      <c r="V400" s="22"/>
      <c r="W400" s="22"/>
      <c r="X400" s="22"/>
      <c r="AC400" s="22"/>
      <c r="AD400" s="22"/>
    </row>
    <row r="401" spans="4:30" ht="13.5">
      <c r="D401" s="30"/>
      <c r="E401" s="24"/>
      <c r="F401" s="24"/>
      <c r="G401" s="24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22"/>
      <c r="T401" s="22"/>
      <c r="U401" s="22"/>
      <c r="V401" s="22"/>
      <c r="W401" s="22"/>
      <c r="X401" s="22"/>
      <c r="AC401" s="22"/>
      <c r="AD401" s="22"/>
    </row>
    <row r="402" spans="4:30" ht="13.5">
      <c r="D402" s="30"/>
      <c r="E402" s="24"/>
      <c r="F402" s="24"/>
      <c r="G402" s="24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22"/>
      <c r="T402" s="22"/>
      <c r="U402" s="22"/>
      <c r="V402" s="22"/>
      <c r="W402" s="22"/>
      <c r="X402" s="22"/>
      <c r="AC402" s="22"/>
      <c r="AD402" s="22"/>
    </row>
    <row r="403" spans="4:30" ht="13.5">
      <c r="D403" s="30"/>
      <c r="E403" s="24"/>
      <c r="F403" s="24"/>
      <c r="G403" s="24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22"/>
      <c r="T403" s="22"/>
      <c r="U403" s="22"/>
      <c r="V403" s="22"/>
      <c r="W403" s="22"/>
      <c r="X403" s="22"/>
      <c r="AC403" s="22"/>
      <c r="AD403" s="22"/>
    </row>
    <row r="404" spans="4:30" ht="13.5">
      <c r="D404" s="30"/>
      <c r="E404" s="24"/>
      <c r="F404" s="24"/>
      <c r="G404" s="24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22"/>
      <c r="T404" s="22"/>
      <c r="U404" s="22"/>
      <c r="V404" s="22"/>
      <c r="W404" s="22"/>
      <c r="X404" s="22"/>
      <c r="AC404" s="22"/>
      <c r="AD404" s="22"/>
    </row>
    <row r="405" spans="4:30" ht="13.5">
      <c r="D405" s="30"/>
      <c r="E405" s="24"/>
      <c r="F405" s="24"/>
      <c r="G405" s="24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22"/>
      <c r="T405" s="22"/>
      <c r="U405" s="22"/>
      <c r="V405" s="22"/>
      <c r="W405" s="22"/>
      <c r="X405" s="22"/>
      <c r="AC405" s="22"/>
      <c r="AD405" s="22"/>
    </row>
    <row r="406" spans="4:30" ht="13.5">
      <c r="D406" s="30"/>
      <c r="E406" s="24"/>
      <c r="F406" s="24"/>
      <c r="G406" s="24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22"/>
      <c r="T406" s="22"/>
      <c r="U406" s="22"/>
      <c r="V406" s="22"/>
      <c r="W406" s="22"/>
      <c r="X406" s="22"/>
      <c r="AC406" s="22"/>
      <c r="AD406" s="22"/>
    </row>
    <row r="407" spans="4:30" ht="13.5">
      <c r="D407" s="30"/>
      <c r="E407" s="24"/>
      <c r="F407" s="24"/>
      <c r="G407" s="24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22"/>
      <c r="T407" s="22"/>
      <c r="U407" s="22"/>
      <c r="V407" s="22"/>
      <c r="W407" s="22"/>
      <c r="X407" s="22"/>
      <c r="AC407" s="22"/>
      <c r="AD407" s="22"/>
    </row>
    <row r="408" spans="4:30" ht="13.5">
      <c r="D408" s="30"/>
      <c r="E408" s="24"/>
      <c r="F408" s="24"/>
      <c r="G408" s="24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22"/>
      <c r="T408" s="22"/>
      <c r="U408" s="22"/>
      <c r="V408" s="22"/>
      <c r="W408" s="22"/>
      <c r="X408" s="22"/>
      <c r="AC408" s="22"/>
      <c r="AD408" s="22"/>
    </row>
    <row r="409" spans="4:30" ht="13.5">
      <c r="D409" s="30"/>
      <c r="E409" s="24"/>
      <c r="F409" s="24"/>
      <c r="G409" s="24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22"/>
      <c r="T409" s="22"/>
      <c r="U409" s="22"/>
      <c r="V409" s="22"/>
      <c r="W409" s="22"/>
      <c r="X409" s="22"/>
      <c r="AC409" s="22"/>
      <c r="AD409" s="22"/>
    </row>
    <row r="410" spans="4:30" ht="13.5">
      <c r="D410" s="30"/>
      <c r="E410" s="24"/>
      <c r="F410" s="24"/>
      <c r="G410" s="24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22"/>
      <c r="T410" s="22"/>
      <c r="U410" s="22"/>
      <c r="V410" s="22"/>
      <c r="W410" s="22"/>
      <c r="X410" s="22"/>
      <c r="AC410" s="22"/>
      <c r="AD410" s="22"/>
    </row>
    <row r="411" spans="4:30" ht="13.5">
      <c r="D411" s="30"/>
      <c r="E411" s="24"/>
      <c r="F411" s="24"/>
      <c r="G411" s="24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22"/>
      <c r="T411" s="22"/>
      <c r="U411" s="22"/>
      <c r="V411" s="22"/>
      <c r="W411" s="22"/>
      <c r="X411" s="22"/>
      <c r="AC411" s="22"/>
      <c r="AD411" s="22"/>
    </row>
    <row r="412" spans="4:30" ht="13.5">
      <c r="D412" s="30"/>
      <c r="E412" s="24"/>
      <c r="F412" s="24"/>
      <c r="G412" s="24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22"/>
      <c r="T412" s="22"/>
      <c r="U412" s="22"/>
      <c r="V412" s="22"/>
      <c r="W412" s="22"/>
      <c r="X412" s="22"/>
      <c r="AC412" s="22"/>
      <c r="AD412" s="22"/>
    </row>
    <row r="413" spans="4:30" ht="13.5">
      <c r="D413" s="30"/>
      <c r="E413" s="24"/>
      <c r="F413" s="24"/>
      <c r="G413" s="24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22"/>
      <c r="T413" s="22"/>
      <c r="U413" s="22"/>
      <c r="V413" s="22"/>
      <c r="W413" s="22"/>
      <c r="X413" s="22"/>
      <c r="AC413" s="22"/>
      <c r="AD413" s="22"/>
    </row>
    <row r="414" spans="4:30" ht="13.5">
      <c r="D414" s="30"/>
      <c r="E414" s="24"/>
      <c r="F414" s="24"/>
      <c r="G414" s="24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22"/>
      <c r="T414" s="22"/>
      <c r="U414" s="22"/>
      <c r="V414" s="22"/>
      <c r="W414" s="22"/>
      <c r="X414" s="22"/>
      <c r="AC414" s="22"/>
      <c r="AD414" s="22"/>
    </row>
    <row r="415" spans="4:30" ht="13.5">
      <c r="D415" s="30"/>
      <c r="E415" s="24"/>
      <c r="F415" s="24"/>
      <c r="G415" s="24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22"/>
      <c r="T415" s="22"/>
      <c r="U415" s="22"/>
      <c r="V415" s="22"/>
      <c r="W415" s="22"/>
      <c r="X415" s="22"/>
      <c r="AC415" s="22"/>
      <c r="AD415" s="22"/>
    </row>
    <row r="416" spans="4:30" ht="13.5">
      <c r="D416" s="30"/>
      <c r="E416" s="24"/>
      <c r="F416" s="24"/>
      <c r="G416" s="24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22"/>
      <c r="T416" s="22"/>
      <c r="U416" s="22"/>
      <c r="V416" s="22"/>
      <c r="W416" s="22"/>
      <c r="X416" s="22"/>
      <c r="AC416" s="22"/>
      <c r="AD416" s="22"/>
    </row>
    <row r="417" spans="4:30" ht="13.5">
      <c r="D417" s="30"/>
      <c r="E417" s="24"/>
      <c r="F417" s="24"/>
      <c r="G417" s="24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22"/>
      <c r="T417" s="22"/>
      <c r="U417" s="22"/>
      <c r="V417" s="22"/>
      <c r="W417" s="22"/>
      <c r="X417" s="22"/>
      <c r="AC417" s="22"/>
      <c r="AD417" s="22"/>
    </row>
    <row r="418" spans="4:30" ht="13.5">
      <c r="D418" s="30"/>
      <c r="E418" s="24"/>
      <c r="F418" s="24"/>
      <c r="G418" s="24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22"/>
      <c r="T418" s="22"/>
      <c r="U418" s="22"/>
      <c r="V418" s="22"/>
      <c r="W418" s="22"/>
      <c r="X418" s="22"/>
      <c r="AC418" s="22"/>
      <c r="AD418" s="22"/>
    </row>
    <row r="419" spans="4:30" ht="13.5">
      <c r="D419" s="30"/>
      <c r="E419" s="24"/>
      <c r="F419" s="24"/>
      <c r="G419" s="24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22"/>
      <c r="T419" s="22"/>
      <c r="U419" s="22"/>
      <c r="V419" s="22"/>
      <c r="W419" s="22"/>
      <c r="X419" s="22"/>
      <c r="AC419" s="22"/>
      <c r="AD419" s="22"/>
    </row>
    <row r="420" spans="4:30" ht="13.5">
      <c r="D420" s="30"/>
      <c r="E420" s="24"/>
      <c r="F420" s="24"/>
      <c r="G420" s="24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22"/>
      <c r="T420" s="22"/>
      <c r="U420" s="22"/>
      <c r="V420" s="22"/>
      <c r="W420" s="22"/>
      <c r="X420" s="22"/>
      <c r="AC420" s="22"/>
      <c r="AD420" s="22"/>
    </row>
    <row r="421" spans="4:30" ht="13.5">
      <c r="D421" s="30"/>
      <c r="E421" s="24"/>
      <c r="F421" s="24"/>
      <c r="G421" s="24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22"/>
      <c r="T421" s="22"/>
      <c r="U421" s="22"/>
      <c r="V421" s="22"/>
      <c r="W421" s="22"/>
      <c r="X421" s="22"/>
      <c r="AC421" s="22"/>
      <c r="AD421" s="22"/>
    </row>
    <row r="422" spans="4:30" ht="13.5">
      <c r="D422" s="30"/>
      <c r="E422" s="24"/>
      <c r="F422" s="24"/>
      <c r="G422" s="24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22"/>
      <c r="T422" s="22"/>
      <c r="U422" s="22"/>
      <c r="V422" s="22"/>
      <c r="W422" s="22"/>
      <c r="X422" s="22"/>
      <c r="AC422" s="22"/>
      <c r="AD422" s="22"/>
    </row>
    <row r="423" spans="4:30" ht="13.5">
      <c r="D423" s="30"/>
      <c r="E423" s="24"/>
      <c r="F423" s="24"/>
      <c r="G423" s="24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22"/>
      <c r="T423" s="22"/>
      <c r="U423" s="22"/>
      <c r="V423" s="22"/>
      <c r="W423" s="22"/>
      <c r="X423" s="22"/>
      <c r="AC423" s="22"/>
      <c r="AD423" s="22"/>
    </row>
    <row r="424" spans="4:30" ht="13.5">
      <c r="D424" s="30"/>
      <c r="E424" s="24"/>
      <c r="F424" s="24"/>
      <c r="G424" s="24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22"/>
      <c r="T424" s="22"/>
      <c r="U424" s="22"/>
      <c r="V424" s="22"/>
      <c r="W424" s="22"/>
      <c r="X424" s="22"/>
      <c r="AC424" s="22"/>
      <c r="AD424" s="22"/>
    </row>
    <row r="425" spans="4:30" ht="13.5">
      <c r="D425" s="30"/>
      <c r="E425" s="24"/>
      <c r="F425" s="24"/>
      <c r="G425" s="24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22"/>
      <c r="T425" s="22"/>
      <c r="U425" s="22"/>
      <c r="V425" s="22"/>
      <c r="W425" s="22"/>
      <c r="X425" s="22"/>
      <c r="AC425" s="22"/>
      <c r="AD425" s="22"/>
    </row>
    <row r="426" spans="4:30" ht="13.5">
      <c r="D426" s="30"/>
      <c r="E426" s="24"/>
      <c r="F426" s="24"/>
      <c r="G426" s="24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22"/>
      <c r="T426" s="22"/>
      <c r="U426" s="22"/>
      <c r="V426" s="22"/>
      <c r="W426" s="22"/>
      <c r="X426" s="22"/>
      <c r="AC426" s="22"/>
      <c r="AD426" s="22"/>
    </row>
    <row r="427" spans="4:30" ht="13.5">
      <c r="D427" s="30"/>
      <c r="E427" s="24"/>
      <c r="F427" s="24"/>
      <c r="G427" s="24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22"/>
      <c r="T427" s="22"/>
      <c r="U427" s="22"/>
      <c r="V427" s="22"/>
      <c r="W427" s="22"/>
      <c r="X427" s="22"/>
      <c r="AC427" s="22"/>
      <c r="AD427" s="22"/>
    </row>
    <row r="428" spans="4:30" ht="13.5">
      <c r="D428" s="30"/>
      <c r="E428" s="24"/>
      <c r="F428" s="24"/>
      <c r="G428" s="24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22"/>
      <c r="T428" s="22"/>
      <c r="U428" s="22"/>
      <c r="V428" s="22"/>
      <c r="W428" s="22"/>
      <c r="X428" s="22"/>
      <c r="AC428" s="22"/>
      <c r="AD428" s="22"/>
    </row>
    <row r="429" spans="4:30" ht="13.5">
      <c r="D429" s="30"/>
      <c r="E429" s="24"/>
      <c r="F429" s="24"/>
      <c r="G429" s="24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22"/>
      <c r="T429" s="22"/>
      <c r="U429" s="22"/>
      <c r="V429" s="22"/>
      <c r="W429" s="22"/>
      <c r="X429" s="22"/>
      <c r="AC429" s="22"/>
      <c r="AD429" s="22"/>
    </row>
    <row r="430" spans="4:30" ht="13.5">
      <c r="D430" s="30"/>
      <c r="E430" s="24"/>
      <c r="F430" s="24"/>
      <c r="G430" s="24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22"/>
      <c r="T430" s="22"/>
      <c r="U430" s="22"/>
      <c r="V430" s="22"/>
      <c r="W430" s="22"/>
      <c r="X430" s="22"/>
      <c r="AC430" s="22"/>
      <c r="AD430" s="22"/>
    </row>
    <row r="431" spans="4:30" ht="13.5">
      <c r="D431" s="30"/>
      <c r="E431" s="24"/>
      <c r="F431" s="24"/>
      <c r="G431" s="24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22"/>
      <c r="T431" s="22"/>
      <c r="U431" s="22"/>
      <c r="V431" s="22"/>
      <c r="W431" s="22"/>
      <c r="X431" s="22"/>
      <c r="AC431" s="22"/>
      <c r="AD431" s="22"/>
    </row>
    <row r="432" spans="4:30" ht="13.5">
      <c r="D432" s="30"/>
      <c r="E432" s="24"/>
      <c r="F432" s="24"/>
      <c r="G432" s="24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22"/>
      <c r="T432" s="22"/>
      <c r="U432" s="22"/>
      <c r="V432" s="22"/>
      <c r="W432" s="22"/>
      <c r="X432" s="22"/>
      <c r="AC432" s="22"/>
      <c r="AD432" s="22"/>
    </row>
    <row r="433" spans="4:30" ht="13.5">
      <c r="D433" s="30"/>
      <c r="E433" s="24"/>
      <c r="F433" s="24"/>
      <c r="G433" s="24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22"/>
      <c r="T433" s="22"/>
      <c r="U433" s="22"/>
      <c r="V433" s="22"/>
      <c r="W433" s="22"/>
      <c r="X433" s="22"/>
      <c r="AC433" s="22"/>
      <c r="AD433" s="22"/>
    </row>
    <row r="434" spans="4:30" ht="13.5">
      <c r="D434" s="30"/>
      <c r="E434" s="24"/>
      <c r="F434" s="24"/>
      <c r="G434" s="24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22"/>
      <c r="T434" s="22"/>
      <c r="U434" s="22"/>
      <c r="V434" s="22"/>
      <c r="W434" s="22"/>
      <c r="X434" s="22"/>
      <c r="AC434" s="22"/>
      <c r="AD434" s="22"/>
    </row>
    <row r="435" spans="4:30" ht="13.5">
      <c r="D435" s="30"/>
      <c r="E435" s="24"/>
      <c r="F435" s="24"/>
      <c r="G435" s="24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22"/>
      <c r="T435" s="22"/>
      <c r="U435" s="22"/>
      <c r="V435" s="22"/>
      <c r="W435" s="22"/>
      <c r="X435" s="22"/>
      <c r="AC435" s="22"/>
      <c r="AD435" s="22"/>
    </row>
    <row r="436" spans="4:30" ht="13.5">
      <c r="D436" s="30"/>
      <c r="E436" s="24"/>
      <c r="F436" s="24"/>
      <c r="G436" s="24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22"/>
      <c r="T436" s="22"/>
      <c r="U436" s="22"/>
      <c r="V436" s="22"/>
      <c r="W436" s="22"/>
      <c r="X436" s="22"/>
      <c r="AC436" s="22"/>
      <c r="AD436" s="22"/>
    </row>
    <row r="437" spans="4:30" ht="13.5">
      <c r="D437" s="30"/>
      <c r="E437" s="24"/>
      <c r="F437" s="24"/>
      <c r="G437" s="24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22"/>
      <c r="T437" s="22"/>
      <c r="U437" s="22"/>
      <c r="V437" s="22"/>
      <c r="W437" s="22"/>
      <c r="X437" s="22"/>
      <c r="AC437" s="22"/>
      <c r="AD437" s="22"/>
    </row>
    <row r="438" spans="4:30" ht="13.5">
      <c r="D438" s="30"/>
      <c r="E438" s="24"/>
      <c r="F438" s="24"/>
      <c r="G438" s="24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22"/>
      <c r="T438" s="22"/>
      <c r="U438" s="22"/>
      <c r="V438" s="22"/>
      <c r="W438" s="22"/>
      <c r="X438" s="22"/>
      <c r="AC438" s="22"/>
      <c r="AD438" s="22"/>
    </row>
    <row r="439" spans="4:30" ht="13.5">
      <c r="D439" s="30"/>
      <c r="E439" s="24"/>
      <c r="F439" s="24"/>
      <c r="G439" s="24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22"/>
      <c r="T439" s="22"/>
      <c r="U439" s="22"/>
      <c r="V439" s="22"/>
      <c r="W439" s="22"/>
      <c r="X439" s="22"/>
      <c r="AC439" s="22"/>
      <c r="AD439" s="22"/>
    </row>
    <row r="440" spans="4:30" ht="13.5">
      <c r="D440" s="30"/>
      <c r="E440" s="24"/>
      <c r="F440" s="24"/>
      <c r="G440" s="24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22"/>
      <c r="T440" s="22"/>
      <c r="U440" s="22"/>
      <c r="V440" s="22"/>
      <c r="W440" s="22"/>
      <c r="X440" s="22"/>
      <c r="AC440" s="22"/>
      <c r="AD440" s="22"/>
    </row>
    <row r="441" spans="4:30" ht="13.5">
      <c r="D441" s="30"/>
      <c r="E441" s="24"/>
      <c r="F441" s="24"/>
      <c r="G441" s="24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22"/>
      <c r="T441" s="22"/>
      <c r="U441" s="22"/>
      <c r="V441" s="22"/>
      <c r="W441" s="22"/>
      <c r="X441" s="22"/>
      <c r="AC441" s="22"/>
      <c r="AD441" s="22"/>
    </row>
    <row r="442" spans="4:30" ht="13.5">
      <c r="D442" s="30"/>
      <c r="E442" s="24"/>
      <c r="F442" s="24"/>
      <c r="G442" s="24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22"/>
      <c r="T442" s="22"/>
      <c r="U442" s="22"/>
      <c r="V442" s="22"/>
      <c r="W442" s="22"/>
      <c r="X442" s="22"/>
      <c r="AC442" s="22"/>
      <c r="AD442" s="22"/>
    </row>
    <row r="443" spans="4:30" ht="13.5">
      <c r="D443" s="30"/>
      <c r="E443" s="24"/>
      <c r="F443" s="24"/>
      <c r="G443" s="24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22"/>
      <c r="T443" s="22"/>
      <c r="U443" s="22"/>
      <c r="V443" s="22"/>
      <c r="W443" s="22"/>
      <c r="X443" s="22"/>
      <c r="AC443" s="22"/>
      <c r="AD443" s="22"/>
    </row>
    <row r="444" spans="4:30" ht="13.5">
      <c r="D444" s="30"/>
      <c r="E444" s="24"/>
      <c r="F444" s="24"/>
      <c r="G444" s="24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22"/>
      <c r="T444" s="22"/>
      <c r="U444" s="22"/>
      <c r="V444" s="22"/>
      <c r="W444" s="22"/>
      <c r="X444" s="22"/>
      <c r="AC444" s="22"/>
      <c r="AD444" s="22"/>
    </row>
    <row r="445" spans="4:30" ht="13.5">
      <c r="D445" s="30"/>
      <c r="E445" s="24"/>
      <c r="F445" s="24"/>
      <c r="G445" s="24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22"/>
      <c r="T445" s="22"/>
      <c r="U445" s="22"/>
      <c r="V445" s="22"/>
      <c r="W445" s="22"/>
      <c r="X445" s="22"/>
      <c r="AC445" s="22"/>
      <c r="AD445" s="22"/>
    </row>
    <row r="446" spans="4:30" ht="13.5">
      <c r="D446" s="30"/>
      <c r="E446" s="24"/>
      <c r="F446" s="24"/>
      <c r="G446" s="24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22"/>
      <c r="T446" s="22"/>
      <c r="U446" s="22"/>
      <c r="V446" s="22"/>
      <c r="W446" s="22"/>
      <c r="X446" s="22"/>
      <c r="AC446" s="22"/>
      <c r="AD446" s="22"/>
    </row>
    <row r="447" spans="4:30" ht="13.5">
      <c r="D447" s="30"/>
      <c r="E447" s="24"/>
      <c r="F447" s="24"/>
      <c r="G447" s="24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22"/>
      <c r="T447" s="22"/>
      <c r="U447" s="22"/>
      <c r="V447" s="22"/>
      <c r="W447" s="22"/>
      <c r="X447" s="22"/>
      <c r="AC447" s="22"/>
      <c r="AD447" s="22"/>
    </row>
    <row r="448" spans="4:30" ht="13.5">
      <c r="D448" s="30"/>
      <c r="E448" s="24"/>
      <c r="F448" s="24"/>
      <c r="G448" s="24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22"/>
      <c r="T448" s="22"/>
      <c r="U448" s="22"/>
      <c r="V448" s="22"/>
      <c r="W448" s="22"/>
      <c r="X448" s="22"/>
      <c r="AC448" s="22"/>
      <c r="AD448" s="22"/>
    </row>
    <row r="449" spans="4:30" ht="13.5">
      <c r="D449" s="30"/>
      <c r="E449" s="24"/>
      <c r="F449" s="24"/>
      <c r="G449" s="24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22"/>
      <c r="T449" s="22"/>
      <c r="U449" s="22"/>
      <c r="V449" s="22"/>
      <c r="W449" s="22"/>
      <c r="X449" s="22"/>
      <c r="AC449" s="22"/>
      <c r="AD449" s="22"/>
    </row>
    <row r="450" spans="4:30" ht="13.5">
      <c r="D450" s="30"/>
      <c r="E450" s="24"/>
      <c r="F450" s="24"/>
      <c r="G450" s="24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22"/>
      <c r="T450" s="22"/>
      <c r="U450" s="22"/>
      <c r="V450" s="22"/>
      <c r="W450" s="22"/>
      <c r="X450" s="22"/>
      <c r="AC450" s="22"/>
      <c r="AD450" s="22"/>
    </row>
    <row r="451" spans="4:30" ht="13.5">
      <c r="D451" s="30"/>
      <c r="E451" s="24"/>
      <c r="F451" s="24"/>
      <c r="G451" s="24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22"/>
      <c r="T451" s="22"/>
      <c r="U451" s="22"/>
      <c r="V451" s="22"/>
      <c r="W451" s="22"/>
      <c r="X451" s="22"/>
      <c r="AC451" s="22"/>
      <c r="AD451" s="22"/>
    </row>
    <row r="452" spans="4:30" ht="13.5">
      <c r="D452" s="30"/>
      <c r="E452" s="24"/>
      <c r="F452" s="24"/>
      <c r="G452" s="24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22"/>
      <c r="T452" s="22"/>
      <c r="U452" s="22"/>
      <c r="V452" s="22"/>
      <c r="W452" s="22"/>
      <c r="X452" s="22"/>
      <c r="AC452" s="22"/>
      <c r="AD452" s="22"/>
    </row>
    <row r="453" spans="4:30" ht="13.5">
      <c r="D453" s="30"/>
      <c r="E453" s="24"/>
      <c r="F453" s="24"/>
      <c r="G453" s="24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22"/>
      <c r="T453" s="22"/>
      <c r="U453" s="22"/>
      <c r="V453" s="22"/>
      <c r="W453" s="22"/>
      <c r="X453" s="22"/>
      <c r="AC453" s="22"/>
      <c r="AD453" s="22"/>
    </row>
    <row r="454" spans="4:30" ht="13.5">
      <c r="D454" s="30"/>
      <c r="E454" s="24"/>
      <c r="F454" s="24"/>
      <c r="G454" s="24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22"/>
      <c r="T454" s="22"/>
      <c r="U454" s="22"/>
      <c r="V454" s="22"/>
      <c r="W454" s="22"/>
      <c r="X454" s="22"/>
      <c r="AC454" s="22"/>
      <c r="AD454" s="22"/>
    </row>
    <row r="455" spans="4:30" ht="13.5">
      <c r="D455" s="30"/>
      <c r="E455" s="24"/>
      <c r="F455" s="24"/>
      <c r="G455" s="24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22"/>
      <c r="T455" s="22"/>
      <c r="U455" s="22"/>
      <c r="V455" s="22"/>
      <c r="W455" s="22"/>
      <c r="X455" s="22"/>
      <c r="AC455" s="22"/>
      <c r="AD455" s="22"/>
    </row>
    <row r="456" spans="4:30" ht="13.5">
      <c r="D456" s="30"/>
      <c r="E456" s="24"/>
      <c r="F456" s="24"/>
      <c r="G456" s="24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22"/>
      <c r="T456" s="22"/>
      <c r="U456" s="22"/>
      <c r="V456" s="22"/>
      <c r="W456" s="22"/>
      <c r="X456" s="22"/>
      <c r="AC456" s="22"/>
      <c r="AD456" s="22"/>
    </row>
    <row r="457" spans="4:30" ht="13.5">
      <c r="D457" s="30"/>
      <c r="E457" s="24"/>
      <c r="F457" s="24"/>
      <c r="G457" s="24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22"/>
      <c r="T457" s="22"/>
      <c r="U457" s="22"/>
      <c r="V457" s="22"/>
      <c r="W457" s="22"/>
      <c r="X457" s="22"/>
      <c r="AC457" s="22"/>
      <c r="AD457" s="22"/>
    </row>
    <row r="458" spans="4:30" ht="13.5">
      <c r="D458" s="30"/>
      <c r="E458" s="24"/>
      <c r="F458" s="24"/>
      <c r="G458" s="24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22"/>
      <c r="T458" s="22"/>
      <c r="U458" s="22"/>
      <c r="V458" s="22"/>
      <c r="W458" s="22"/>
      <c r="X458" s="22"/>
      <c r="AC458" s="22"/>
      <c r="AD458" s="22"/>
    </row>
    <row r="459" spans="4:30" ht="13.5">
      <c r="D459" s="30"/>
      <c r="E459" s="24"/>
      <c r="F459" s="24"/>
      <c r="G459" s="24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22"/>
      <c r="T459" s="22"/>
      <c r="U459" s="22"/>
      <c r="V459" s="22"/>
      <c r="W459" s="22"/>
      <c r="X459" s="22"/>
      <c r="AC459" s="22"/>
      <c r="AD459" s="22"/>
    </row>
    <row r="460" spans="4:30" ht="13.5">
      <c r="D460" s="30"/>
      <c r="E460" s="24"/>
      <c r="F460" s="24"/>
      <c r="G460" s="24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22"/>
      <c r="T460" s="22"/>
      <c r="U460" s="22"/>
      <c r="V460" s="22"/>
      <c r="W460" s="22"/>
      <c r="X460" s="22"/>
      <c r="AC460" s="22"/>
      <c r="AD460" s="22"/>
    </row>
    <row r="461" spans="4:30" ht="13.5">
      <c r="D461" s="30"/>
      <c r="E461" s="24"/>
      <c r="F461" s="24"/>
      <c r="G461" s="24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22"/>
      <c r="T461" s="22"/>
      <c r="U461" s="22"/>
      <c r="V461" s="22"/>
      <c r="W461" s="22"/>
      <c r="X461" s="22"/>
      <c r="AC461" s="22"/>
      <c r="AD461" s="22"/>
    </row>
    <row r="462" spans="4:30" ht="13.5">
      <c r="D462" s="30"/>
      <c r="E462" s="24"/>
      <c r="F462" s="24"/>
      <c r="G462" s="24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22"/>
      <c r="T462" s="22"/>
      <c r="U462" s="22"/>
      <c r="V462" s="22"/>
      <c r="W462" s="22"/>
      <c r="X462" s="22"/>
      <c r="AC462" s="22"/>
      <c r="AD462" s="22"/>
    </row>
    <row r="463" spans="4:30" ht="13.5">
      <c r="D463" s="30"/>
      <c r="E463" s="24"/>
      <c r="F463" s="24"/>
      <c r="G463" s="24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22"/>
      <c r="T463" s="22"/>
      <c r="U463" s="22"/>
      <c r="V463" s="22"/>
      <c r="W463" s="22"/>
      <c r="X463" s="22"/>
      <c r="AC463" s="22"/>
      <c r="AD463" s="22"/>
    </row>
    <row r="464" spans="4:30" ht="13.5">
      <c r="D464" s="30"/>
      <c r="E464" s="24"/>
      <c r="F464" s="24"/>
      <c r="G464" s="24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22"/>
      <c r="T464" s="22"/>
      <c r="U464" s="22"/>
      <c r="V464" s="22"/>
      <c r="W464" s="22"/>
      <c r="X464" s="22"/>
      <c r="AC464" s="22"/>
      <c r="AD464" s="22"/>
    </row>
    <row r="465" spans="4:30" ht="13.5">
      <c r="D465" s="30"/>
      <c r="E465" s="24"/>
      <c r="F465" s="24"/>
      <c r="G465" s="24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22"/>
      <c r="T465" s="22"/>
      <c r="U465" s="22"/>
      <c r="V465" s="22"/>
      <c r="W465" s="22"/>
      <c r="X465" s="22"/>
      <c r="AC465" s="22"/>
      <c r="AD465" s="22"/>
    </row>
    <row r="466" spans="4:30" ht="13.5">
      <c r="D466" s="30"/>
      <c r="E466" s="24"/>
      <c r="F466" s="24"/>
      <c r="G466" s="24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22"/>
      <c r="T466" s="22"/>
      <c r="U466" s="22"/>
      <c r="V466" s="22"/>
      <c r="W466" s="22"/>
      <c r="X466" s="22"/>
      <c r="AC466" s="22"/>
      <c r="AD466" s="22"/>
    </row>
    <row r="467" spans="4:30" ht="13.5">
      <c r="D467" s="30"/>
      <c r="E467" s="24"/>
      <c r="F467" s="24"/>
      <c r="G467" s="24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22"/>
      <c r="T467" s="22"/>
      <c r="U467" s="22"/>
      <c r="V467" s="22"/>
      <c r="W467" s="22"/>
      <c r="X467" s="22"/>
      <c r="AC467" s="22"/>
      <c r="AD467" s="22"/>
    </row>
    <row r="468" spans="4:30" ht="13.5">
      <c r="D468" s="30"/>
      <c r="E468" s="24"/>
      <c r="F468" s="24"/>
      <c r="G468" s="24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22"/>
      <c r="T468" s="22"/>
      <c r="U468" s="22"/>
      <c r="V468" s="22"/>
      <c r="W468" s="22"/>
      <c r="X468" s="22"/>
      <c r="AC468" s="22"/>
      <c r="AD468" s="22"/>
    </row>
    <row r="469" spans="4:30" ht="13.5">
      <c r="D469" s="30"/>
      <c r="E469" s="24"/>
      <c r="F469" s="24"/>
      <c r="G469" s="24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22"/>
      <c r="T469" s="22"/>
      <c r="U469" s="22"/>
      <c r="V469" s="22"/>
      <c r="W469" s="22"/>
      <c r="X469" s="22"/>
      <c r="AC469" s="22"/>
      <c r="AD469" s="22"/>
    </row>
    <row r="470" spans="4:30" ht="13.5">
      <c r="D470" s="30"/>
      <c r="E470" s="24"/>
      <c r="F470" s="24"/>
      <c r="G470" s="24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22"/>
      <c r="T470" s="22"/>
      <c r="U470" s="22"/>
      <c r="V470" s="22"/>
      <c r="W470" s="22"/>
      <c r="X470" s="22"/>
      <c r="AC470" s="22"/>
      <c r="AD470" s="22"/>
    </row>
    <row r="471" spans="4:30" ht="13.5">
      <c r="D471" s="30"/>
      <c r="E471" s="24"/>
      <c r="F471" s="24"/>
      <c r="G471" s="24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22"/>
      <c r="T471" s="22"/>
      <c r="U471" s="22"/>
      <c r="V471" s="22"/>
      <c r="W471" s="22"/>
      <c r="X471" s="22"/>
      <c r="AC471" s="22"/>
      <c r="AD471" s="22"/>
    </row>
    <row r="472" spans="4:30" ht="13.5">
      <c r="D472" s="30"/>
      <c r="E472" s="24"/>
      <c r="F472" s="24"/>
      <c r="G472" s="24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22"/>
      <c r="T472" s="22"/>
      <c r="U472" s="22"/>
      <c r="V472" s="22"/>
      <c r="W472" s="22"/>
      <c r="X472" s="22"/>
      <c r="AC472" s="22"/>
      <c r="AD472" s="22"/>
    </row>
    <row r="473" spans="4:30" ht="13.5">
      <c r="D473" s="30"/>
      <c r="E473" s="24"/>
      <c r="F473" s="24"/>
      <c r="G473" s="24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22"/>
      <c r="T473" s="22"/>
      <c r="U473" s="22"/>
      <c r="V473" s="22"/>
      <c r="W473" s="22"/>
      <c r="X473" s="22"/>
      <c r="AC473" s="22"/>
      <c r="AD473" s="22"/>
    </row>
    <row r="474" spans="4:30" ht="13.5">
      <c r="D474" s="30"/>
      <c r="E474" s="24"/>
      <c r="F474" s="24"/>
      <c r="G474" s="24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22"/>
      <c r="T474" s="22"/>
      <c r="U474" s="22"/>
      <c r="V474" s="22"/>
      <c r="W474" s="22"/>
      <c r="X474" s="22"/>
      <c r="AC474" s="22"/>
      <c r="AD474" s="22"/>
    </row>
    <row r="475" spans="4:30" ht="13.5">
      <c r="D475" s="30"/>
      <c r="E475" s="24"/>
      <c r="F475" s="24"/>
      <c r="G475" s="24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22"/>
      <c r="T475" s="22"/>
      <c r="U475" s="22"/>
      <c r="V475" s="22"/>
      <c r="W475" s="22"/>
      <c r="X475" s="22"/>
      <c r="AC475" s="22"/>
      <c r="AD475" s="22"/>
    </row>
    <row r="476" spans="4:30" ht="13.5">
      <c r="D476" s="30"/>
      <c r="E476" s="24"/>
      <c r="F476" s="24"/>
      <c r="G476" s="24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22"/>
      <c r="T476" s="22"/>
      <c r="U476" s="22"/>
      <c r="V476" s="22"/>
      <c r="W476" s="22"/>
      <c r="X476" s="22"/>
      <c r="AC476" s="22"/>
      <c r="AD476" s="22"/>
    </row>
    <row r="477" spans="4:30" ht="13.5">
      <c r="D477" s="30"/>
      <c r="E477" s="24"/>
      <c r="F477" s="24"/>
      <c r="G477" s="24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22"/>
      <c r="T477" s="22"/>
      <c r="U477" s="22"/>
      <c r="V477" s="22"/>
      <c r="W477" s="22"/>
      <c r="X477" s="22"/>
      <c r="AC477" s="22"/>
      <c r="AD477" s="22"/>
    </row>
    <row r="478" spans="4:30" ht="13.5">
      <c r="D478" s="30"/>
      <c r="E478" s="24"/>
      <c r="F478" s="24"/>
      <c r="G478" s="24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22"/>
      <c r="T478" s="22"/>
      <c r="U478" s="22"/>
      <c r="V478" s="22"/>
      <c r="W478" s="22"/>
      <c r="X478" s="22"/>
      <c r="AC478" s="22"/>
      <c r="AD478" s="22"/>
    </row>
    <row r="479" spans="4:30" ht="13.5">
      <c r="D479" s="30"/>
      <c r="E479" s="24"/>
      <c r="F479" s="24"/>
      <c r="G479" s="24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22"/>
      <c r="T479" s="22"/>
      <c r="U479" s="22"/>
      <c r="V479" s="22"/>
      <c r="W479" s="22"/>
      <c r="X479" s="22"/>
      <c r="AC479" s="22"/>
      <c r="AD479" s="22"/>
    </row>
    <row r="480" spans="4:30" ht="13.5">
      <c r="D480" s="30"/>
      <c r="E480" s="24"/>
      <c r="F480" s="24"/>
      <c r="G480" s="24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22"/>
      <c r="T480" s="22"/>
      <c r="U480" s="22"/>
      <c r="V480" s="22"/>
      <c r="W480" s="22"/>
      <c r="X480" s="22"/>
      <c r="AC480" s="22"/>
      <c r="AD480" s="22"/>
    </row>
    <row r="481" spans="1:30" ht="13.5">
      <c r="D481" s="30"/>
      <c r="E481" s="24"/>
      <c r="F481" s="24"/>
      <c r="G481" s="24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22"/>
      <c r="T481" s="22"/>
      <c r="U481" s="22"/>
      <c r="V481" s="22"/>
      <c r="W481" s="22"/>
      <c r="X481" s="22"/>
      <c r="AC481" s="22"/>
      <c r="AD481" s="22"/>
    </row>
    <row r="482" spans="1:30" ht="13.5">
      <c r="D482" s="30"/>
      <c r="E482" s="24"/>
      <c r="F482" s="24"/>
      <c r="G482" s="24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22"/>
      <c r="T482" s="22"/>
      <c r="U482" s="22"/>
      <c r="V482" s="22"/>
      <c r="W482" s="22"/>
      <c r="X482" s="22"/>
      <c r="AC482" s="22"/>
      <c r="AD482" s="22"/>
    </row>
    <row r="483" spans="1:30" ht="13.5">
      <c r="D483" s="30"/>
      <c r="E483" s="24"/>
      <c r="F483" s="24"/>
      <c r="G483" s="24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22"/>
      <c r="T483" s="22"/>
      <c r="U483" s="22"/>
      <c r="V483" s="22"/>
      <c r="W483" s="22"/>
      <c r="X483" s="22"/>
      <c r="AC483" s="22"/>
      <c r="AD483" s="22"/>
    </row>
    <row r="484" spans="1:30" ht="13.5">
      <c r="D484" s="30"/>
      <c r="E484" s="24"/>
      <c r="F484" s="24"/>
      <c r="G484" s="24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22"/>
      <c r="T484" s="22"/>
      <c r="U484" s="22"/>
      <c r="V484" s="22"/>
      <c r="W484" s="22"/>
      <c r="X484" s="22"/>
      <c r="AC484" s="22"/>
      <c r="AD484" s="22"/>
    </row>
    <row r="485" spans="1:30" ht="13.5">
      <c r="D485" s="30"/>
      <c r="E485" s="24"/>
      <c r="F485" s="24"/>
      <c r="G485" s="24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22"/>
      <c r="T485" s="22"/>
      <c r="U485" s="22"/>
      <c r="V485" s="22"/>
      <c r="W485" s="22"/>
      <c r="X485" s="22"/>
      <c r="AC485" s="22"/>
      <c r="AD485" s="22"/>
    </row>
    <row r="486" spans="1:30" ht="13.5">
      <c r="D486" s="30"/>
      <c r="E486" s="24"/>
      <c r="F486" s="24"/>
      <c r="G486" s="24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22"/>
      <c r="T486" s="22"/>
      <c r="U486" s="22"/>
      <c r="V486" s="22"/>
      <c r="W486" s="22"/>
      <c r="X486" s="22"/>
      <c r="AC486" s="22"/>
      <c r="AD486" s="22"/>
    </row>
    <row r="487" spans="1:30" ht="13.5">
      <c r="D487" s="30"/>
      <c r="E487" s="24"/>
      <c r="F487" s="24"/>
      <c r="G487" s="24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22"/>
      <c r="T487" s="22"/>
      <c r="U487" s="22"/>
      <c r="V487" s="22"/>
      <c r="W487" s="22"/>
      <c r="X487" s="22"/>
      <c r="AC487" s="22"/>
      <c r="AD487" s="22"/>
    </row>
    <row r="488" spans="1:30" ht="13.5">
      <c r="D488" s="30"/>
      <c r="E488" s="24"/>
      <c r="F488" s="24"/>
      <c r="G488" s="24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22"/>
      <c r="T488" s="22"/>
      <c r="U488" s="22"/>
      <c r="V488" s="22"/>
      <c r="W488" s="22"/>
      <c r="X488" s="22"/>
      <c r="AC488" s="22"/>
      <c r="AD488" s="22"/>
    </row>
    <row r="489" spans="1:30" ht="13.5">
      <c r="D489" s="30"/>
      <c r="E489" s="24"/>
      <c r="F489" s="24"/>
      <c r="G489" s="24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22"/>
      <c r="T489" s="22"/>
      <c r="U489" s="22"/>
      <c r="V489" s="22"/>
      <c r="W489" s="22"/>
      <c r="X489" s="22"/>
      <c r="AC489" s="22"/>
      <c r="AD489" s="22"/>
    </row>
    <row r="490" spans="1:30" ht="13.5">
      <c r="D490" s="30"/>
      <c r="E490" s="24"/>
      <c r="F490" s="24"/>
      <c r="G490" s="24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22"/>
      <c r="T490" s="22"/>
      <c r="U490" s="22"/>
      <c r="V490" s="22"/>
      <c r="W490" s="22"/>
      <c r="X490" s="22"/>
      <c r="AC490" s="22"/>
      <c r="AD490" s="22"/>
    </row>
    <row r="491" spans="1:30" ht="13.5">
      <c r="D491" s="30"/>
      <c r="E491" s="24"/>
      <c r="F491" s="24"/>
      <c r="G491" s="24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22"/>
      <c r="T491" s="22"/>
      <c r="U491" s="22"/>
      <c r="V491" s="22"/>
      <c r="W491" s="22"/>
      <c r="X491" s="22"/>
      <c r="AC491" s="22"/>
      <c r="AD491" s="22"/>
    </row>
    <row r="492" spans="1:30" ht="13.5">
      <c r="D492" s="30"/>
      <c r="E492" s="24"/>
      <c r="F492" s="24"/>
      <c r="G492" s="24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22"/>
      <c r="T492" s="22"/>
      <c r="U492" s="22"/>
      <c r="V492" s="22"/>
      <c r="W492" s="22"/>
      <c r="X492" s="22"/>
      <c r="AC492" s="22"/>
      <c r="AD492" s="22"/>
    </row>
    <row r="493" spans="1:30" ht="13.5">
      <c r="D493" s="30"/>
      <c r="E493" s="24"/>
      <c r="F493" s="24"/>
      <c r="G493" s="24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22"/>
      <c r="T493" s="22"/>
      <c r="U493" s="22"/>
      <c r="V493" s="22"/>
      <c r="W493" s="22"/>
      <c r="X493" s="22"/>
      <c r="AC493" s="22"/>
      <c r="AD493" s="22"/>
    </row>
    <row r="494" spans="1:30" ht="13.5">
      <c r="D494" s="30"/>
      <c r="E494" s="24"/>
      <c r="F494" s="24"/>
      <c r="G494" s="24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22"/>
      <c r="T494" s="22"/>
      <c r="U494" s="22"/>
      <c r="V494" s="22"/>
      <c r="W494" s="22"/>
      <c r="X494" s="22"/>
      <c r="AC494" s="22"/>
      <c r="AD494" s="22"/>
    </row>
    <row r="495" spans="1:30" ht="13.5">
      <c r="D495" s="30"/>
      <c r="E495" s="24"/>
      <c r="F495" s="24"/>
      <c r="G495" s="24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22"/>
      <c r="T495" s="22"/>
      <c r="U495" s="22"/>
      <c r="V495" s="22"/>
      <c r="W495" s="22"/>
      <c r="X495" s="22"/>
      <c r="AC495" s="22"/>
      <c r="AD495" s="22"/>
    </row>
    <row r="496" spans="1:30" s="80" customFormat="1">
      <c r="A496" s="18"/>
      <c r="B496" s="18"/>
      <c r="C496" s="22"/>
      <c r="D496" s="30"/>
      <c r="E496" s="24"/>
      <c r="F496" s="24"/>
      <c r="G496" s="24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</row>
    <row r="497" spans="1:18" s="80" customFormat="1">
      <c r="A497" s="18"/>
      <c r="B497" s="18"/>
      <c r="C497" s="22"/>
      <c r="D497" s="30"/>
      <c r="E497" s="24"/>
      <c r="F497" s="24"/>
      <c r="G497" s="24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</row>
    <row r="498" spans="1:18" s="80" customFormat="1">
      <c r="A498" s="18"/>
      <c r="B498" s="18"/>
      <c r="C498" s="22"/>
      <c r="D498" s="30"/>
      <c r="E498" s="24"/>
      <c r="F498" s="24"/>
      <c r="G498" s="24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</row>
    <row r="499" spans="1:18" s="80" customFormat="1">
      <c r="A499" s="18"/>
      <c r="B499" s="18"/>
      <c r="C499" s="22"/>
      <c r="D499" s="30"/>
      <c r="E499" s="24"/>
      <c r="F499" s="24"/>
      <c r="G499" s="24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</row>
    <row r="500" spans="1:18" s="80" customFormat="1">
      <c r="A500" s="18"/>
      <c r="B500" s="18"/>
      <c r="C500" s="22"/>
      <c r="D500" s="30"/>
      <c r="E500" s="24"/>
      <c r="F500" s="24"/>
      <c r="G500" s="24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</row>
    <row r="501" spans="1:18" s="80" customFormat="1">
      <c r="A501" s="18"/>
      <c r="B501" s="18"/>
      <c r="C501" s="22"/>
      <c r="D501" s="30"/>
      <c r="E501" s="24"/>
      <c r="F501" s="24"/>
      <c r="G501" s="24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</row>
    <row r="502" spans="1:18" s="80" customFormat="1">
      <c r="A502" s="18"/>
      <c r="B502" s="18"/>
      <c r="C502" s="22"/>
      <c r="D502" s="30"/>
      <c r="E502" s="24"/>
      <c r="F502" s="24"/>
      <c r="G502" s="24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</row>
    <row r="503" spans="1:18" s="80" customFormat="1">
      <c r="A503" s="18"/>
      <c r="B503" s="18"/>
      <c r="C503" s="22"/>
      <c r="D503" s="30"/>
      <c r="E503" s="24"/>
      <c r="F503" s="24"/>
      <c r="G503" s="24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</row>
    <row r="504" spans="1:18" s="80" customFormat="1">
      <c r="A504" s="18"/>
      <c r="B504" s="18"/>
      <c r="C504" s="22"/>
      <c r="D504" s="30"/>
      <c r="E504" s="24"/>
      <c r="F504" s="24"/>
      <c r="G504" s="24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</row>
    <row r="505" spans="1:18" s="80" customFormat="1">
      <c r="A505" s="18"/>
      <c r="B505" s="18"/>
      <c r="C505" s="22"/>
      <c r="D505" s="30"/>
      <c r="E505" s="24"/>
      <c r="F505" s="24"/>
      <c r="G505" s="24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</row>
    <row r="506" spans="1:18" s="80" customFormat="1">
      <c r="A506" s="18"/>
      <c r="B506" s="18"/>
      <c r="C506" s="22"/>
      <c r="D506" s="30"/>
      <c r="E506" s="24"/>
      <c r="F506" s="24"/>
      <c r="G506" s="24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</row>
    <row r="507" spans="1:18" s="80" customFormat="1">
      <c r="A507" s="18"/>
      <c r="B507" s="18"/>
      <c r="C507" s="22"/>
      <c r="D507" s="30"/>
      <c r="E507" s="24"/>
      <c r="F507" s="24"/>
      <c r="G507" s="24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</row>
    <row r="508" spans="1:18" s="80" customFormat="1">
      <c r="A508" s="18"/>
      <c r="B508" s="18"/>
      <c r="C508" s="22"/>
      <c r="D508" s="30"/>
      <c r="E508" s="24"/>
      <c r="F508" s="24"/>
      <c r="G508" s="24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</row>
    <row r="509" spans="1:18" s="80" customFormat="1">
      <c r="A509" s="18"/>
      <c r="B509" s="18"/>
      <c r="C509" s="22"/>
      <c r="D509" s="30"/>
      <c r="E509" s="24"/>
      <c r="F509" s="24"/>
      <c r="G509" s="24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</row>
    <row r="510" spans="1:18" s="80" customFormat="1">
      <c r="A510" s="18"/>
      <c r="B510" s="18"/>
      <c r="C510" s="22"/>
      <c r="D510" s="30"/>
      <c r="E510" s="24"/>
      <c r="F510" s="24"/>
      <c r="G510" s="24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</row>
    <row r="511" spans="1:18" s="80" customFormat="1">
      <c r="A511" s="18"/>
      <c r="B511" s="18"/>
      <c r="C511" s="22"/>
      <c r="D511" s="30"/>
      <c r="E511" s="24"/>
      <c r="F511" s="24"/>
      <c r="G511" s="24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</row>
    <row r="512" spans="1:18" s="80" customFormat="1">
      <c r="A512" s="18"/>
      <c r="B512" s="18"/>
      <c r="C512" s="22"/>
      <c r="D512" s="30"/>
      <c r="E512" s="24"/>
      <c r="F512" s="24"/>
      <c r="G512" s="24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</row>
    <row r="513" spans="1:18" s="80" customFormat="1">
      <c r="A513" s="18"/>
      <c r="B513" s="18"/>
      <c r="C513" s="22"/>
      <c r="D513" s="30"/>
      <c r="E513" s="24"/>
      <c r="F513" s="24"/>
      <c r="G513" s="24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</row>
    <row r="514" spans="1:18" s="80" customFormat="1">
      <c r="A514" s="18"/>
      <c r="B514" s="18"/>
      <c r="C514" s="22"/>
      <c r="D514" s="30"/>
      <c r="E514" s="24"/>
      <c r="F514" s="24"/>
      <c r="G514" s="24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</row>
    <row r="515" spans="1:18" s="80" customFormat="1">
      <c r="A515" s="18"/>
      <c r="B515" s="18"/>
      <c r="C515" s="22"/>
      <c r="D515" s="30"/>
      <c r="E515" s="24"/>
      <c r="F515" s="24"/>
      <c r="G515" s="24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</row>
    <row r="516" spans="1:18" s="80" customFormat="1">
      <c r="A516" s="18"/>
      <c r="B516" s="18"/>
      <c r="C516" s="22"/>
      <c r="D516" s="30"/>
      <c r="E516" s="24"/>
      <c r="F516" s="24"/>
      <c r="G516" s="24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</row>
    <row r="517" spans="1:18" s="80" customFormat="1">
      <c r="A517" s="18"/>
      <c r="B517" s="18"/>
      <c r="C517" s="22"/>
      <c r="D517" s="30"/>
      <c r="E517" s="24"/>
      <c r="F517" s="24"/>
      <c r="G517" s="24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</row>
    <row r="518" spans="1:18" s="80" customFormat="1">
      <c r="A518" s="18"/>
      <c r="B518" s="18"/>
      <c r="C518" s="22"/>
      <c r="D518" s="30"/>
      <c r="E518" s="24"/>
      <c r="F518" s="24"/>
      <c r="G518" s="24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</row>
    <row r="519" spans="1:18" s="80" customFormat="1">
      <c r="A519" s="18"/>
      <c r="B519" s="18"/>
      <c r="C519" s="22"/>
      <c r="D519" s="30"/>
      <c r="E519" s="24"/>
      <c r="F519" s="24"/>
      <c r="G519" s="24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</row>
    <row r="520" spans="1:18" s="80" customFormat="1">
      <c r="A520" s="18"/>
      <c r="B520" s="18"/>
      <c r="C520" s="22"/>
      <c r="D520" s="30"/>
      <c r="E520" s="24"/>
      <c r="F520" s="24"/>
      <c r="G520" s="24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</row>
    <row r="521" spans="1:18" s="80" customFormat="1">
      <c r="A521" s="18"/>
      <c r="B521" s="18"/>
      <c r="C521" s="22"/>
      <c r="D521" s="30"/>
      <c r="E521" s="24"/>
      <c r="F521" s="24"/>
      <c r="G521" s="24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</row>
    <row r="522" spans="1:18" s="80" customFormat="1">
      <c r="A522" s="18"/>
      <c r="B522" s="18"/>
      <c r="C522" s="22"/>
      <c r="D522" s="30"/>
      <c r="E522" s="24"/>
      <c r="F522" s="24"/>
      <c r="G522" s="24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</row>
    <row r="523" spans="1:18" s="80" customFormat="1">
      <c r="A523" s="18"/>
      <c r="B523" s="18"/>
      <c r="C523" s="22"/>
      <c r="D523" s="30"/>
      <c r="E523" s="24"/>
      <c r="F523" s="24"/>
      <c r="G523" s="24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</row>
    <row r="524" spans="1:18" s="80" customFormat="1">
      <c r="A524" s="18"/>
      <c r="B524" s="18"/>
      <c r="C524" s="22"/>
      <c r="D524" s="30"/>
      <c r="E524" s="24"/>
      <c r="F524" s="24"/>
      <c r="G524" s="24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</row>
    <row r="525" spans="1:18" s="80" customFormat="1">
      <c r="A525" s="18"/>
      <c r="B525" s="18"/>
      <c r="C525" s="22"/>
      <c r="D525" s="30"/>
      <c r="E525" s="24"/>
      <c r="F525" s="24"/>
      <c r="G525" s="24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</row>
    <row r="526" spans="1:18" s="80" customFormat="1">
      <c r="A526" s="18"/>
      <c r="B526" s="18"/>
      <c r="C526" s="22"/>
      <c r="D526" s="30"/>
      <c r="E526" s="24"/>
      <c r="F526" s="24"/>
      <c r="G526" s="24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</row>
    <row r="527" spans="1:18" s="80" customFormat="1">
      <c r="A527" s="18"/>
      <c r="B527" s="18"/>
      <c r="C527" s="22"/>
      <c r="D527" s="30"/>
      <c r="E527" s="24"/>
      <c r="F527" s="24"/>
      <c r="G527" s="24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</row>
    <row r="528" spans="1:18" s="80" customFormat="1">
      <c r="A528" s="18"/>
      <c r="B528" s="18"/>
      <c r="C528" s="22"/>
      <c r="D528" s="30"/>
      <c r="E528" s="24"/>
      <c r="F528" s="24"/>
      <c r="G528" s="24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</row>
    <row r="529" spans="1:18" s="80" customFormat="1">
      <c r="A529" s="18"/>
      <c r="B529" s="18"/>
      <c r="C529" s="22"/>
      <c r="D529" s="30"/>
      <c r="E529" s="24"/>
      <c r="F529" s="24"/>
      <c r="G529" s="24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</row>
    <row r="530" spans="1:18" s="80" customFormat="1">
      <c r="A530" s="18"/>
      <c r="B530" s="18"/>
      <c r="C530" s="22"/>
      <c r="D530" s="30"/>
      <c r="E530" s="24"/>
      <c r="F530" s="24"/>
      <c r="G530" s="24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</row>
    <row r="531" spans="1:18" s="80" customFormat="1">
      <c r="A531" s="18"/>
      <c r="B531" s="18"/>
      <c r="C531" s="22"/>
      <c r="D531" s="30"/>
      <c r="E531" s="24"/>
      <c r="F531" s="24"/>
      <c r="G531" s="24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</row>
    <row r="532" spans="1:18" s="80" customFormat="1">
      <c r="A532" s="18"/>
      <c r="B532" s="18"/>
      <c r="C532" s="22"/>
      <c r="D532" s="30"/>
      <c r="E532" s="24"/>
      <c r="F532" s="24"/>
      <c r="G532" s="24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</row>
    <row r="533" spans="1:18" s="80" customFormat="1">
      <c r="A533" s="18"/>
      <c r="B533" s="18"/>
      <c r="C533" s="22"/>
      <c r="D533" s="30"/>
      <c r="E533" s="24"/>
      <c r="F533" s="24"/>
      <c r="G533" s="24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</row>
    <row r="534" spans="1:18" s="80" customFormat="1">
      <c r="A534" s="18"/>
      <c r="B534" s="18"/>
      <c r="C534" s="22"/>
      <c r="D534" s="30"/>
      <c r="E534" s="24"/>
      <c r="F534" s="24"/>
      <c r="G534" s="24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</row>
    <row r="535" spans="1:18" s="80" customFormat="1">
      <c r="A535" s="18"/>
      <c r="B535" s="18"/>
      <c r="C535" s="22"/>
      <c r="D535" s="30"/>
      <c r="E535" s="24"/>
      <c r="F535" s="24"/>
      <c r="G535" s="24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</row>
    <row r="536" spans="1:18" s="80" customFormat="1">
      <c r="A536" s="18"/>
      <c r="B536" s="18"/>
      <c r="C536" s="22"/>
      <c r="D536" s="30"/>
      <c r="E536" s="24"/>
      <c r="F536" s="24"/>
      <c r="G536" s="24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</row>
    <row r="537" spans="1:18" s="80" customFormat="1">
      <c r="A537" s="18"/>
      <c r="B537" s="18"/>
      <c r="C537" s="22"/>
      <c r="D537" s="30"/>
      <c r="E537" s="24"/>
      <c r="F537" s="24"/>
      <c r="G537" s="24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</row>
    <row r="538" spans="1:18" s="80" customFormat="1">
      <c r="A538" s="18"/>
      <c r="B538" s="18"/>
      <c r="C538" s="22"/>
      <c r="D538" s="30"/>
      <c r="E538" s="24"/>
      <c r="F538" s="24"/>
      <c r="G538" s="24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</row>
    <row r="539" spans="1:18" s="80" customFormat="1">
      <c r="A539" s="18"/>
      <c r="B539" s="18"/>
      <c r="C539" s="22"/>
      <c r="D539" s="30"/>
      <c r="E539" s="24"/>
      <c r="F539" s="24"/>
      <c r="G539" s="24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</row>
    <row r="540" spans="1:18" s="80" customFormat="1">
      <c r="A540" s="18"/>
      <c r="B540" s="18"/>
      <c r="C540" s="22"/>
      <c r="D540" s="30"/>
      <c r="E540" s="24"/>
      <c r="F540" s="24"/>
      <c r="G540" s="24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</row>
    <row r="541" spans="1:18" s="80" customFormat="1">
      <c r="A541" s="18"/>
      <c r="B541" s="18"/>
      <c r="C541" s="22"/>
      <c r="D541" s="30"/>
      <c r="E541" s="24"/>
      <c r="F541" s="24"/>
      <c r="G541" s="24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</row>
    <row r="542" spans="1:18" s="80" customFormat="1">
      <c r="A542" s="18"/>
      <c r="B542" s="18"/>
      <c r="C542" s="22"/>
      <c r="D542" s="30"/>
      <c r="E542" s="24"/>
      <c r="F542" s="24"/>
      <c r="G542" s="24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</row>
    <row r="543" spans="1:18" s="80" customFormat="1">
      <c r="A543" s="18"/>
      <c r="B543" s="18"/>
      <c r="C543" s="22"/>
      <c r="D543" s="30"/>
      <c r="E543" s="24"/>
      <c r="F543" s="24"/>
      <c r="G543" s="24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</row>
    <row r="544" spans="1:18" s="80" customFormat="1">
      <c r="A544" s="18"/>
      <c r="B544" s="18"/>
      <c r="C544" s="22"/>
      <c r="D544" s="30"/>
      <c r="E544" s="24"/>
      <c r="F544" s="24"/>
      <c r="G544" s="24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</row>
    <row r="545" spans="1:18" s="80" customFormat="1">
      <c r="A545" s="18"/>
      <c r="B545" s="18"/>
      <c r="C545" s="22"/>
      <c r="D545" s="30"/>
      <c r="E545" s="24"/>
      <c r="F545" s="24"/>
      <c r="G545" s="24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</row>
    <row r="546" spans="1:18" s="80" customFormat="1">
      <c r="A546" s="18"/>
      <c r="B546" s="18"/>
      <c r="C546" s="22"/>
      <c r="D546" s="30"/>
      <c r="E546" s="24"/>
      <c r="F546" s="24"/>
      <c r="G546" s="24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</row>
    <row r="547" spans="1:18" s="80" customFormat="1">
      <c r="A547" s="18"/>
      <c r="B547" s="18"/>
      <c r="C547" s="22"/>
      <c r="D547" s="30"/>
      <c r="E547" s="24"/>
      <c r="F547" s="24"/>
      <c r="G547" s="24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</row>
    <row r="548" spans="1:18" s="80" customFormat="1">
      <c r="A548" s="18"/>
      <c r="B548" s="18"/>
      <c r="C548" s="22"/>
      <c r="D548" s="30"/>
      <c r="E548" s="24"/>
      <c r="F548" s="24"/>
      <c r="G548" s="24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</row>
    <row r="549" spans="1:18" s="80" customFormat="1">
      <c r="A549" s="18"/>
      <c r="B549" s="18"/>
      <c r="C549" s="22"/>
      <c r="D549" s="30"/>
      <c r="E549" s="24"/>
      <c r="F549" s="24"/>
      <c r="G549" s="24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</row>
    <row r="550" spans="1:18" s="80" customFormat="1">
      <c r="A550" s="18"/>
      <c r="B550" s="18"/>
      <c r="C550" s="22"/>
      <c r="D550" s="30"/>
      <c r="E550" s="24"/>
      <c r="F550" s="24"/>
      <c r="G550" s="24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</row>
    <row r="551" spans="1:18" s="80" customFormat="1">
      <c r="A551" s="18"/>
      <c r="B551" s="18"/>
      <c r="C551" s="22"/>
      <c r="D551" s="30"/>
      <c r="E551" s="24"/>
      <c r="F551" s="24"/>
      <c r="G551" s="24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</row>
    <row r="552" spans="1:18" s="80" customFormat="1">
      <c r="A552" s="18"/>
      <c r="B552" s="18"/>
      <c r="C552" s="22"/>
      <c r="D552" s="30"/>
      <c r="E552" s="24"/>
      <c r="F552" s="24"/>
      <c r="G552" s="24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</row>
    <row r="553" spans="1:18" s="80" customFormat="1">
      <c r="A553" s="18"/>
      <c r="B553" s="18"/>
      <c r="C553" s="22"/>
      <c r="D553" s="30"/>
      <c r="E553" s="24"/>
      <c r="F553" s="24"/>
      <c r="G553" s="24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</row>
    <row r="554" spans="1:18" s="80" customFormat="1">
      <c r="A554" s="18"/>
      <c r="B554" s="18"/>
      <c r="C554" s="22"/>
      <c r="D554" s="30"/>
      <c r="E554" s="24"/>
      <c r="F554" s="24"/>
      <c r="G554" s="24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</row>
    <row r="555" spans="1:18" s="80" customFormat="1">
      <c r="A555" s="18"/>
      <c r="B555" s="18"/>
      <c r="C555" s="22"/>
      <c r="D555" s="30"/>
      <c r="E555" s="24"/>
      <c r="F555" s="24"/>
      <c r="G555" s="24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</row>
    <row r="556" spans="1:18" s="80" customFormat="1">
      <c r="A556" s="18"/>
      <c r="B556" s="18"/>
      <c r="C556" s="22"/>
      <c r="D556" s="30"/>
      <c r="E556" s="24"/>
      <c r="F556" s="24"/>
      <c r="G556" s="24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</row>
    <row r="557" spans="1:18" s="80" customFormat="1">
      <c r="A557" s="18"/>
      <c r="B557" s="18"/>
      <c r="C557" s="22"/>
      <c r="D557" s="30"/>
      <c r="E557" s="24"/>
      <c r="F557" s="24"/>
      <c r="G557" s="24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</row>
    <row r="558" spans="1:18" s="80" customFormat="1">
      <c r="A558" s="18"/>
      <c r="B558" s="18"/>
      <c r="C558" s="22"/>
      <c r="D558" s="30"/>
      <c r="E558" s="24"/>
      <c r="F558" s="24"/>
      <c r="G558" s="24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</row>
    <row r="559" spans="1:18" s="80" customFormat="1">
      <c r="A559" s="18"/>
      <c r="B559" s="18"/>
      <c r="C559" s="22"/>
      <c r="D559" s="30"/>
      <c r="E559" s="24"/>
      <c r="F559" s="24"/>
      <c r="G559" s="24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</row>
    <row r="560" spans="1:18" s="80" customFormat="1">
      <c r="A560" s="18"/>
      <c r="B560" s="18"/>
      <c r="C560" s="22"/>
      <c r="D560" s="30"/>
      <c r="E560" s="24"/>
      <c r="F560" s="24"/>
      <c r="G560" s="24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</row>
    <row r="561" spans="1:18" s="80" customFormat="1">
      <c r="A561" s="18"/>
      <c r="B561" s="18"/>
      <c r="C561" s="22"/>
      <c r="D561" s="30"/>
      <c r="E561" s="24"/>
      <c r="F561" s="24"/>
      <c r="G561" s="24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</row>
    <row r="562" spans="1:18" s="80" customFormat="1">
      <c r="A562" s="18"/>
      <c r="B562" s="18"/>
      <c r="C562" s="22"/>
      <c r="D562" s="30"/>
      <c r="E562" s="24"/>
      <c r="F562" s="24"/>
      <c r="G562" s="24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</row>
    <row r="563" spans="1:18" s="80" customFormat="1">
      <c r="A563" s="18"/>
      <c r="B563" s="18"/>
      <c r="C563" s="22"/>
      <c r="D563" s="30"/>
      <c r="E563" s="24"/>
      <c r="F563" s="24"/>
      <c r="G563" s="24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</row>
    <row r="564" spans="1:18" s="80" customFormat="1">
      <c r="A564" s="18"/>
      <c r="B564" s="18"/>
      <c r="C564" s="22"/>
      <c r="D564" s="30"/>
      <c r="E564" s="24"/>
      <c r="F564" s="24"/>
      <c r="G564" s="24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</row>
    <row r="565" spans="1:18" s="80" customFormat="1">
      <c r="A565" s="18"/>
      <c r="B565" s="18"/>
      <c r="C565" s="22"/>
      <c r="D565" s="30"/>
      <c r="E565" s="24"/>
      <c r="F565" s="24"/>
      <c r="G565" s="24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</row>
    <row r="566" spans="1:18" s="80" customFormat="1">
      <c r="A566" s="18"/>
      <c r="B566" s="18"/>
      <c r="C566" s="22"/>
      <c r="D566" s="30"/>
      <c r="E566" s="24"/>
      <c r="F566" s="24"/>
      <c r="G566" s="24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</row>
    <row r="567" spans="1:18" s="80" customFormat="1">
      <c r="A567" s="18"/>
      <c r="B567" s="18"/>
      <c r="C567" s="22"/>
      <c r="D567" s="30"/>
      <c r="E567" s="24"/>
      <c r="F567" s="24"/>
      <c r="G567" s="24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</row>
    <row r="568" spans="1:18" s="80" customFormat="1">
      <c r="A568" s="18"/>
      <c r="B568" s="18"/>
      <c r="C568" s="22"/>
      <c r="D568" s="30"/>
      <c r="E568" s="24"/>
      <c r="F568" s="24"/>
      <c r="G568" s="24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</row>
    <row r="569" spans="1:18" s="80" customFormat="1">
      <c r="A569" s="18"/>
      <c r="B569" s="18"/>
      <c r="C569" s="22"/>
      <c r="D569" s="30"/>
      <c r="E569" s="24"/>
      <c r="F569" s="24"/>
      <c r="G569" s="24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</row>
    <row r="570" spans="1:18" s="80" customFormat="1">
      <c r="A570" s="18"/>
      <c r="B570" s="18"/>
      <c r="C570" s="22"/>
      <c r="D570" s="30"/>
      <c r="E570" s="24"/>
      <c r="F570" s="24"/>
      <c r="G570" s="24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</row>
    <row r="571" spans="1:18" s="80" customFormat="1">
      <c r="A571" s="18"/>
      <c r="B571" s="18"/>
      <c r="C571" s="22"/>
      <c r="D571" s="30"/>
      <c r="E571" s="24"/>
      <c r="F571" s="24"/>
      <c r="G571" s="24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</row>
    <row r="572" spans="1:18" s="80" customFormat="1">
      <c r="A572" s="18"/>
      <c r="B572" s="18"/>
      <c r="C572" s="22"/>
      <c r="D572" s="30"/>
      <c r="E572" s="24"/>
      <c r="F572" s="24"/>
      <c r="G572" s="24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</row>
    <row r="573" spans="1:18" s="80" customFormat="1">
      <c r="A573" s="18"/>
      <c r="B573" s="18"/>
      <c r="C573" s="22"/>
      <c r="D573" s="30"/>
      <c r="E573" s="24"/>
      <c r="F573" s="24"/>
      <c r="G573" s="24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</row>
    <row r="574" spans="1:18" s="80" customFormat="1">
      <c r="A574" s="18"/>
      <c r="B574" s="18"/>
      <c r="C574" s="22"/>
      <c r="D574" s="30"/>
      <c r="E574" s="24"/>
      <c r="F574" s="24"/>
      <c r="G574" s="24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</row>
    <row r="575" spans="1:18" s="80" customFormat="1">
      <c r="A575" s="18"/>
      <c r="B575" s="18"/>
      <c r="C575" s="22"/>
      <c r="D575" s="30"/>
      <c r="E575" s="24"/>
      <c r="F575" s="24"/>
      <c r="G575" s="24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</row>
    <row r="576" spans="1:18" s="80" customFormat="1">
      <c r="A576" s="18"/>
      <c r="B576" s="18"/>
      <c r="C576" s="22"/>
      <c r="D576" s="30"/>
      <c r="E576" s="24"/>
      <c r="F576" s="24"/>
      <c r="G576" s="24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</row>
    <row r="577" spans="1:18" s="80" customFormat="1">
      <c r="A577" s="18"/>
      <c r="B577" s="18"/>
      <c r="C577" s="22"/>
      <c r="D577" s="30"/>
      <c r="E577" s="24"/>
      <c r="F577" s="24"/>
      <c r="G577" s="24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</row>
    <row r="578" spans="1:18" s="80" customFormat="1">
      <c r="A578" s="18"/>
      <c r="B578" s="18"/>
      <c r="C578" s="22"/>
      <c r="D578" s="30"/>
      <c r="E578" s="24"/>
      <c r="F578" s="24"/>
      <c r="G578" s="24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</row>
    <row r="579" spans="1:18" s="80" customFormat="1">
      <c r="A579" s="18"/>
      <c r="B579" s="18"/>
      <c r="C579" s="22"/>
      <c r="D579" s="30"/>
      <c r="E579" s="24"/>
      <c r="F579" s="24"/>
      <c r="G579" s="24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</row>
    <row r="580" spans="1:18" s="80" customFormat="1">
      <c r="A580" s="18"/>
      <c r="B580" s="18"/>
      <c r="C580" s="22"/>
      <c r="D580" s="30"/>
      <c r="E580" s="24"/>
      <c r="F580" s="24"/>
      <c r="G580" s="24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</row>
    <row r="581" spans="1:18" s="80" customFormat="1">
      <c r="A581" s="18"/>
      <c r="B581" s="18"/>
      <c r="C581" s="22"/>
      <c r="D581" s="30"/>
      <c r="E581" s="24"/>
      <c r="F581" s="24"/>
      <c r="G581" s="24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</row>
    <row r="582" spans="1:18" s="80" customFormat="1">
      <c r="A582" s="18"/>
      <c r="B582" s="18"/>
      <c r="C582" s="22"/>
      <c r="D582" s="30"/>
      <c r="E582" s="24"/>
      <c r="F582" s="24"/>
      <c r="G582" s="24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</row>
    <row r="583" spans="1:18" s="80" customFormat="1">
      <c r="A583" s="18"/>
      <c r="B583" s="18"/>
      <c r="C583" s="22"/>
      <c r="D583" s="30"/>
      <c r="E583" s="24"/>
      <c r="F583" s="24"/>
      <c r="G583" s="24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</row>
    <row r="584" spans="1:18" s="80" customFormat="1">
      <c r="A584" s="18"/>
      <c r="B584" s="18"/>
      <c r="C584" s="22"/>
      <c r="D584" s="30"/>
      <c r="E584" s="24"/>
      <c r="F584" s="24"/>
      <c r="G584" s="24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</row>
    <row r="585" spans="1:18" s="80" customFormat="1">
      <c r="A585" s="18"/>
      <c r="B585" s="18"/>
      <c r="C585" s="22"/>
      <c r="D585" s="30"/>
      <c r="E585" s="24"/>
      <c r="F585" s="24"/>
      <c r="G585" s="24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</row>
    <row r="586" spans="1:18" s="80" customFormat="1">
      <c r="A586" s="18"/>
      <c r="B586" s="18"/>
      <c r="C586" s="22"/>
      <c r="D586" s="30"/>
      <c r="E586" s="24"/>
      <c r="F586" s="24"/>
      <c r="G586" s="24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</row>
    <row r="587" spans="1:18" s="80" customFormat="1">
      <c r="A587" s="18"/>
      <c r="B587" s="18"/>
      <c r="C587" s="22"/>
      <c r="D587" s="30"/>
      <c r="E587" s="24"/>
      <c r="F587" s="24"/>
      <c r="G587" s="24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</row>
    <row r="588" spans="1:18" s="80" customFormat="1">
      <c r="A588" s="18"/>
      <c r="B588" s="18"/>
      <c r="C588" s="22"/>
      <c r="D588" s="30"/>
      <c r="E588" s="24"/>
      <c r="F588" s="24"/>
      <c r="G588" s="24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</row>
    <row r="589" spans="1:18" s="80" customFormat="1">
      <c r="A589" s="18"/>
      <c r="B589" s="18"/>
      <c r="C589" s="22"/>
      <c r="D589" s="30"/>
      <c r="E589" s="24"/>
      <c r="F589" s="24"/>
      <c r="G589" s="24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</row>
    <row r="590" spans="1:18" s="80" customFormat="1">
      <c r="A590" s="18"/>
      <c r="B590" s="18"/>
      <c r="C590" s="22"/>
      <c r="D590" s="30"/>
      <c r="E590" s="24"/>
      <c r="F590" s="24"/>
      <c r="G590" s="24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</row>
    <row r="591" spans="1:18" s="80" customFormat="1">
      <c r="A591" s="18"/>
      <c r="B591" s="18"/>
      <c r="C591" s="22"/>
      <c r="D591" s="30"/>
      <c r="E591" s="24"/>
      <c r="F591" s="24"/>
      <c r="G591" s="24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</row>
    <row r="592" spans="1:18" s="80" customFormat="1">
      <c r="A592" s="18"/>
      <c r="B592" s="18"/>
      <c r="C592" s="22"/>
      <c r="D592" s="30"/>
      <c r="E592" s="24"/>
      <c r="F592" s="24"/>
      <c r="G592" s="24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</row>
    <row r="593" spans="1:18" s="80" customFormat="1">
      <c r="A593" s="18"/>
      <c r="B593" s="18"/>
      <c r="C593" s="22"/>
      <c r="D593" s="30"/>
      <c r="E593" s="24"/>
      <c r="F593" s="24"/>
      <c r="G593" s="24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</row>
    <row r="594" spans="1:18" s="80" customFormat="1">
      <c r="A594" s="18"/>
      <c r="B594" s="18"/>
      <c r="C594" s="22"/>
      <c r="D594" s="30"/>
      <c r="E594" s="24"/>
      <c r="F594" s="24"/>
      <c r="G594" s="24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</row>
    <row r="595" spans="1:18" s="80" customFormat="1">
      <c r="A595" s="18"/>
      <c r="B595" s="18"/>
      <c r="C595" s="22"/>
      <c r="D595" s="30"/>
      <c r="E595" s="24"/>
      <c r="F595" s="24"/>
      <c r="G595" s="24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</row>
    <row r="596" spans="1:18" s="80" customFormat="1">
      <c r="A596" s="18"/>
      <c r="B596" s="18"/>
      <c r="C596" s="22"/>
      <c r="D596" s="30"/>
      <c r="E596" s="24"/>
      <c r="F596" s="24"/>
      <c r="G596" s="24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</row>
    <row r="597" spans="1:18" s="80" customFormat="1">
      <c r="A597" s="18"/>
      <c r="B597" s="18"/>
      <c r="C597" s="22"/>
      <c r="D597" s="30"/>
      <c r="E597" s="24"/>
      <c r="F597" s="24"/>
      <c r="G597" s="24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</row>
    <row r="598" spans="1:18" s="80" customFormat="1">
      <c r="A598" s="18"/>
      <c r="B598" s="18"/>
      <c r="C598" s="22"/>
      <c r="D598" s="30"/>
      <c r="E598" s="24"/>
      <c r="F598" s="24"/>
      <c r="G598" s="24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</row>
    <row r="599" spans="1:18" s="80" customFormat="1">
      <c r="A599" s="18"/>
      <c r="B599" s="18"/>
      <c r="C599" s="22"/>
      <c r="D599" s="30"/>
      <c r="E599" s="24"/>
      <c r="F599" s="24"/>
      <c r="G599" s="24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</row>
    <row r="600" spans="1:18" s="80" customFormat="1">
      <c r="A600" s="18"/>
      <c r="B600" s="18"/>
      <c r="C600" s="22"/>
      <c r="D600" s="30"/>
      <c r="E600" s="24"/>
      <c r="F600" s="24"/>
      <c r="G600" s="24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</row>
    <row r="601" spans="1:18" s="80" customFormat="1">
      <c r="A601" s="18"/>
      <c r="B601" s="18"/>
      <c r="C601" s="22"/>
      <c r="D601" s="30"/>
      <c r="E601" s="24"/>
      <c r="F601" s="24"/>
      <c r="G601" s="24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</row>
    <row r="602" spans="1:18" s="80" customFormat="1">
      <c r="A602" s="18"/>
      <c r="B602" s="18"/>
      <c r="C602" s="22"/>
      <c r="D602" s="30"/>
      <c r="E602" s="24"/>
      <c r="F602" s="24"/>
      <c r="G602" s="24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</row>
    <row r="603" spans="1:18" s="80" customFormat="1">
      <c r="A603" s="18"/>
      <c r="B603" s="18"/>
      <c r="C603" s="22"/>
      <c r="D603" s="30"/>
      <c r="E603" s="24"/>
      <c r="F603" s="24"/>
      <c r="G603" s="24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</row>
    <row r="604" spans="1:18" s="80" customFormat="1">
      <c r="A604" s="18"/>
      <c r="B604" s="18"/>
      <c r="C604" s="22"/>
      <c r="D604" s="30"/>
      <c r="E604" s="24"/>
      <c r="F604" s="24"/>
      <c r="G604" s="24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</row>
    <row r="605" spans="1:18" s="80" customFormat="1">
      <c r="A605" s="18"/>
      <c r="B605" s="18"/>
      <c r="C605" s="22"/>
      <c r="D605" s="30"/>
      <c r="E605" s="24"/>
      <c r="F605" s="24"/>
      <c r="G605" s="24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</row>
    <row r="606" spans="1:18" s="80" customFormat="1">
      <c r="A606" s="18"/>
      <c r="B606" s="18"/>
      <c r="C606" s="22"/>
      <c r="D606" s="30"/>
      <c r="E606" s="24"/>
      <c r="F606" s="24"/>
      <c r="G606" s="24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</row>
    <row r="607" spans="1:18" s="80" customFormat="1">
      <c r="A607" s="18"/>
      <c r="B607" s="18"/>
      <c r="C607" s="22"/>
      <c r="D607" s="30"/>
      <c r="E607" s="24"/>
      <c r="F607" s="24"/>
      <c r="G607" s="24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</row>
    <row r="608" spans="1:18" s="80" customFormat="1">
      <c r="A608" s="18"/>
      <c r="B608" s="18"/>
      <c r="C608" s="22"/>
      <c r="D608" s="30"/>
      <c r="E608" s="24"/>
      <c r="F608" s="24"/>
      <c r="G608" s="24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</row>
    <row r="609" spans="1:18" s="80" customFormat="1">
      <c r="A609" s="18"/>
      <c r="B609" s="18"/>
      <c r="C609" s="22"/>
      <c r="D609" s="30"/>
      <c r="E609" s="24"/>
      <c r="F609" s="24"/>
      <c r="G609" s="24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</row>
    <row r="610" spans="1:18" s="80" customFormat="1">
      <c r="A610" s="18"/>
      <c r="B610" s="18"/>
      <c r="C610" s="22"/>
      <c r="D610" s="30"/>
      <c r="E610" s="24"/>
      <c r="F610" s="24"/>
      <c r="G610" s="24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</row>
    <row r="611" spans="1:18" s="80" customFormat="1">
      <c r="A611" s="18"/>
      <c r="B611" s="18"/>
      <c r="C611" s="22"/>
      <c r="D611" s="30"/>
      <c r="E611" s="24"/>
      <c r="F611" s="24"/>
      <c r="G611" s="24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</row>
    <row r="612" spans="1:18" s="80" customFormat="1">
      <c r="A612" s="18"/>
      <c r="B612" s="18"/>
      <c r="C612" s="22"/>
      <c r="D612" s="30"/>
      <c r="E612" s="24"/>
      <c r="F612" s="24"/>
      <c r="G612" s="24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</row>
    <row r="613" spans="1:18" s="80" customFormat="1">
      <c r="A613" s="18"/>
      <c r="B613" s="18"/>
      <c r="C613" s="22"/>
      <c r="D613" s="30"/>
      <c r="E613" s="24"/>
      <c r="F613" s="24"/>
      <c r="G613" s="24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</row>
    <row r="614" spans="1:18" s="80" customFormat="1">
      <c r="A614" s="18"/>
      <c r="B614" s="18"/>
      <c r="C614" s="22"/>
      <c r="D614" s="30"/>
      <c r="E614" s="24"/>
      <c r="F614" s="24"/>
      <c r="G614" s="24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</row>
    <row r="615" spans="1:18" s="80" customFormat="1">
      <c r="A615" s="18"/>
      <c r="B615" s="18"/>
      <c r="C615" s="22"/>
      <c r="D615" s="30"/>
      <c r="E615" s="24"/>
      <c r="F615" s="24"/>
      <c r="G615" s="24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</row>
    <row r="616" spans="1:18" s="80" customFormat="1">
      <c r="A616" s="18"/>
      <c r="B616" s="18"/>
      <c r="C616" s="22"/>
      <c r="D616" s="30"/>
      <c r="E616" s="24"/>
      <c r="F616" s="24"/>
      <c r="G616" s="24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</row>
    <row r="617" spans="1:18" s="80" customFormat="1">
      <c r="A617" s="18"/>
      <c r="B617" s="18"/>
      <c r="C617" s="22"/>
      <c r="D617" s="30"/>
      <c r="E617" s="24"/>
      <c r="F617" s="24"/>
      <c r="G617" s="24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</row>
    <row r="618" spans="1:18" s="80" customFormat="1">
      <c r="A618" s="18"/>
      <c r="B618" s="18"/>
      <c r="C618" s="22"/>
      <c r="D618" s="30"/>
      <c r="E618" s="24"/>
      <c r="F618" s="24"/>
      <c r="G618" s="24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</row>
    <row r="619" spans="1:18" s="80" customFormat="1">
      <c r="A619" s="18"/>
      <c r="B619" s="18"/>
      <c r="C619" s="22"/>
      <c r="D619" s="30"/>
      <c r="E619" s="24"/>
      <c r="F619" s="24"/>
      <c r="G619" s="24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</row>
    <row r="620" spans="1:18" s="80" customFormat="1">
      <c r="A620" s="18"/>
      <c r="B620" s="18"/>
      <c r="C620" s="22"/>
      <c r="D620" s="30"/>
      <c r="E620" s="24"/>
      <c r="F620" s="24"/>
      <c r="G620" s="24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</row>
    <row r="621" spans="1:18" s="80" customFormat="1">
      <c r="A621" s="18"/>
      <c r="B621" s="18"/>
      <c r="C621" s="22"/>
      <c r="D621" s="30"/>
      <c r="E621" s="24"/>
      <c r="F621" s="24"/>
      <c r="G621" s="24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</row>
    <row r="622" spans="1:18" s="80" customFormat="1">
      <c r="A622" s="18"/>
      <c r="B622" s="18"/>
      <c r="C622" s="22"/>
      <c r="D622" s="30"/>
      <c r="E622" s="24"/>
      <c r="F622" s="24"/>
      <c r="G622" s="24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</row>
    <row r="623" spans="1:18" s="80" customFormat="1">
      <c r="A623" s="18"/>
      <c r="B623" s="18"/>
      <c r="C623" s="22"/>
      <c r="D623" s="30"/>
      <c r="E623" s="24"/>
      <c r="F623" s="24"/>
      <c r="G623" s="24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</row>
    <row r="624" spans="1:18" s="80" customFormat="1">
      <c r="A624" s="18"/>
      <c r="B624" s="18"/>
      <c r="C624" s="22"/>
      <c r="D624" s="30"/>
      <c r="E624" s="24"/>
      <c r="F624" s="24"/>
      <c r="G624" s="24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</row>
    <row r="625" spans="1:18" s="80" customFormat="1">
      <c r="A625" s="18"/>
      <c r="B625" s="18"/>
      <c r="C625" s="22"/>
      <c r="D625" s="30"/>
      <c r="E625" s="24"/>
      <c r="F625" s="24"/>
      <c r="G625" s="24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</row>
    <row r="626" spans="1:18" s="80" customFormat="1">
      <c r="A626" s="18"/>
      <c r="B626" s="18"/>
      <c r="C626" s="22"/>
      <c r="D626" s="30"/>
      <c r="E626" s="24"/>
      <c r="F626" s="24"/>
      <c r="G626" s="24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</row>
    <row r="627" spans="1:18" s="80" customFormat="1">
      <c r="A627" s="18"/>
      <c r="B627" s="18"/>
      <c r="C627" s="22"/>
      <c r="D627" s="30"/>
      <c r="E627" s="24"/>
      <c r="F627" s="24"/>
      <c r="G627" s="24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</row>
    <row r="628" spans="1:18" s="80" customFormat="1">
      <c r="A628" s="18"/>
      <c r="B628" s="18"/>
      <c r="C628" s="22"/>
      <c r="D628" s="30"/>
      <c r="E628" s="24"/>
      <c r="F628" s="24"/>
      <c r="G628" s="24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</row>
    <row r="629" spans="1:18" s="80" customFormat="1">
      <c r="A629" s="18"/>
      <c r="B629" s="18"/>
      <c r="C629" s="22"/>
      <c r="D629" s="30"/>
      <c r="E629" s="24"/>
      <c r="F629" s="24"/>
      <c r="G629" s="24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</row>
    <row r="630" spans="1:18" s="80" customFormat="1">
      <c r="A630" s="18"/>
      <c r="B630" s="18"/>
      <c r="C630" s="22"/>
      <c r="D630" s="30"/>
      <c r="E630" s="24"/>
      <c r="F630" s="24"/>
      <c r="G630" s="24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</row>
    <row r="631" spans="1:18" s="80" customFormat="1">
      <c r="A631" s="18"/>
      <c r="B631" s="18"/>
      <c r="C631" s="22"/>
      <c r="D631" s="30"/>
      <c r="E631" s="24"/>
      <c r="F631" s="24"/>
      <c r="G631" s="24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</row>
    <row r="632" spans="1:18" s="80" customFormat="1">
      <c r="A632" s="18"/>
      <c r="B632" s="18"/>
      <c r="C632" s="22"/>
      <c r="D632" s="30"/>
      <c r="E632" s="24"/>
      <c r="F632" s="24"/>
      <c r="G632" s="24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</row>
    <row r="633" spans="1:18" s="80" customFormat="1">
      <c r="A633" s="18"/>
      <c r="B633" s="18"/>
      <c r="C633" s="22"/>
      <c r="D633" s="30"/>
      <c r="E633" s="24"/>
      <c r="F633" s="24"/>
      <c r="G633" s="24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</row>
    <row r="634" spans="1:18" s="80" customFormat="1">
      <c r="A634" s="18"/>
      <c r="B634" s="18"/>
      <c r="C634" s="22"/>
      <c r="D634" s="30"/>
      <c r="E634" s="24"/>
      <c r="F634" s="24"/>
      <c r="G634" s="24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</row>
    <row r="635" spans="1:18" s="80" customFormat="1">
      <c r="A635" s="18"/>
      <c r="B635" s="18"/>
      <c r="C635" s="22"/>
      <c r="D635" s="30"/>
      <c r="E635" s="24"/>
      <c r="F635" s="24"/>
      <c r="G635" s="24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</row>
    <row r="636" spans="1:18" s="80" customFormat="1">
      <c r="A636" s="18"/>
      <c r="B636" s="18"/>
      <c r="C636" s="22"/>
      <c r="D636" s="30"/>
      <c r="E636" s="24"/>
      <c r="F636" s="24"/>
      <c r="G636" s="24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</row>
    <row r="637" spans="1:18" s="80" customFormat="1">
      <c r="A637" s="18"/>
      <c r="B637" s="18"/>
      <c r="C637" s="22"/>
      <c r="D637" s="30"/>
      <c r="E637" s="24"/>
      <c r="F637" s="24"/>
      <c r="G637" s="24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</row>
    <row r="638" spans="1:18" s="80" customFormat="1">
      <c r="A638" s="18"/>
      <c r="B638" s="18"/>
      <c r="C638" s="22"/>
      <c r="D638" s="30"/>
      <c r="E638" s="24"/>
      <c r="F638" s="24"/>
      <c r="G638" s="24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</row>
    <row r="639" spans="1:18" s="80" customFormat="1">
      <c r="A639" s="18"/>
      <c r="B639" s="18"/>
      <c r="C639" s="22"/>
      <c r="D639" s="30"/>
      <c r="E639" s="24"/>
      <c r="F639" s="24"/>
      <c r="G639" s="24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</row>
    <row r="640" spans="1:18" s="80" customFormat="1">
      <c r="A640" s="18"/>
      <c r="B640" s="18"/>
      <c r="C640" s="22"/>
      <c r="D640" s="30"/>
      <c r="E640" s="24"/>
      <c r="F640" s="24"/>
      <c r="G640" s="24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</row>
    <row r="641" spans="1:18" s="80" customFormat="1">
      <c r="A641" s="18"/>
      <c r="B641" s="18"/>
      <c r="C641" s="22"/>
      <c r="D641" s="30"/>
      <c r="E641" s="24"/>
      <c r="F641" s="24"/>
      <c r="G641" s="24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</row>
    <row r="642" spans="1:18" s="80" customFormat="1">
      <c r="A642" s="18"/>
      <c r="B642" s="18"/>
      <c r="C642" s="22"/>
      <c r="D642" s="30"/>
      <c r="E642" s="24"/>
      <c r="F642" s="24"/>
      <c r="G642" s="24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</row>
    <row r="643" spans="1:18" s="80" customFormat="1">
      <c r="A643" s="18"/>
      <c r="B643" s="18"/>
      <c r="C643" s="22"/>
      <c r="D643" s="30"/>
      <c r="E643" s="24"/>
      <c r="F643" s="24"/>
      <c r="G643" s="24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</row>
    <row r="644" spans="1:18" s="80" customFormat="1">
      <c r="A644" s="18"/>
      <c r="B644" s="18"/>
      <c r="C644" s="22"/>
      <c r="D644" s="30"/>
      <c r="E644" s="24"/>
      <c r="F644" s="24"/>
      <c r="G644" s="24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</row>
    <row r="645" spans="1:18" s="80" customFormat="1">
      <c r="A645" s="18"/>
      <c r="B645" s="18"/>
      <c r="C645" s="22"/>
      <c r="D645" s="30"/>
      <c r="E645" s="24"/>
      <c r="F645" s="24"/>
      <c r="G645" s="24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</row>
    <row r="646" spans="1:18" s="80" customFormat="1">
      <c r="A646" s="18"/>
      <c r="B646" s="18"/>
      <c r="C646" s="22"/>
      <c r="D646" s="30"/>
      <c r="E646" s="24"/>
      <c r="F646" s="24"/>
      <c r="G646" s="24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</row>
    <row r="647" spans="1:18" s="80" customFormat="1">
      <c r="A647" s="18"/>
      <c r="B647" s="18"/>
      <c r="C647" s="22"/>
      <c r="D647" s="30"/>
      <c r="E647" s="24"/>
      <c r="F647" s="24"/>
      <c r="G647" s="24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</row>
    <row r="648" spans="1:18" s="80" customFormat="1">
      <c r="A648" s="18"/>
      <c r="B648" s="18"/>
      <c r="C648" s="22"/>
      <c r="D648" s="30"/>
      <c r="E648" s="24"/>
      <c r="F648" s="24"/>
      <c r="G648" s="24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</row>
    <row r="649" spans="1:18" s="80" customFormat="1">
      <c r="A649" s="18"/>
      <c r="B649" s="18"/>
      <c r="C649" s="22"/>
      <c r="D649" s="30"/>
      <c r="E649" s="24"/>
      <c r="F649" s="24"/>
      <c r="G649" s="24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</row>
    <row r="650" spans="1:18" s="80" customFormat="1">
      <c r="A650" s="18"/>
      <c r="B650" s="18"/>
      <c r="C650" s="22"/>
      <c r="D650" s="30"/>
      <c r="E650" s="24"/>
      <c r="F650" s="24"/>
      <c r="G650" s="24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</row>
    <row r="651" spans="1:18" s="80" customFormat="1">
      <c r="A651" s="18"/>
      <c r="B651" s="18"/>
      <c r="C651" s="22"/>
      <c r="D651" s="30"/>
      <c r="E651" s="24"/>
      <c r="F651" s="24"/>
      <c r="G651" s="24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</row>
    <row r="652" spans="1:18" s="80" customFormat="1">
      <c r="A652" s="18"/>
      <c r="B652" s="18"/>
      <c r="C652" s="22"/>
      <c r="D652" s="30"/>
      <c r="E652" s="24"/>
      <c r="F652" s="24"/>
      <c r="G652" s="24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</row>
    <row r="653" spans="1:18" s="80" customFormat="1">
      <c r="A653" s="18"/>
      <c r="B653" s="18"/>
      <c r="C653" s="22"/>
      <c r="D653" s="30"/>
      <c r="E653" s="24"/>
      <c r="F653" s="24"/>
      <c r="G653" s="24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</row>
    <row r="654" spans="1:18" s="80" customFormat="1">
      <c r="A654" s="18"/>
      <c r="B654" s="18"/>
      <c r="C654" s="22"/>
      <c r="D654" s="30"/>
      <c r="E654" s="24"/>
      <c r="F654" s="24"/>
      <c r="G654" s="24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</row>
    <row r="655" spans="1:18" s="80" customFormat="1">
      <c r="A655" s="18"/>
      <c r="B655" s="18"/>
      <c r="C655" s="22"/>
      <c r="D655" s="30"/>
      <c r="E655" s="24"/>
      <c r="F655" s="24"/>
      <c r="G655" s="24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</row>
    <row r="656" spans="1:18" s="80" customFormat="1">
      <c r="A656" s="18"/>
      <c r="B656" s="18"/>
      <c r="C656" s="22"/>
      <c r="D656" s="30"/>
      <c r="E656" s="24"/>
      <c r="F656" s="24"/>
      <c r="G656" s="24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</row>
    <row r="657" spans="1:30" s="80" customFormat="1">
      <c r="A657" s="18"/>
      <c r="B657" s="18"/>
      <c r="C657" s="22"/>
      <c r="D657" s="30"/>
      <c r="E657" s="24"/>
      <c r="F657" s="24"/>
      <c r="G657" s="24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</row>
    <row r="658" spans="1:30" s="80" customFormat="1">
      <c r="A658" s="18"/>
      <c r="B658" s="18"/>
      <c r="C658" s="22"/>
      <c r="D658" s="30"/>
      <c r="E658" s="24"/>
      <c r="F658" s="24"/>
      <c r="G658" s="24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</row>
    <row r="659" spans="1:30" s="80" customFormat="1">
      <c r="A659" s="18"/>
      <c r="B659" s="18"/>
      <c r="C659" s="22"/>
      <c r="D659" s="30"/>
      <c r="E659" s="24"/>
      <c r="F659" s="24"/>
      <c r="G659" s="24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</row>
    <row r="660" spans="1:30" s="80" customFormat="1">
      <c r="A660" s="18"/>
      <c r="B660" s="18"/>
      <c r="C660" s="22"/>
      <c r="D660" s="30"/>
      <c r="E660" s="24"/>
      <c r="F660" s="24"/>
      <c r="G660" s="24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</row>
    <row r="661" spans="1:30" s="80" customFormat="1">
      <c r="A661" s="18"/>
      <c r="B661" s="18"/>
      <c r="C661" s="22"/>
      <c r="D661" s="30"/>
      <c r="E661" s="24"/>
      <c r="F661" s="24"/>
      <c r="G661" s="24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</row>
    <row r="662" spans="1:30" s="80" customFormat="1">
      <c r="A662" s="18"/>
      <c r="B662" s="18"/>
      <c r="C662" s="22"/>
      <c r="D662" s="30"/>
      <c r="E662" s="24"/>
      <c r="F662" s="24"/>
      <c r="G662" s="24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</row>
    <row r="663" spans="1:30" s="80" customFormat="1">
      <c r="A663" s="18"/>
      <c r="B663" s="18"/>
      <c r="C663" s="22"/>
      <c r="D663" s="30"/>
      <c r="E663" s="24"/>
      <c r="F663" s="24"/>
      <c r="G663" s="24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</row>
    <row r="664" spans="1:30" ht="13.5">
      <c r="D664" s="30"/>
      <c r="E664" s="24"/>
      <c r="F664" s="24"/>
      <c r="G664" s="24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22"/>
      <c r="T664" s="22"/>
      <c r="U664" s="22"/>
      <c r="V664" s="22"/>
      <c r="W664" s="22"/>
      <c r="X664" s="22"/>
      <c r="AC664" s="22"/>
      <c r="AD664" s="22"/>
    </row>
    <row r="665" spans="1:30" ht="13.5">
      <c r="D665" s="30"/>
      <c r="E665" s="24"/>
      <c r="F665" s="24"/>
      <c r="G665" s="24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22"/>
      <c r="T665" s="22"/>
      <c r="U665" s="22"/>
      <c r="V665" s="22"/>
      <c r="W665" s="22"/>
      <c r="X665" s="22"/>
      <c r="AC665" s="22"/>
      <c r="AD665" s="22"/>
    </row>
    <row r="666" spans="1:30" ht="13.5">
      <c r="D666" s="30"/>
      <c r="E666" s="24"/>
      <c r="F666" s="24"/>
      <c r="G666" s="24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22"/>
      <c r="T666" s="22"/>
      <c r="U666" s="22"/>
      <c r="V666" s="22"/>
      <c r="W666" s="22"/>
      <c r="X666" s="22"/>
      <c r="AC666" s="22"/>
      <c r="AD666" s="22"/>
    </row>
    <row r="667" spans="1:30" ht="13.5">
      <c r="D667" s="30"/>
      <c r="E667" s="24"/>
      <c r="F667" s="24"/>
      <c r="G667" s="24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22"/>
      <c r="T667" s="22"/>
      <c r="U667" s="22"/>
      <c r="V667" s="22"/>
      <c r="W667" s="22"/>
      <c r="X667" s="22"/>
      <c r="AC667" s="22"/>
      <c r="AD667" s="22"/>
    </row>
    <row r="668" spans="1:30" ht="13.5">
      <c r="D668" s="30"/>
      <c r="E668" s="24"/>
      <c r="F668" s="24"/>
      <c r="G668" s="24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22"/>
      <c r="T668" s="22"/>
      <c r="U668" s="22"/>
      <c r="V668" s="22"/>
      <c r="W668" s="22"/>
      <c r="X668" s="22"/>
      <c r="AC668" s="22"/>
      <c r="AD668" s="22"/>
    </row>
    <row r="669" spans="1:30" ht="13.5">
      <c r="D669" s="30"/>
      <c r="E669" s="24"/>
      <c r="F669" s="24"/>
      <c r="G669" s="24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22"/>
      <c r="T669" s="22"/>
      <c r="U669" s="22"/>
      <c r="V669" s="22"/>
      <c r="W669" s="22"/>
      <c r="X669" s="22"/>
      <c r="AC669" s="22"/>
      <c r="AD669" s="22"/>
    </row>
    <row r="670" spans="1:30" ht="13.5">
      <c r="D670" s="30"/>
      <c r="E670" s="24"/>
      <c r="F670" s="24"/>
      <c r="G670" s="24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22"/>
      <c r="T670" s="22"/>
      <c r="U670" s="22"/>
      <c r="V670" s="22"/>
      <c r="W670" s="22"/>
      <c r="X670" s="22"/>
      <c r="AC670" s="22"/>
      <c r="AD670" s="22"/>
    </row>
    <row r="671" spans="1:30" ht="13.5">
      <c r="D671" s="30"/>
      <c r="E671" s="24"/>
      <c r="F671" s="24"/>
      <c r="G671" s="24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22"/>
      <c r="T671" s="22"/>
      <c r="U671" s="22"/>
      <c r="V671" s="22"/>
      <c r="W671" s="22"/>
      <c r="X671" s="22"/>
      <c r="AC671" s="22"/>
      <c r="AD671" s="22"/>
    </row>
    <row r="672" spans="1:30" ht="13.5">
      <c r="D672" s="30"/>
      <c r="E672" s="24"/>
      <c r="F672" s="24"/>
      <c r="G672" s="24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22"/>
      <c r="T672" s="22"/>
      <c r="U672" s="22"/>
      <c r="V672" s="22"/>
      <c r="W672" s="22"/>
      <c r="X672" s="22"/>
      <c r="AC672" s="22"/>
      <c r="AD672" s="22"/>
    </row>
    <row r="673" spans="4:30" ht="13.5">
      <c r="D673" s="30"/>
      <c r="E673" s="24"/>
      <c r="F673" s="24"/>
      <c r="G673" s="24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22"/>
      <c r="T673" s="22"/>
      <c r="U673" s="22"/>
      <c r="V673" s="22"/>
      <c r="W673" s="22"/>
      <c r="X673" s="22"/>
      <c r="AC673" s="22"/>
      <c r="AD673" s="22"/>
    </row>
    <row r="674" spans="4:30" ht="13.5">
      <c r="D674" s="30"/>
      <c r="E674" s="24"/>
      <c r="F674" s="24"/>
      <c r="G674" s="24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22"/>
      <c r="T674" s="22"/>
      <c r="U674" s="22"/>
      <c r="V674" s="22"/>
      <c r="W674" s="22"/>
      <c r="X674" s="22"/>
      <c r="AC674" s="22"/>
      <c r="AD674" s="22"/>
    </row>
    <row r="675" spans="4:30" ht="13.5">
      <c r="D675" s="30"/>
      <c r="E675" s="24"/>
      <c r="F675" s="24"/>
      <c r="G675" s="24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22"/>
      <c r="T675" s="22"/>
      <c r="U675" s="22"/>
      <c r="V675" s="22"/>
      <c r="W675" s="22"/>
      <c r="X675" s="22"/>
      <c r="AC675" s="22"/>
      <c r="AD675" s="22"/>
    </row>
    <row r="676" spans="4:30" ht="13.5">
      <c r="D676" s="30"/>
      <c r="E676" s="24"/>
      <c r="F676" s="24"/>
      <c r="G676" s="24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22"/>
      <c r="T676" s="22"/>
      <c r="U676" s="22"/>
      <c r="V676" s="22"/>
      <c r="W676" s="22"/>
      <c r="X676" s="22"/>
      <c r="AC676" s="22"/>
      <c r="AD676" s="22"/>
    </row>
    <row r="677" spans="4:30" ht="13.5">
      <c r="D677" s="30"/>
      <c r="E677" s="24"/>
      <c r="F677" s="24"/>
      <c r="G677" s="24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22"/>
      <c r="T677" s="22"/>
      <c r="U677" s="22"/>
      <c r="V677" s="22"/>
      <c r="W677" s="22"/>
      <c r="X677" s="22"/>
      <c r="AC677" s="22"/>
      <c r="AD677" s="22"/>
    </row>
    <row r="678" spans="4:30" ht="13.5">
      <c r="D678" s="30"/>
      <c r="E678" s="24"/>
      <c r="F678" s="24"/>
      <c r="G678" s="24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22"/>
      <c r="T678" s="22"/>
      <c r="U678" s="22"/>
      <c r="V678" s="22"/>
      <c r="W678" s="22"/>
      <c r="X678" s="22"/>
      <c r="AC678" s="22"/>
      <c r="AD678" s="22"/>
    </row>
    <row r="679" spans="4:30" ht="13.5">
      <c r="D679" s="30"/>
      <c r="E679" s="24"/>
      <c r="F679" s="24"/>
      <c r="G679" s="24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22"/>
      <c r="T679" s="22"/>
      <c r="U679" s="22"/>
      <c r="V679" s="22"/>
      <c r="W679" s="22"/>
      <c r="X679" s="22"/>
      <c r="AC679" s="22"/>
      <c r="AD679" s="22"/>
    </row>
    <row r="680" spans="4:30" ht="13.5">
      <c r="D680" s="30"/>
      <c r="E680" s="24"/>
      <c r="F680" s="24"/>
      <c r="G680" s="24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22"/>
      <c r="T680" s="22"/>
      <c r="U680" s="22"/>
      <c r="V680" s="22"/>
      <c r="W680" s="22"/>
      <c r="X680" s="22"/>
      <c r="AC680" s="22"/>
      <c r="AD680" s="22"/>
    </row>
    <row r="681" spans="4:30" ht="13.5">
      <c r="D681" s="30"/>
      <c r="E681" s="24"/>
      <c r="F681" s="24"/>
      <c r="G681" s="24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22"/>
      <c r="T681" s="22"/>
      <c r="U681" s="22"/>
      <c r="V681" s="22"/>
      <c r="W681" s="22"/>
      <c r="X681" s="22"/>
      <c r="AC681" s="22"/>
      <c r="AD681" s="22"/>
    </row>
    <row r="682" spans="4:30" ht="13.5">
      <c r="D682" s="30"/>
      <c r="E682" s="24"/>
      <c r="F682" s="24"/>
      <c r="G682" s="24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22"/>
      <c r="T682" s="22"/>
      <c r="U682" s="22"/>
      <c r="V682" s="22"/>
      <c r="W682" s="22"/>
      <c r="X682" s="22"/>
      <c r="AC682" s="22"/>
      <c r="AD682" s="22"/>
    </row>
    <row r="683" spans="4:30" ht="13.5">
      <c r="D683" s="30"/>
      <c r="E683" s="24"/>
      <c r="F683" s="24"/>
      <c r="G683" s="24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22"/>
      <c r="T683" s="22"/>
      <c r="U683" s="22"/>
      <c r="V683" s="22"/>
      <c r="W683" s="22"/>
      <c r="X683" s="22"/>
      <c r="AC683" s="22"/>
      <c r="AD683" s="22"/>
    </row>
    <row r="684" spans="4:30" ht="13.5">
      <c r="D684" s="30"/>
      <c r="E684" s="24"/>
      <c r="F684" s="24"/>
      <c r="G684" s="24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22"/>
      <c r="T684" s="22"/>
      <c r="U684" s="22"/>
      <c r="V684" s="22"/>
      <c r="W684" s="22"/>
      <c r="X684" s="22"/>
      <c r="AC684" s="22"/>
      <c r="AD684" s="22"/>
    </row>
    <row r="685" spans="4:30" ht="13.5">
      <c r="D685" s="30"/>
      <c r="E685" s="24"/>
      <c r="F685" s="24"/>
      <c r="G685" s="24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22"/>
      <c r="T685" s="22"/>
      <c r="U685" s="22"/>
      <c r="V685" s="22"/>
      <c r="W685" s="22"/>
      <c r="X685" s="22"/>
      <c r="AC685" s="22"/>
      <c r="AD685" s="22"/>
    </row>
    <row r="686" spans="4:30" ht="13.5">
      <c r="D686" s="30"/>
      <c r="E686" s="24"/>
      <c r="F686" s="24"/>
      <c r="G686" s="24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22"/>
      <c r="T686" s="22"/>
      <c r="U686" s="22"/>
      <c r="V686" s="22"/>
      <c r="W686" s="22"/>
      <c r="X686" s="22"/>
      <c r="AC686" s="22"/>
      <c r="AD686" s="22"/>
    </row>
    <row r="687" spans="4:30" ht="13.5">
      <c r="D687" s="30"/>
      <c r="E687" s="24"/>
      <c r="F687" s="24"/>
      <c r="G687" s="24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22"/>
      <c r="T687" s="22"/>
      <c r="U687" s="22"/>
      <c r="V687" s="22"/>
      <c r="W687" s="22"/>
      <c r="X687" s="22"/>
      <c r="AC687" s="22"/>
      <c r="AD687" s="22"/>
    </row>
    <row r="688" spans="4:30" ht="13.5">
      <c r="D688" s="30"/>
      <c r="E688" s="24"/>
      <c r="F688" s="24"/>
      <c r="G688" s="24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22"/>
      <c r="T688" s="22"/>
      <c r="U688" s="22"/>
      <c r="V688" s="22"/>
      <c r="W688" s="22"/>
      <c r="X688" s="22"/>
      <c r="AC688" s="22"/>
      <c r="AD688" s="22"/>
    </row>
    <row r="689" spans="4:30" ht="13.5">
      <c r="D689" s="30"/>
      <c r="E689" s="24"/>
      <c r="F689" s="24"/>
      <c r="G689" s="24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22"/>
      <c r="T689" s="22"/>
      <c r="U689" s="22"/>
      <c r="V689" s="22"/>
      <c r="W689" s="22"/>
      <c r="X689" s="22"/>
      <c r="AC689" s="22"/>
      <c r="AD689" s="22"/>
    </row>
    <row r="690" spans="4:30" ht="13.5">
      <c r="D690" s="30"/>
      <c r="E690" s="24"/>
      <c r="F690" s="24"/>
      <c r="G690" s="24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22"/>
      <c r="T690" s="22"/>
      <c r="U690" s="22"/>
      <c r="V690" s="22"/>
      <c r="W690" s="22"/>
      <c r="X690" s="22"/>
      <c r="AC690" s="22"/>
      <c r="AD690" s="22"/>
    </row>
    <row r="691" spans="4:30" ht="13.5">
      <c r="D691" s="30"/>
      <c r="E691" s="24"/>
      <c r="F691" s="24"/>
      <c r="G691" s="24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22"/>
      <c r="T691" s="22"/>
      <c r="U691" s="22"/>
      <c r="V691" s="22"/>
      <c r="W691" s="22"/>
      <c r="X691" s="22"/>
      <c r="AC691" s="22"/>
      <c r="AD691" s="22"/>
    </row>
    <row r="692" spans="4:30" ht="13.5">
      <c r="D692" s="30"/>
      <c r="E692" s="24"/>
      <c r="F692" s="24"/>
      <c r="G692" s="24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22"/>
      <c r="T692" s="22"/>
      <c r="U692" s="22"/>
      <c r="V692" s="22"/>
      <c r="W692" s="22"/>
      <c r="X692" s="22"/>
      <c r="AC692" s="22"/>
      <c r="AD692" s="22"/>
    </row>
    <row r="693" spans="4:30" ht="13.5">
      <c r="D693" s="30"/>
      <c r="E693" s="24"/>
      <c r="F693" s="24"/>
      <c r="G693" s="24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22"/>
      <c r="T693" s="22"/>
      <c r="U693" s="22"/>
      <c r="V693" s="22"/>
      <c r="W693" s="22"/>
      <c r="X693" s="22"/>
      <c r="AC693" s="22"/>
      <c r="AD693" s="22"/>
    </row>
    <row r="694" spans="4:30" ht="13.5">
      <c r="D694" s="30"/>
      <c r="E694" s="24"/>
      <c r="F694" s="24"/>
      <c r="G694" s="24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22"/>
      <c r="T694" s="22"/>
      <c r="U694" s="22"/>
      <c r="V694" s="22"/>
      <c r="W694" s="22"/>
      <c r="X694" s="22"/>
      <c r="AC694" s="22"/>
      <c r="AD694" s="22"/>
    </row>
    <row r="695" spans="4:30" ht="13.5">
      <c r="D695" s="30"/>
      <c r="E695" s="24"/>
      <c r="F695" s="24"/>
      <c r="G695" s="24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22"/>
      <c r="T695" s="22"/>
      <c r="U695" s="22"/>
      <c r="V695" s="22"/>
      <c r="W695" s="22"/>
      <c r="X695" s="22"/>
      <c r="AC695" s="22"/>
      <c r="AD695" s="22"/>
    </row>
    <row r="696" spans="4:30" ht="13.5">
      <c r="D696" s="30"/>
      <c r="E696" s="24"/>
      <c r="F696" s="24"/>
      <c r="G696" s="24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22"/>
      <c r="T696" s="22"/>
      <c r="U696" s="22"/>
      <c r="V696" s="22"/>
      <c r="W696" s="22"/>
      <c r="X696" s="22"/>
      <c r="AC696" s="22"/>
      <c r="AD696" s="22"/>
    </row>
    <row r="697" spans="4:30" ht="13.5">
      <c r="D697" s="30"/>
      <c r="E697" s="24"/>
      <c r="F697" s="24"/>
      <c r="G697" s="24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22"/>
      <c r="T697" s="22"/>
      <c r="U697" s="22"/>
      <c r="V697" s="22"/>
      <c r="W697" s="22"/>
      <c r="X697" s="22"/>
      <c r="AC697" s="22"/>
      <c r="AD697" s="22"/>
    </row>
    <row r="698" spans="4:30" ht="13.5">
      <c r="D698" s="30"/>
      <c r="E698" s="24"/>
      <c r="F698" s="24"/>
      <c r="G698" s="24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22"/>
      <c r="T698" s="22"/>
      <c r="U698" s="22"/>
      <c r="V698" s="22"/>
      <c r="W698" s="22"/>
      <c r="X698" s="22"/>
      <c r="AC698" s="22"/>
      <c r="AD698" s="22"/>
    </row>
    <row r="699" spans="4:30" ht="13.5">
      <c r="D699" s="30"/>
      <c r="E699" s="24"/>
      <c r="F699" s="24"/>
      <c r="G699" s="24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22"/>
      <c r="T699" s="22"/>
      <c r="U699" s="22"/>
      <c r="V699" s="22"/>
      <c r="W699" s="22"/>
      <c r="X699" s="22"/>
      <c r="AC699" s="22"/>
      <c r="AD699" s="22"/>
    </row>
    <row r="700" spans="4:30" ht="13.5">
      <c r="D700" s="30"/>
      <c r="E700" s="24"/>
      <c r="F700" s="24"/>
      <c r="G700" s="24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22"/>
      <c r="T700" s="22"/>
      <c r="U700" s="22"/>
      <c r="V700" s="22"/>
      <c r="W700" s="22"/>
      <c r="X700" s="22"/>
      <c r="AC700" s="22"/>
      <c r="AD700" s="22"/>
    </row>
    <row r="701" spans="4:30" ht="13.5">
      <c r="D701" s="30"/>
      <c r="E701" s="24"/>
      <c r="F701" s="24"/>
      <c r="G701" s="24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22"/>
      <c r="T701" s="22"/>
      <c r="U701" s="22"/>
      <c r="V701" s="22"/>
      <c r="W701" s="22"/>
      <c r="X701" s="22"/>
      <c r="AC701" s="22"/>
      <c r="AD701" s="22"/>
    </row>
    <row r="702" spans="4:30" ht="13.5">
      <c r="D702" s="30"/>
      <c r="E702" s="24"/>
      <c r="F702" s="24"/>
      <c r="G702" s="24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22"/>
      <c r="T702" s="22"/>
      <c r="U702" s="22"/>
      <c r="V702" s="22"/>
      <c r="W702" s="22"/>
      <c r="X702" s="22"/>
      <c r="AC702" s="22"/>
      <c r="AD702" s="22"/>
    </row>
    <row r="703" spans="4:30" ht="13.5">
      <c r="D703" s="30"/>
      <c r="E703" s="24"/>
      <c r="F703" s="24"/>
      <c r="G703" s="24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22"/>
      <c r="T703" s="22"/>
      <c r="U703" s="22"/>
      <c r="V703" s="22"/>
      <c r="W703" s="22"/>
      <c r="X703" s="22"/>
      <c r="AC703" s="22"/>
      <c r="AD703" s="22"/>
    </row>
    <row r="704" spans="4:30" ht="13.5">
      <c r="D704" s="30"/>
      <c r="E704" s="24"/>
      <c r="F704" s="24"/>
      <c r="G704" s="24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22"/>
      <c r="T704" s="22"/>
      <c r="U704" s="22"/>
      <c r="V704" s="22"/>
      <c r="W704" s="22"/>
      <c r="X704" s="22"/>
      <c r="AC704" s="22"/>
      <c r="AD704" s="22"/>
    </row>
    <row r="705" spans="4:30" ht="13.5">
      <c r="D705" s="30"/>
      <c r="E705" s="24"/>
      <c r="F705" s="24"/>
      <c r="G705" s="24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22"/>
      <c r="T705" s="22"/>
      <c r="U705" s="22"/>
      <c r="V705" s="22"/>
      <c r="W705" s="22"/>
      <c r="X705" s="22"/>
      <c r="AC705" s="22"/>
      <c r="AD705" s="22"/>
    </row>
    <row r="706" spans="4:30" ht="13.5">
      <c r="D706" s="30"/>
      <c r="E706" s="24"/>
      <c r="F706" s="24"/>
      <c r="G706" s="24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22"/>
      <c r="T706" s="22"/>
      <c r="U706" s="22"/>
      <c r="V706" s="22"/>
      <c r="W706" s="22"/>
      <c r="X706" s="22"/>
      <c r="AC706" s="22"/>
      <c r="AD706" s="22"/>
    </row>
    <row r="707" spans="4:30" ht="13.5">
      <c r="D707" s="30"/>
      <c r="E707" s="24"/>
      <c r="F707" s="24"/>
      <c r="G707" s="24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22"/>
      <c r="T707" s="22"/>
      <c r="U707" s="22"/>
      <c r="V707" s="22"/>
      <c r="W707" s="22"/>
      <c r="X707" s="22"/>
      <c r="AC707" s="22"/>
      <c r="AD707" s="22"/>
    </row>
    <row r="708" spans="4:30" ht="13.5">
      <c r="D708" s="30"/>
      <c r="E708" s="24"/>
      <c r="F708" s="24"/>
      <c r="G708" s="24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22"/>
      <c r="T708" s="22"/>
      <c r="U708" s="22"/>
      <c r="V708" s="22"/>
      <c r="W708" s="22"/>
      <c r="X708" s="22"/>
      <c r="AC708" s="22"/>
      <c r="AD708" s="22"/>
    </row>
    <row r="709" spans="4:30" ht="13.5">
      <c r="D709" s="30"/>
      <c r="E709" s="24"/>
      <c r="F709" s="24"/>
      <c r="G709" s="24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22"/>
      <c r="T709" s="22"/>
      <c r="U709" s="22"/>
      <c r="V709" s="22"/>
      <c r="W709" s="22"/>
      <c r="X709" s="22"/>
      <c r="AC709" s="22"/>
      <c r="AD709" s="22"/>
    </row>
    <row r="710" spans="4:30" ht="13.5">
      <c r="D710" s="30"/>
      <c r="E710" s="24"/>
      <c r="F710" s="24"/>
      <c r="G710" s="24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22"/>
      <c r="T710" s="22"/>
      <c r="U710" s="22"/>
      <c r="V710" s="22"/>
      <c r="W710" s="22"/>
      <c r="X710" s="22"/>
      <c r="AC710" s="22"/>
      <c r="AD710" s="22"/>
    </row>
    <row r="711" spans="4:30" ht="13.5">
      <c r="D711" s="30"/>
      <c r="E711" s="24"/>
      <c r="F711" s="24"/>
      <c r="G711" s="24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22"/>
      <c r="T711" s="22"/>
      <c r="U711" s="22"/>
      <c r="V711" s="22"/>
      <c r="W711" s="22"/>
      <c r="X711" s="22"/>
      <c r="AC711" s="22"/>
      <c r="AD711" s="22"/>
    </row>
    <row r="712" spans="4:30" ht="13.5">
      <c r="D712" s="30"/>
      <c r="E712" s="24"/>
      <c r="F712" s="24"/>
      <c r="G712" s="24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22"/>
      <c r="T712" s="22"/>
      <c r="U712" s="22"/>
      <c r="V712" s="22"/>
      <c r="W712" s="22"/>
      <c r="X712" s="22"/>
      <c r="AC712" s="22"/>
      <c r="AD712" s="22"/>
    </row>
    <row r="713" spans="4:30" ht="13.5">
      <c r="D713" s="30"/>
      <c r="E713" s="24"/>
      <c r="F713" s="24"/>
      <c r="G713" s="24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22"/>
      <c r="T713" s="22"/>
      <c r="U713" s="22"/>
      <c r="V713" s="22"/>
      <c r="W713" s="22"/>
      <c r="X713" s="22"/>
      <c r="AC713" s="22"/>
      <c r="AD713" s="22"/>
    </row>
    <row r="714" spans="4:30" ht="13.5">
      <c r="D714" s="30"/>
      <c r="E714" s="24"/>
      <c r="F714" s="24"/>
      <c r="G714" s="24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22"/>
      <c r="T714" s="22"/>
      <c r="U714" s="22"/>
      <c r="V714" s="22"/>
      <c r="W714" s="22"/>
      <c r="X714" s="22"/>
      <c r="AC714" s="22"/>
      <c r="AD714" s="22"/>
    </row>
    <row r="715" spans="4:30" ht="13.5">
      <c r="D715" s="30"/>
      <c r="E715" s="24"/>
      <c r="F715" s="24"/>
      <c r="G715" s="24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22"/>
      <c r="T715" s="22"/>
      <c r="U715" s="22"/>
      <c r="V715" s="22"/>
      <c r="W715" s="22"/>
      <c r="X715" s="22"/>
      <c r="AC715" s="22"/>
      <c r="AD715" s="22"/>
    </row>
    <row r="716" spans="4:30" ht="13.5">
      <c r="D716" s="30"/>
      <c r="E716" s="24"/>
      <c r="F716" s="24"/>
      <c r="G716" s="24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22"/>
      <c r="T716" s="22"/>
      <c r="U716" s="22"/>
      <c r="V716" s="22"/>
      <c r="W716" s="22"/>
      <c r="X716" s="22"/>
      <c r="AC716" s="22"/>
      <c r="AD716" s="22"/>
    </row>
    <row r="717" spans="4:30" ht="13.5">
      <c r="D717" s="30"/>
      <c r="E717" s="24"/>
      <c r="F717" s="24"/>
      <c r="G717" s="24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22"/>
      <c r="T717" s="22"/>
      <c r="U717" s="22"/>
      <c r="V717" s="22"/>
      <c r="W717" s="22"/>
      <c r="X717" s="22"/>
      <c r="AC717" s="22"/>
      <c r="AD717" s="22"/>
    </row>
    <row r="718" spans="4:30" ht="13.5">
      <c r="D718" s="30"/>
      <c r="E718" s="24"/>
      <c r="F718" s="24"/>
      <c r="G718" s="24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22"/>
      <c r="T718" s="22"/>
      <c r="U718" s="22"/>
      <c r="V718" s="22"/>
      <c r="W718" s="22"/>
      <c r="X718" s="22"/>
      <c r="AC718" s="22"/>
      <c r="AD718" s="22"/>
    </row>
    <row r="719" spans="4:30" ht="13.5">
      <c r="D719" s="30"/>
      <c r="E719" s="24"/>
      <c r="F719" s="24"/>
      <c r="G719" s="24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22"/>
      <c r="T719" s="22"/>
      <c r="U719" s="22"/>
      <c r="V719" s="22"/>
      <c r="W719" s="22"/>
      <c r="X719" s="22"/>
      <c r="AC719" s="22"/>
      <c r="AD719" s="22"/>
    </row>
    <row r="720" spans="4:30" ht="13.5">
      <c r="D720" s="30"/>
      <c r="E720" s="24"/>
      <c r="F720" s="24"/>
      <c r="G720" s="24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22"/>
      <c r="T720" s="22"/>
      <c r="U720" s="22"/>
      <c r="V720" s="22"/>
      <c r="W720" s="22"/>
      <c r="X720" s="22"/>
      <c r="AC720" s="22"/>
      <c r="AD720" s="22"/>
    </row>
    <row r="721" spans="4:30" ht="13.5">
      <c r="D721" s="30"/>
      <c r="E721" s="24"/>
      <c r="F721" s="24"/>
      <c r="G721" s="24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22"/>
      <c r="T721" s="22"/>
      <c r="U721" s="22"/>
      <c r="V721" s="22"/>
      <c r="W721" s="22"/>
      <c r="X721" s="22"/>
      <c r="AC721" s="22"/>
      <c r="AD721" s="22"/>
    </row>
    <row r="722" spans="4:30" ht="13.5">
      <c r="D722" s="30"/>
      <c r="E722" s="24"/>
      <c r="F722" s="24"/>
      <c r="G722" s="24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22"/>
      <c r="T722" s="22"/>
      <c r="U722" s="22"/>
      <c r="V722" s="22"/>
      <c r="W722" s="22"/>
      <c r="X722" s="22"/>
      <c r="AC722" s="22"/>
      <c r="AD722" s="22"/>
    </row>
    <row r="723" spans="4:30" ht="13.5">
      <c r="D723" s="30"/>
      <c r="E723" s="24"/>
      <c r="F723" s="24"/>
      <c r="G723" s="24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22"/>
      <c r="T723" s="22"/>
      <c r="U723" s="22"/>
      <c r="V723" s="22"/>
      <c r="W723" s="22"/>
      <c r="X723" s="22"/>
      <c r="AC723" s="22"/>
      <c r="AD723" s="22"/>
    </row>
    <row r="724" spans="4:30" ht="13.5">
      <c r="D724" s="30"/>
      <c r="E724" s="24"/>
      <c r="F724" s="24"/>
      <c r="G724" s="24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22"/>
      <c r="T724" s="22"/>
      <c r="U724" s="22"/>
      <c r="V724" s="22"/>
      <c r="W724" s="22"/>
      <c r="X724" s="22"/>
      <c r="AC724" s="22"/>
      <c r="AD724" s="22"/>
    </row>
    <row r="725" spans="4:30" ht="13.5">
      <c r="D725" s="30"/>
      <c r="E725" s="24"/>
      <c r="F725" s="24"/>
      <c r="G725" s="24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22"/>
      <c r="T725" s="22"/>
      <c r="U725" s="22"/>
      <c r="V725" s="22"/>
      <c r="W725" s="22"/>
      <c r="X725" s="22"/>
      <c r="AC725" s="22"/>
      <c r="AD725" s="22"/>
    </row>
    <row r="726" spans="4:30" ht="13.5">
      <c r="D726" s="30"/>
      <c r="E726" s="24"/>
      <c r="F726" s="24"/>
      <c r="G726" s="24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22"/>
      <c r="T726" s="22"/>
      <c r="U726" s="22"/>
      <c r="V726" s="22"/>
      <c r="W726" s="22"/>
      <c r="X726" s="22"/>
      <c r="AC726" s="22"/>
      <c r="AD726" s="22"/>
    </row>
    <row r="727" spans="4:30" ht="13.5">
      <c r="D727" s="30"/>
      <c r="E727" s="24"/>
      <c r="F727" s="24"/>
      <c r="G727" s="24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22"/>
      <c r="T727" s="22"/>
      <c r="U727" s="22"/>
      <c r="V727" s="22"/>
      <c r="W727" s="22"/>
      <c r="X727" s="22"/>
      <c r="AC727" s="22"/>
      <c r="AD727" s="22"/>
    </row>
    <row r="728" spans="4:30" ht="13.5">
      <c r="D728" s="30"/>
      <c r="E728" s="24"/>
      <c r="F728" s="24"/>
      <c r="G728" s="24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22"/>
      <c r="T728" s="22"/>
      <c r="U728" s="22"/>
      <c r="V728" s="22"/>
      <c r="W728" s="22"/>
      <c r="X728" s="22"/>
      <c r="AC728" s="22"/>
      <c r="AD728" s="22"/>
    </row>
    <row r="729" spans="4:30" ht="13.5">
      <c r="D729" s="30"/>
      <c r="E729" s="24"/>
      <c r="F729" s="24"/>
      <c r="G729" s="24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22"/>
      <c r="T729" s="22"/>
      <c r="U729" s="22"/>
      <c r="V729" s="22"/>
      <c r="W729" s="22"/>
      <c r="X729" s="22"/>
      <c r="AC729" s="22"/>
      <c r="AD729" s="22"/>
    </row>
    <row r="730" spans="4:30" ht="13.5">
      <c r="D730" s="30"/>
      <c r="E730" s="24"/>
      <c r="F730" s="24"/>
      <c r="G730" s="24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22"/>
      <c r="T730" s="22"/>
      <c r="U730" s="22"/>
      <c r="V730" s="22"/>
      <c r="W730" s="22"/>
      <c r="X730" s="22"/>
      <c r="AC730" s="22"/>
      <c r="AD730" s="22"/>
    </row>
    <row r="731" spans="4:30" ht="13.5">
      <c r="D731" s="30"/>
      <c r="E731" s="24"/>
      <c r="F731" s="24"/>
      <c r="G731" s="24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22"/>
      <c r="T731" s="22"/>
      <c r="U731" s="22"/>
      <c r="V731" s="22"/>
      <c r="W731" s="22"/>
      <c r="X731" s="22"/>
      <c r="AC731" s="22"/>
      <c r="AD731" s="22"/>
    </row>
    <row r="732" spans="4:30" ht="13.5">
      <c r="D732" s="30"/>
      <c r="E732" s="24"/>
      <c r="F732" s="24"/>
      <c r="G732" s="24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22"/>
      <c r="T732" s="22"/>
      <c r="U732" s="22"/>
      <c r="V732" s="22"/>
      <c r="W732" s="22"/>
      <c r="X732" s="22"/>
      <c r="AC732" s="22"/>
      <c r="AD732" s="22"/>
    </row>
    <row r="733" spans="4:30" ht="13.5">
      <c r="D733" s="30"/>
      <c r="E733" s="24"/>
      <c r="F733" s="24"/>
      <c r="G733" s="24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22"/>
      <c r="T733" s="22"/>
      <c r="U733" s="22"/>
      <c r="V733" s="22"/>
      <c r="W733" s="22"/>
      <c r="X733" s="22"/>
      <c r="AC733" s="22"/>
      <c r="AD733" s="22"/>
    </row>
    <row r="734" spans="4:30" ht="13.5">
      <c r="D734" s="30"/>
      <c r="E734" s="24"/>
      <c r="F734" s="24"/>
      <c r="G734" s="24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22"/>
      <c r="T734" s="22"/>
      <c r="U734" s="22"/>
      <c r="V734" s="22"/>
      <c r="W734" s="22"/>
      <c r="X734" s="22"/>
      <c r="AC734" s="22"/>
      <c r="AD734" s="22"/>
    </row>
    <row r="735" spans="4:30" ht="13.5">
      <c r="D735" s="30"/>
      <c r="E735" s="24"/>
      <c r="F735" s="24"/>
      <c r="G735" s="24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22"/>
      <c r="T735" s="22"/>
      <c r="U735" s="22"/>
      <c r="V735" s="22"/>
      <c r="W735" s="22"/>
      <c r="X735" s="22"/>
      <c r="AC735" s="22"/>
      <c r="AD735" s="22"/>
    </row>
    <row r="736" spans="4:30" ht="13.5">
      <c r="D736" s="30"/>
      <c r="E736" s="24"/>
      <c r="F736" s="24"/>
      <c r="G736" s="24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22"/>
      <c r="T736" s="22"/>
      <c r="U736" s="22"/>
      <c r="V736" s="22"/>
      <c r="W736" s="22"/>
      <c r="X736" s="22"/>
      <c r="AC736" s="22"/>
      <c r="AD736" s="22"/>
    </row>
    <row r="737" spans="4:30" ht="13.5">
      <c r="D737" s="30"/>
      <c r="E737" s="24"/>
      <c r="F737" s="24"/>
      <c r="G737" s="24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22"/>
      <c r="T737" s="22"/>
      <c r="U737" s="22"/>
      <c r="V737" s="22"/>
      <c r="W737" s="22"/>
      <c r="X737" s="22"/>
      <c r="AC737" s="22"/>
      <c r="AD737" s="22"/>
    </row>
    <row r="738" spans="4:30" ht="13.5">
      <c r="D738" s="30"/>
      <c r="E738" s="24"/>
      <c r="F738" s="24"/>
      <c r="G738" s="24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22"/>
      <c r="T738" s="22"/>
      <c r="U738" s="22"/>
      <c r="V738" s="22"/>
      <c r="W738" s="22"/>
      <c r="X738" s="22"/>
      <c r="AC738" s="22"/>
      <c r="AD738" s="22"/>
    </row>
    <row r="739" spans="4:30" ht="13.5">
      <c r="D739" s="30"/>
      <c r="E739" s="24"/>
      <c r="F739" s="24"/>
      <c r="G739" s="24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22"/>
      <c r="T739" s="22"/>
      <c r="U739" s="22"/>
      <c r="V739" s="22"/>
      <c r="W739" s="22"/>
      <c r="X739" s="22"/>
      <c r="AC739" s="22"/>
      <c r="AD739" s="22"/>
    </row>
    <row r="740" spans="4:30" ht="13.5">
      <c r="D740" s="30"/>
      <c r="E740" s="24"/>
      <c r="F740" s="24"/>
      <c r="G740" s="24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22"/>
      <c r="T740" s="22"/>
      <c r="U740" s="22"/>
      <c r="V740" s="22"/>
      <c r="W740" s="22"/>
      <c r="X740" s="22"/>
      <c r="AC740" s="22"/>
      <c r="AD740" s="22"/>
    </row>
    <row r="741" spans="4:30" ht="13.5">
      <c r="D741" s="30"/>
      <c r="E741" s="24"/>
      <c r="F741" s="24"/>
      <c r="G741" s="24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22"/>
      <c r="T741" s="22"/>
      <c r="U741" s="22"/>
      <c r="V741" s="22"/>
      <c r="W741" s="22"/>
      <c r="X741" s="22"/>
      <c r="AC741" s="22"/>
      <c r="AD741" s="22"/>
    </row>
    <row r="742" spans="4:30" ht="13.5">
      <c r="D742" s="30"/>
      <c r="E742" s="24"/>
      <c r="F742" s="24"/>
      <c r="G742" s="24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22"/>
      <c r="T742" s="22"/>
      <c r="U742" s="22"/>
      <c r="V742" s="22"/>
      <c r="W742" s="22"/>
      <c r="X742" s="22"/>
      <c r="AC742" s="22"/>
      <c r="AD742" s="22"/>
    </row>
    <row r="743" spans="4:30" ht="13.5">
      <c r="D743" s="30"/>
      <c r="E743" s="24"/>
      <c r="F743" s="24"/>
      <c r="G743" s="24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22"/>
      <c r="T743" s="22"/>
      <c r="U743" s="22"/>
      <c r="V743" s="22"/>
      <c r="W743" s="22"/>
      <c r="X743" s="22"/>
      <c r="AC743" s="22"/>
      <c r="AD743" s="22"/>
    </row>
    <row r="744" spans="4:30" ht="13.5">
      <c r="D744" s="30"/>
      <c r="E744" s="24"/>
      <c r="F744" s="24"/>
      <c r="G744" s="24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22"/>
      <c r="T744" s="22"/>
      <c r="U744" s="22"/>
      <c r="V744" s="22"/>
      <c r="W744" s="22"/>
      <c r="X744" s="22"/>
      <c r="AC744" s="22"/>
      <c r="AD744" s="22"/>
    </row>
    <row r="745" spans="4:30" ht="13.5">
      <c r="D745" s="30"/>
      <c r="E745" s="24"/>
      <c r="F745" s="24"/>
      <c r="G745" s="24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22"/>
      <c r="T745" s="22"/>
      <c r="U745" s="22"/>
      <c r="V745" s="22"/>
      <c r="W745" s="22"/>
      <c r="X745" s="22"/>
      <c r="AC745" s="22"/>
      <c r="AD745" s="22"/>
    </row>
    <row r="746" spans="4:30" ht="13.5">
      <c r="D746" s="30"/>
      <c r="E746" s="24"/>
      <c r="F746" s="24"/>
      <c r="G746" s="24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22"/>
      <c r="T746" s="22"/>
      <c r="U746" s="22"/>
      <c r="V746" s="22"/>
      <c r="W746" s="22"/>
      <c r="X746" s="22"/>
      <c r="AC746" s="22"/>
      <c r="AD746" s="22"/>
    </row>
    <row r="747" spans="4:30" ht="13.5">
      <c r="D747" s="30"/>
      <c r="E747" s="24"/>
      <c r="F747" s="24"/>
      <c r="G747" s="24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22"/>
      <c r="T747" s="22"/>
      <c r="U747" s="22"/>
      <c r="V747" s="22"/>
      <c r="W747" s="22"/>
      <c r="X747" s="22"/>
      <c r="AC747" s="22"/>
      <c r="AD747" s="22"/>
    </row>
    <row r="748" spans="4:30" ht="13.5">
      <c r="D748" s="30"/>
      <c r="E748" s="24"/>
      <c r="F748" s="24"/>
      <c r="G748" s="24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22"/>
      <c r="T748" s="22"/>
      <c r="U748" s="22"/>
      <c r="V748" s="22"/>
      <c r="W748" s="22"/>
      <c r="X748" s="22"/>
      <c r="AC748" s="22"/>
      <c r="AD748" s="22"/>
    </row>
    <row r="749" spans="4:30" ht="13.5">
      <c r="D749" s="30"/>
      <c r="E749" s="24"/>
      <c r="F749" s="24"/>
      <c r="G749" s="24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22"/>
      <c r="T749" s="22"/>
      <c r="U749" s="22"/>
      <c r="V749" s="22"/>
      <c r="W749" s="22"/>
      <c r="X749" s="22"/>
      <c r="AC749" s="22"/>
      <c r="AD749" s="22"/>
    </row>
    <row r="750" spans="4:30" ht="13.5">
      <c r="D750" s="30"/>
      <c r="E750" s="24"/>
      <c r="F750" s="24"/>
      <c r="G750" s="24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22"/>
      <c r="T750" s="22"/>
      <c r="U750" s="22"/>
      <c r="V750" s="22"/>
      <c r="W750" s="22"/>
      <c r="X750" s="22"/>
      <c r="AC750" s="22"/>
      <c r="AD750" s="22"/>
    </row>
    <row r="751" spans="4:30" ht="13.5">
      <c r="D751" s="30"/>
      <c r="E751" s="24"/>
      <c r="F751" s="24"/>
      <c r="G751" s="24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22"/>
      <c r="T751" s="22"/>
      <c r="U751" s="22"/>
      <c r="V751" s="22"/>
      <c r="W751" s="22"/>
      <c r="X751" s="22"/>
      <c r="AC751" s="22"/>
      <c r="AD751" s="22"/>
    </row>
    <row r="752" spans="4:30" ht="13.5">
      <c r="D752" s="30"/>
      <c r="E752" s="24"/>
      <c r="F752" s="24"/>
      <c r="G752" s="24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22"/>
      <c r="T752" s="22"/>
      <c r="U752" s="22"/>
      <c r="V752" s="22"/>
      <c r="W752" s="22"/>
      <c r="X752" s="22"/>
      <c r="AC752" s="22"/>
      <c r="AD752" s="22"/>
    </row>
    <row r="753" spans="4:30" ht="13.5">
      <c r="D753" s="30"/>
      <c r="E753" s="24"/>
      <c r="F753" s="24"/>
      <c r="G753" s="24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22"/>
      <c r="T753" s="22"/>
      <c r="U753" s="22"/>
      <c r="V753" s="22"/>
      <c r="W753" s="22"/>
      <c r="X753" s="22"/>
      <c r="AC753" s="22"/>
      <c r="AD753" s="22"/>
    </row>
    <row r="754" spans="4:30" ht="13.5">
      <c r="D754" s="30"/>
      <c r="E754" s="24"/>
      <c r="F754" s="24"/>
      <c r="G754" s="24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22"/>
      <c r="T754" s="22"/>
      <c r="U754" s="22"/>
      <c r="V754" s="22"/>
      <c r="W754" s="22"/>
      <c r="X754" s="22"/>
      <c r="AC754" s="22"/>
      <c r="AD754" s="22"/>
    </row>
    <row r="755" spans="4:30" ht="13.5">
      <c r="D755" s="30"/>
      <c r="E755" s="24"/>
      <c r="F755" s="24"/>
      <c r="G755" s="24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22"/>
      <c r="T755" s="22"/>
      <c r="U755" s="22"/>
      <c r="V755" s="22"/>
      <c r="W755" s="22"/>
      <c r="X755" s="22"/>
      <c r="AC755" s="22"/>
      <c r="AD755" s="22"/>
    </row>
    <row r="756" spans="4:30" ht="13.5">
      <c r="D756" s="30"/>
      <c r="E756" s="24"/>
      <c r="F756" s="24"/>
      <c r="G756" s="24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22"/>
      <c r="T756" s="22"/>
      <c r="U756" s="22"/>
      <c r="V756" s="22"/>
      <c r="W756" s="22"/>
      <c r="X756" s="22"/>
      <c r="AC756" s="22"/>
      <c r="AD756" s="22"/>
    </row>
    <row r="757" spans="4:30" ht="13.5">
      <c r="D757" s="30"/>
      <c r="E757" s="24"/>
      <c r="F757" s="24"/>
      <c r="G757" s="24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22"/>
      <c r="T757" s="22"/>
      <c r="U757" s="22"/>
      <c r="V757" s="22"/>
      <c r="W757" s="22"/>
      <c r="X757" s="22"/>
      <c r="AC757" s="22"/>
      <c r="AD757" s="22"/>
    </row>
    <row r="758" spans="4:30" ht="13.5">
      <c r="D758" s="30"/>
      <c r="E758" s="24"/>
      <c r="F758" s="24"/>
      <c r="G758" s="24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22"/>
      <c r="T758" s="22"/>
      <c r="U758" s="22"/>
      <c r="V758" s="22"/>
      <c r="W758" s="22"/>
      <c r="X758" s="22"/>
      <c r="AC758" s="22"/>
      <c r="AD758" s="22"/>
    </row>
    <row r="759" spans="4:30" ht="13.5">
      <c r="D759" s="30"/>
      <c r="E759" s="24"/>
      <c r="F759" s="24"/>
      <c r="G759" s="24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22"/>
      <c r="T759" s="22"/>
      <c r="U759" s="22"/>
      <c r="V759" s="22"/>
      <c r="W759" s="22"/>
      <c r="X759" s="22"/>
      <c r="AC759" s="22"/>
      <c r="AD759" s="22"/>
    </row>
    <row r="760" spans="4:30" ht="13.5">
      <c r="D760" s="30"/>
      <c r="E760" s="24"/>
      <c r="F760" s="24"/>
      <c r="G760" s="24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22"/>
      <c r="T760" s="22"/>
      <c r="U760" s="22"/>
      <c r="V760" s="22"/>
      <c r="W760" s="22"/>
      <c r="X760" s="22"/>
      <c r="AC760" s="22"/>
      <c r="AD760" s="22"/>
    </row>
    <row r="761" spans="4:30" ht="13.5">
      <c r="D761" s="30"/>
      <c r="E761" s="24"/>
      <c r="F761" s="24"/>
      <c r="G761" s="24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22"/>
      <c r="T761" s="22"/>
      <c r="U761" s="22"/>
      <c r="V761" s="22"/>
      <c r="W761" s="22"/>
      <c r="X761" s="22"/>
      <c r="AC761" s="22"/>
      <c r="AD761" s="22"/>
    </row>
    <row r="762" spans="4:30" ht="13.5">
      <c r="D762" s="30"/>
      <c r="E762" s="24"/>
      <c r="F762" s="24"/>
      <c r="G762" s="24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22"/>
      <c r="T762" s="22"/>
      <c r="U762" s="22"/>
      <c r="V762" s="22"/>
      <c r="W762" s="22"/>
      <c r="X762" s="22"/>
      <c r="AC762" s="22"/>
      <c r="AD762" s="22"/>
    </row>
    <row r="763" spans="4:30" ht="13.5">
      <c r="D763" s="30"/>
      <c r="E763" s="24"/>
      <c r="F763" s="24"/>
      <c r="G763" s="24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22"/>
      <c r="T763" s="22"/>
      <c r="U763" s="22"/>
      <c r="V763" s="22"/>
      <c r="W763" s="22"/>
      <c r="X763" s="22"/>
      <c r="AC763" s="22"/>
      <c r="AD763" s="22"/>
    </row>
    <row r="764" spans="4:30" ht="13.5">
      <c r="D764" s="30"/>
      <c r="E764" s="24"/>
      <c r="F764" s="24"/>
      <c r="G764" s="24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22"/>
      <c r="T764" s="22"/>
      <c r="U764" s="22"/>
      <c r="V764" s="22"/>
      <c r="W764" s="22"/>
      <c r="X764" s="22"/>
      <c r="AC764" s="22"/>
      <c r="AD764" s="22"/>
    </row>
    <row r="765" spans="4:30" ht="13.5">
      <c r="D765" s="30"/>
      <c r="E765" s="24"/>
      <c r="F765" s="24"/>
      <c r="G765" s="24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22"/>
      <c r="T765" s="22"/>
      <c r="U765" s="22"/>
      <c r="V765" s="22"/>
      <c r="W765" s="22"/>
      <c r="X765" s="22"/>
      <c r="AC765" s="22"/>
      <c r="AD765" s="22"/>
    </row>
    <row r="766" spans="4:30" ht="13.5">
      <c r="D766" s="30"/>
      <c r="E766" s="24"/>
      <c r="F766" s="24"/>
      <c r="G766" s="24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22"/>
      <c r="T766" s="22"/>
      <c r="U766" s="22"/>
      <c r="V766" s="22"/>
      <c r="W766" s="22"/>
      <c r="X766" s="22"/>
      <c r="AC766" s="22"/>
      <c r="AD766" s="22"/>
    </row>
    <row r="767" spans="4:30" ht="13.5">
      <c r="D767" s="30"/>
      <c r="E767" s="24"/>
      <c r="F767" s="24"/>
      <c r="G767" s="24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22"/>
      <c r="T767" s="22"/>
      <c r="U767" s="22"/>
      <c r="V767" s="22"/>
      <c r="W767" s="22"/>
      <c r="X767" s="22"/>
      <c r="AC767" s="22"/>
      <c r="AD767" s="22"/>
    </row>
    <row r="768" spans="4:30" ht="13.5">
      <c r="D768" s="30"/>
      <c r="E768" s="24"/>
      <c r="F768" s="24"/>
      <c r="G768" s="24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22"/>
      <c r="T768" s="22"/>
      <c r="U768" s="22"/>
      <c r="V768" s="22"/>
      <c r="W768" s="22"/>
      <c r="X768" s="22"/>
      <c r="AC768" s="22"/>
      <c r="AD768" s="22"/>
    </row>
    <row r="769" spans="4:30" ht="13.5">
      <c r="D769" s="30"/>
      <c r="E769" s="24"/>
      <c r="F769" s="24"/>
      <c r="G769" s="24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22"/>
      <c r="T769" s="22"/>
      <c r="U769" s="22"/>
      <c r="V769" s="22"/>
      <c r="W769" s="22"/>
      <c r="X769" s="22"/>
      <c r="AC769" s="22"/>
      <c r="AD769" s="22"/>
    </row>
    <row r="770" spans="4:30" ht="13.5">
      <c r="D770" s="30"/>
      <c r="E770" s="24"/>
      <c r="F770" s="24"/>
      <c r="G770" s="24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22"/>
      <c r="T770" s="22"/>
      <c r="U770" s="22"/>
      <c r="V770" s="22"/>
      <c r="W770" s="22"/>
      <c r="X770" s="22"/>
      <c r="AC770" s="22"/>
      <c r="AD770" s="22"/>
    </row>
    <row r="771" spans="4:30" ht="13.5">
      <c r="D771" s="30"/>
      <c r="E771" s="24"/>
      <c r="F771" s="24"/>
      <c r="G771" s="24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22"/>
      <c r="T771" s="22"/>
      <c r="U771" s="22"/>
      <c r="V771" s="22"/>
      <c r="W771" s="22"/>
      <c r="X771" s="22"/>
      <c r="AC771" s="22"/>
      <c r="AD771" s="22"/>
    </row>
    <row r="772" spans="4:30" ht="13.5">
      <c r="D772" s="30"/>
      <c r="E772" s="24"/>
      <c r="F772" s="24"/>
      <c r="G772" s="24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22"/>
      <c r="T772" s="22"/>
      <c r="U772" s="22"/>
      <c r="V772" s="22"/>
      <c r="W772" s="22"/>
      <c r="X772" s="22"/>
      <c r="AC772" s="22"/>
      <c r="AD772" s="22"/>
    </row>
    <row r="773" spans="4:30" ht="13.5">
      <c r="D773" s="30"/>
      <c r="E773" s="24"/>
      <c r="F773" s="24"/>
      <c r="G773" s="24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22"/>
      <c r="T773" s="22"/>
      <c r="U773" s="22"/>
      <c r="V773" s="22"/>
      <c r="W773" s="22"/>
      <c r="X773" s="22"/>
      <c r="AC773" s="22"/>
      <c r="AD773" s="22"/>
    </row>
    <row r="774" spans="4:30" ht="13.5">
      <c r="D774" s="30"/>
      <c r="E774" s="24"/>
      <c r="F774" s="24"/>
      <c r="G774" s="24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22"/>
      <c r="T774" s="22"/>
      <c r="U774" s="22"/>
      <c r="V774" s="22"/>
      <c r="W774" s="22"/>
      <c r="X774" s="22"/>
      <c r="AC774" s="22"/>
      <c r="AD774" s="22"/>
    </row>
    <row r="775" spans="4:30" ht="13.5">
      <c r="D775" s="30"/>
      <c r="E775" s="24"/>
      <c r="F775" s="24"/>
      <c r="G775" s="24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22"/>
      <c r="T775" s="22"/>
      <c r="U775" s="22"/>
      <c r="V775" s="22"/>
      <c r="W775" s="22"/>
      <c r="X775" s="22"/>
      <c r="AC775" s="22"/>
      <c r="AD775" s="22"/>
    </row>
    <row r="776" spans="4:30" ht="13.5">
      <c r="D776" s="30"/>
      <c r="E776" s="24"/>
      <c r="F776" s="24"/>
      <c r="G776" s="24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22"/>
      <c r="T776" s="22"/>
      <c r="U776" s="22"/>
      <c r="V776" s="22"/>
      <c r="W776" s="22"/>
      <c r="X776" s="22"/>
      <c r="AC776" s="22"/>
      <c r="AD776" s="22"/>
    </row>
    <row r="777" spans="4:30" ht="13.5">
      <c r="D777" s="30"/>
      <c r="E777" s="24"/>
      <c r="F777" s="24"/>
      <c r="G777" s="24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22"/>
      <c r="T777" s="22"/>
      <c r="U777" s="22"/>
      <c r="V777" s="22"/>
      <c r="W777" s="22"/>
      <c r="X777" s="22"/>
      <c r="AC777" s="22"/>
      <c r="AD777" s="22"/>
    </row>
    <row r="778" spans="4:30" ht="13.5">
      <c r="D778" s="30"/>
      <c r="E778" s="24"/>
      <c r="F778" s="24"/>
      <c r="G778" s="24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22"/>
      <c r="T778" s="22"/>
      <c r="U778" s="22"/>
      <c r="V778" s="22"/>
      <c r="W778" s="22"/>
      <c r="X778" s="22"/>
      <c r="AC778" s="22"/>
      <c r="AD778" s="22"/>
    </row>
    <row r="779" spans="4:30" ht="13.5">
      <c r="D779" s="30"/>
      <c r="E779" s="24"/>
      <c r="F779" s="24"/>
      <c r="G779" s="24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22"/>
      <c r="T779" s="22"/>
      <c r="U779" s="22"/>
      <c r="V779" s="22"/>
      <c r="W779" s="22"/>
      <c r="X779" s="22"/>
      <c r="AC779" s="22"/>
      <c r="AD779" s="22"/>
    </row>
    <row r="780" spans="4:30" ht="13.5">
      <c r="D780" s="30"/>
      <c r="E780" s="24"/>
      <c r="F780" s="24"/>
      <c r="G780" s="24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22"/>
      <c r="T780" s="22"/>
      <c r="U780" s="22"/>
      <c r="V780" s="22"/>
      <c r="W780" s="22"/>
      <c r="X780" s="22"/>
      <c r="AC780" s="22"/>
      <c r="AD780" s="22"/>
    </row>
    <row r="781" spans="4:30" ht="13.5">
      <c r="D781" s="30"/>
      <c r="E781" s="24"/>
      <c r="F781" s="24"/>
      <c r="G781" s="24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22"/>
      <c r="T781" s="22"/>
      <c r="U781" s="22"/>
      <c r="V781" s="22"/>
      <c r="W781" s="22"/>
      <c r="X781" s="22"/>
      <c r="AC781" s="22"/>
      <c r="AD781" s="22"/>
    </row>
    <row r="782" spans="4:30" ht="13.5">
      <c r="D782" s="30"/>
      <c r="E782" s="24"/>
      <c r="F782" s="24"/>
      <c r="G782" s="24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22"/>
      <c r="T782" s="22"/>
      <c r="U782" s="22"/>
      <c r="V782" s="22"/>
      <c r="W782" s="22"/>
      <c r="X782" s="22"/>
      <c r="AC782" s="22"/>
      <c r="AD782" s="22"/>
    </row>
    <row r="783" spans="4:30" ht="13.5">
      <c r="D783" s="30"/>
      <c r="E783" s="24"/>
      <c r="F783" s="24"/>
      <c r="G783" s="24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22"/>
      <c r="T783" s="22"/>
      <c r="U783" s="22"/>
      <c r="V783" s="22"/>
      <c r="W783" s="22"/>
      <c r="X783" s="22"/>
      <c r="AC783" s="22"/>
      <c r="AD783" s="22"/>
    </row>
    <row r="784" spans="4:30" ht="13.5">
      <c r="D784" s="30"/>
      <c r="E784" s="24"/>
      <c r="F784" s="24"/>
      <c r="G784" s="24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22"/>
      <c r="T784" s="22"/>
      <c r="U784" s="22"/>
      <c r="V784" s="22"/>
      <c r="W784" s="22"/>
      <c r="X784" s="22"/>
      <c r="AC784" s="22"/>
      <c r="AD784" s="22"/>
    </row>
    <row r="785" spans="4:30" ht="13.5">
      <c r="D785" s="30"/>
      <c r="E785" s="24"/>
      <c r="F785" s="24"/>
      <c r="G785" s="24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22"/>
      <c r="T785" s="22"/>
      <c r="U785" s="22"/>
      <c r="V785" s="22"/>
      <c r="W785" s="22"/>
      <c r="X785" s="22"/>
      <c r="AC785" s="22"/>
      <c r="AD785" s="22"/>
    </row>
    <row r="786" spans="4:30" ht="13.5">
      <c r="D786" s="30"/>
      <c r="E786" s="24"/>
      <c r="F786" s="24"/>
      <c r="G786" s="24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22"/>
      <c r="T786" s="22"/>
      <c r="U786" s="22"/>
      <c r="V786" s="22"/>
      <c r="W786" s="22"/>
      <c r="X786" s="22"/>
      <c r="AC786" s="22"/>
      <c r="AD786" s="22"/>
    </row>
    <row r="787" spans="4:30" ht="13.5">
      <c r="D787" s="30"/>
      <c r="E787" s="24"/>
      <c r="F787" s="24"/>
      <c r="G787" s="24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22"/>
      <c r="T787" s="22"/>
      <c r="U787" s="22"/>
      <c r="V787" s="22"/>
      <c r="W787" s="22"/>
      <c r="X787" s="22"/>
      <c r="AC787" s="22"/>
      <c r="AD787" s="22"/>
    </row>
    <row r="788" spans="4:30" ht="13.5">
      <c r="D788" s="30"/>
      <c r="E788" s="24"/>
      <c r="F788" s="24"/>
      <c r="G788" s="24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22"/>
      <c r="T788" s="22"/>
      <c r="U788" s="22"/>
      <c r="V788" s="22"/>
      <c r="W788" s="22"/>
      <c r="X788" s="22"/>
      <c r="AC788" s="22"/>
      <c r="AD788" s="22"/>
    </row>
    <row r="789" spans="4:30" ht="13.5">
      <c r="D789" s="30"/>
      <c r="E789" s="24"/>
      <c r="F789" s="24"/>
      <c r="G789" s="24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22"/>
      <c r="T789" s="22"/>
      <c r="U789" s="22"/>
      <c r="V789" s="22"/>
      <c r="W789" s="22"/>
      <c r="X789" s="22"/>
      <c r="AC789" s="22"/>
      <c r="AD789" s="22"/>
    </row>
    <row r="790" spans="4:30" ht="13.5">
      <c r="D790" s="30"/>
      <c r="E790" s="24"/>
      <c r="F790" s="24"/>
      <c r="G790" s="24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22"/>
      <c r="T790" s="22"/>
      <c r="U790" s="22"/>
      <c r="V790" s="22"/>
      <c r="W790" s="22"/>
      <c r="X790" s="22"/>
      <c r="AC790" s="22"/>
      <c r="AD790" s="22"/>
    </row>
    <row r="791" spans="4:30" ht="13.5">
      <c r="D791" s="30"/>
      <c r="E791" s="24"/>
      <c r="F791" s="24"/>
      <c r="G791" s="24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22"/>
      <c r="T791" s="22"/>
      <c r="U791" s="22"/>
      <c r="V791" s="22"/>
      <c r="W791" s="22"/>
      <c r="X791" s="22"/>
      <c r="AC791" s="22"/>
      <c r="AD791" s="22"/>
    </row>
    <row r="792" spans="4:30" ht="13.5">
      <c r="D792" s="30"/>
      <c r="E792" s="24"/>
      <c r="F792" s="24"/>
      <c r="G792" s="24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22"/>
      <c r="T792" s="22"/>
      <c r="U792" s="22"/>
      <c r="V792" s="22"/>
      <c r="W792" s="22"/>
      <c r="X792" s="22"/>
      <c r="AC792" s="22"/>
      <c r="AD792" s="22"/>
    </row>
    <row r="793" spans="4:30" ht="13.5">
      <c r="D793" s="30"/>
      <c r="E793" s="24"/>
      <c r="F793" s="24"/>
      <c r="G793" s="24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22"/>
      <c r="T793" s="22"/>
      <c r="U793" s="22"/>
      <c r="V793" s="22"/>
      <c r="W793" s="22"/>
      <c r="X793" s="22"/>
      <c r="AC793" s="22"/>
      <c r="AD793" s="22"/>
    </row>
    <row r="794" spans="4:30" ht="13.5">
      <c r="D794" s="30"/>
      <c r="E794" s="24"/>
      <c r="F794" s="24"/>
      <c r="G794" s="24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22"/>
      <c r="T794" s="22"/>
      <c r="U794" s="22"/>
      <c r="V794" s="22"/>
      <c r="W794" s="22"/>
      <c r="X794" s="22"/>
      <c r="AC794" s="22"/>
      <c r="AD794" s="22"/>
    </row>
    <row r="795" spans="4:30" ht="13.5">
      <c r="D795" s="30"/>
      <c r="E795" s="24"/>
      <c r="F795" s="24"/>
      <c r="G795" s="24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22"/>
      <c r="T795" s="22"/>
      <c r="U795" s="22"/>
      <c r="V795" s="22"/>
      <c r="W795" s="22"/>
      <c r="X795" s="22"/>
      <c r="AC795" s="22"/>
      <c r="AD795" s="22"/>
    </row>
    <row r="796" spans="4:30" ht="13.5">
      <c r="D796" s="30"/>
      <c r="E796" s="24"/>
      <c r="F796" s="24"/>
      <c r="G796" s="24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22"/>
      <c r="T796" s="22"/>
      <c r="U796" s="22"/>
      <c r="V796" s="22"/>
      <c r="W796" s="22"/>
      <c r="X796" s="22"/>
      <c r="AC796" s="22"/>
      <c r="AD796" s="22"/>
    </row>
    <row r="797" spans="4:30" ht="13.5">
      <c r="D797" s="30"/>
      <c r="E797" s="24"/>
      <c r="F797" s="24"/>
      <c r="G797" s="24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22"/>
      <c r="T797" s="22"/>
      <c r="U797" s="22"/>
      <c r="V797" s="22"/>
      <c r="W797" s="22"/>
      <c r="X797" s="22"/>
      <c r="AC797" s="22"/>
      <c r="AD797" s="22"/>
    </row>
    <row r="798" spans="4:30" ht="13.5">
      <c r="D798" s="30"/>
      <c r="E798" s="24"/>
      <c r="F798" s="24"/>
      <c r="G798" s="24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22"/>
      <c r="T798" s="22"/>
      <c r="U798" s="22"/>
      <c r="V798" s="22"/>
      <c r="W798" s="22"/>
      <c r="X798" s="22"/>
      <c r="AC798" s="22"/>
      <c r="AD798" s="22"/>
    </row>
    <row r="799" spans="4:30" ht="13.5">
      <c r="D799" s="30"/>
      <c r="E799" s="24"/>
      <c r="F799" s="24"/>
      <c r="G799" s="24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22"/>
      <c r="T799" s="22"/>
      <c r="U799" s="22"/>
      <c r="V799" s="22"/>
      <c r="W799" s="22"/>
      <c r="X799" s="22"/>
      <c r="AC799" s="22"/>
      <c r="AD799" s="22"/>
    </row>
    <row r="800" spans="4:30" ht="13.5">
      <c r="D800" s="30"/>
      <c r="E800" s="24"/>
      <c r="F800" s="24"/>
      <c r="G800" s="24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22"/>
      <c r="T800" s="22"/>
      <c r="U800" s="22"/>
      <c r="V800" s="22"/>
      <c r="W800" s="22"/>
      <c r="X800" s="22"/>
      <c r="AC800" s="22"/>
      <c r="AD800" s="22"/>
    </row>
    <row r="801" spans="4:30" ht="13.5">
      <c r="D801" s="30"/>
      <c r="E801" s="24"/>
      <c r="F801" s="24"/>
      <c r="G801" s="24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22"/>
      <c r="T801" s="22"/>
      <c r="U801" s="22"/>
      <c r="V801" s="22"/>
      <c r="W801" s="22"/>
      <c r="X801" s="22"/>
      <c r="AC801" s="22"/>
      <c r="AD801" s="22"/>
    </row>
    <row r="802" spans="4:30" ht="13.5">
      <c r="D802" s="30"/>
      <c r="E802" s="24"/>
      <c r="F802" s="24"/>
      <c r="G802" s="24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22"/>
      <c r="T802" s="22"/>
      <c r="U802" s="22"/>
      <c r="V802" s="22"/>
      <c r="W802" s="22"/>
      <c r="X802" s="22"/>
      <c r="AC802" s="22"/>
      <c r="AD802" s="22"/>
    </row>
    <row r="803" spans="4:30" ht="13.5">
      <c r="D803" s="30"/>
      <c r="E803" s="24"/>
      <c r="F803" s="24"/>
      <c r="G803" s="24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22"/>
      <c r="T803" s="22"/>
      <c r="U803" s="22"/>
      <c r="V803" s="22"/>
      <c r="W803" s="22"/>
      <c r="X803" s="22"/>
      <c r="AC803" s="22"/>
      <c r="AD803" s="22"/>
    </row>
    <row r="804" spans="4:30" ht="13.5">
      <c r="D804" s="30"/>
      <c r="E804" s="24"/>
      <c r="F804" s="24"/>
      <c r="G804" s="24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22"/>
      <c r="T804" s="22"/>
      <c r="U804" s="22"/>
      <c r="V804" s="22"/>
      <c r="W804" s="22"/>
      <c r="X804" s="22"/>
      <c r="AC804" s="22"/>
      <c r="AD804" s="22"/>
    </row>
    <row r="805" spans="4:30" ht="13.5">
      <c r="D805" s="30"/>
      <c r="E805" s="24"/>
      <c r="F805" s="24"/>
      <c r="G805" s="24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22"/>
      <c r="T805" s="22"/>
      <c r="U805" s="22"/>
      <c r="V805" s="22"/>
      <c r="W805" s="22"/>
      <c r="X805" s="22"/>
      <c r="AC805" s="22"/>
      <c r="AD805" s="22"/>
    </row>
    <row r="806" spans="4:30" ht="13.5">
      <c r="D806" s="30"/>
      <c r="E806" s="24"/>
      <c r="F806" s="24"/>
      <c r="G806" s="24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22"/>
      <c r="T806" s="22"/>
      <c r="U806" s="22"/>
      <c r="V806" s="22"/>
      <c r="W806" s="22"/>
      <c r="X806" s="22"/>
      <c r="AC806" s="22"/>
      <c r="AD806" s="22"/>
    </row>
    <row r="807" spans="4:30" ht="13.5">
      <c r="D807" s="30"/>
      <c r="E807" s="24"/>
      <c r="F807" s="24"/>
      <c r="G807" s="24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22"/>
      <c r="T807" s="22"/>
      <c r="U807" s="22"/>
      <c r="V807" s="22"/>
      <c r="W807" s="22"/>
      <c r="X807" s="22"/>
      <c r="AC807" s="22"/>
      <c r="AD807" s="22"/>
    </row>
    <row r="808" spans="4:30" ht="13.5">
      <c r="D808" s="30"/>
      <c r="E808" s="24"/>
      <c r="F808" s="24"/>
      <c r="G808" s="24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22"/>
      <c r="T808" s="22"/>
      <c r="U808" s="22"/>
      <c r="V808" s="22"/>
      <c r="W808" s="22"/>
      <c r="X808" s="22"/>
      <c r="AC808" s="22"/>
      <c r="AD808" s="22"/>
    </row>
    <row r="809" spans="4:30" ht="13.5">
      <c r="D809" s="30"/>
      <c r="E809" s="24"/>
      <c r="F809" s="24"/>
      <c r="G809" s="24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22"/>
      <c r="T809" s="22"/>
      <c r="U809" s="22"/>
      <c r="V809" s="22"/>
      <c r="W809" s="22"/>
      <c r="X809" s="22"/>
      <c r="AC809" s="22"/>
      <c r="AD809" s="22"/>
    </row>
    <row r="810" spans="4:30" ht="13.5">
      <c r="D810" s="30"/>
      <c r="E810" s="24"/>
      <c r="F810" s="24"/>
      <c r="G810" s="24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22"/>
      <c r="T810" s="22"/>
      <c r="U810" s="22"/>
      <c r="V810" s="22"/>
      <c r="W810" s="22"/>
      <c r="X810" s="22"/>
      <c r="AC810" s="22"/>
      <c r="AD810" s="22"/>
    </row>
    <row r="811" spans="4:30" ht="13.5">
      <c r="D811" s="30"/>
      <c r="E811" s="24"/>
      <c r="F811" s="24"/>
      <c r="G811" s="24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22"/>
      <c r="T811" s="22"/>
      <c r="U811" s="22"/>
      <c r="V811" s="22"/>
      <c r="W811" s="22"/>
      <c r="X811" s="22"/>
      <c r="AC811" s="22"/>
      <c r="AD811" s="22"/>
    </row>
    <row r="812" spans="4:30" ht="13.5">
      <c r="D812" s="30"/>
      <c r="E812" s="24"/>
      <c r="F812" s="24"/>
      <c r="G812" s="24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22"/>
      <c r="T812" s="22"/>
      <c r="U812" s="22"/>
      <c r="V812" s="22"/>
      <c r="W812" s="22"/>
      <c r="X812" s="22"/>
      <c r="AC812" s="22"/>
      <c r="AD812" s="22"/>
    </row>
    <row r="813" spans="4:30" ht="13.5">
      <c r="D813" s="30"/>
      <c r="E813" s="24"/>
      <c r="F813" s="24"/>
      <c r="G813" s="24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22"/>
      <c r="T813" s="22"/>
      <c r="U813" s="22"/>
      <c r="V813" s="22"/>
      <c r="W813" s="22"/>
      <c r="X813" s="22"/>
      <c r="AC813" s="22"/>
      <c r="AD813" s="22"/>
    </row>
    <row r="814" spans="4:30" ht="13.5">
      <c r="D814" s="30"/>
      <c r="E814" s="24"/>
      <c r="F814" s="24"/>
      <c r="G814" s="24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22"/>
      <c r="T814" s="22"/>
      <c r="U814" s="22"/>
      <c r="V814" s="22"/>
      <c r="W814" s="22"/>
      <c r="X814" s="22"/>
      <c r="AC814" s="22"/>
      <c r="AD814" s="22"/>
    </row>
    <row r="815" spans="4:30" ht="13.5">
      <c r="D815" s="30"/>
      <c r="E815" s="24"/>
      <c r="F815" s="24"/>
      <c r="G815" s="24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22"/>
      <c r="T815" s="22"/>
      <c r="U815" s="22"/>
      <c r="V815" s="22"/>
      <c r="W815" s="22"/>
      <c r="X815" s="22"/>
      <c r="AC815" s="22"/>
      <c r="AD815" s="22"/>
    </row>
    <row r="816" spans="4:30" ht="13.5">
      <c r="D816" s="30"/>
      <c r="E816" s="24"/>
      <c r="F816" s="24"/>
      <c r="G816" s="24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22"/>
      <c r="T816" s="22"/>
      <c r="U816" s="22"/>
      <c r="V816" s="22"/>
      <c r="W816" s="22"/>
      <c r="X816" s="22"/>
      <c r="AC816" s="22"/>
      <c r="AD816" s="22"/>
    </row>
    <row r="817" spans="4:30" ht="13.5">
      <c r="D817" s="30"/>
      <c r="E817" s="24"/>
      <c r="F817" s="24"/>
      <c r="G817" s="24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22"/>
      <c r="T817" s="22"/>
      <c r="U817" s="22"/>
      <c r="V817" s="22"/>
      <c r="W817" s="22"/>
      <c r="X817" s="22"/>
      <c r="AC817" s="22"/>
      <c r="AD817" s="22"/>
    </row>
    <row r="818" spans="4:30" ht="13.5">
      <c r="D818" s="30"/>
      <c r="E818" s="24"/>
      <c r="F818" s="24"/>
      <c r="G818" s="24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22"/>
      <c r="T818" s="22"/>
      <c r="U818" s="22"/>
      <c r="V818" s="22"/>
      <c r="W818" s="22"/>
      <c r="X818" s="22"/>
      <c r="AC818" s="22"/>
      <c r="AD818" s="22"/>
    </row>
    <row r="819" spans="4:30" ht="13.5">
      <c r="D819" s="30"/>
      <c r="E819" s="24"/>
      <c r="F819" s="24"/>
      <c r="G819" s="24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22"/>
      <c r="T819" s="22"/>
      <c r="U819" s="22"/>
      <c r="V819" s="22"/>
      <c r="W819" s="22"/>
      <c r="X819" s="22"/>
      <c r="AC819" s="22"/>
      <c r="AD819" s="22"/>
    </row>
    <row r="820" spans="4:30" ht="13.5">
      <c r="D820" s="30"/>
      <c r="E820" s="24"/>
      <c r="F820" s="24"/>
      <c r="G820" s="24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22"/>
      <c r="T820" s="22"/>
      <c r="U820" s="22"/>
      <c r="V820" s="22"/>
      <c r="W820" s="22"/>
      <c r="X820" s="22"/>
      <c r="AC820" s="22"/>
      <c r="AD820" s="22"/>
    </row>
    <row r="821" spans="4:30" ht="13.5">
      <c r="D821" s="30"/>
      <c r="E821" s="24"/>
      <c r="F821" s="24"/>
      <c r="G821" s="24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22"/>
      <c r="T821" s="22"/>
      <c r="U821" s="22"/>
      <c r="V821" s="22"/>
      <c r="W821" s="22"/>
      <c r="X821" s="22"/>
      <c r="AC821" s="22"/>
      <c r="AD821" s="22"/>
    </row>
    <row r="822" spans="4:30" ht="13.5">
      <c r="D822" s="30"/>
      <c r="E822" s="24"/>
      <c r="F822" s="24"/>
      <c r="G822" s="24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22"/>
      <c r="T822" s="22"/>
      <c r="U822" s="22"/>
      <c r="V822" s="22"/>
      <c r="W822" s="22"/>
      <c r="X822" s="22"/>
      <c r="AC822" s="22"/>
      <c r="AD822" s="22"/>
    </row>
    <row r="823" spans="4:30" ht="13.5">
      <c r="D823" s="30"/>
      <c r="E823" s="24"/>
      <c r="F823" s="24"/>
      <c r="G823" s="24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22"/>
      <c r="T823" s="22"/>
      <c r="U823" s="22"/>
      <c r="V823" s="22"/>
      <c r="W823" s="22"/>
      <c r="X823" s="22"/>
      <c r="AC823" s="22"/>
      <c r="AD823" s="22"/>
    </row>
    <row r="824" spans="4:30" ht="13.5">
      <c r="D824" s="30"/>
      <c r="E824" s="24"/>
      <c r="F824" s="24"/>
      <c r="G824" s="24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22"/>
      <c r="T824" s="22"/>
      <c r="U824" s="22"/>
      <c r="V824" s="22"/>
      <c r="W824" s="22"/>
      <c r="X824" s="22"/>
      <c r="AC824" s="22"/>
      <c r="AD824" s="22"/>
    </row>
    <row r="825" spans="4:30" ht="13.5">
      <c r="D825" s="30"/>
      <c r="E825" s="24"/>
      <c r="F825" s="24"/>
      <c r="G825" s="24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22"/>
      <c r="T825" s="22"/>
      <c r="U825" s="22"/>
      <c r="V825" s="22"/>
      <c r="W825" s="22"/>
      <c r="X825" s="22"/>
      <c r="AC825" s="22"/>
      <c r="AD825" s="22"/>
    </row>
    <row r="826" spans="4:30" ht="13.5">
      <c r="D826" s="30"/>
      <c r="E826" s="24"/>
      <c r="F826" s="24"/>
      <c r="G826" s="24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22"/>
      <c r="T826" s="22"/>
      <c r="U826" s="22"/>
      <c r="V826" s="22"/>
      <c r="W826" s="22"/>
      <c r="X826" s="22"/>
      <c r="AC826" s="22"/>
      <c r="AD826" s="22"/>
    </row>
    <row r="827" spans="4:30" ht="13.5">
      <c r="D827" s="30"/>
      <c r="E827" s="24"/>
      <c r="F827" s="24"/>
      <c r="G827" s="24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22"/>
      <c r="T827" s="22"/>
      <c r="U827" s="22"/>
      <c r="V827" s="22"/>
      <c r="W827" s="22"/>
      <c r="X827" s="22"/>
      <c r="AC827" s="22"/>
      <c r="AD827" s="22"/>
    </row>
    <row r="828" spans="4:30" ht="13.5">
      <c r="D828" s="30"/>
      <c r="E828" s="24"/>
      <c r="F828" s="24"/>
      <c r="G828" s="24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22"/>
      <c r="T828" s="22"/>
      <c r="U828" s="22"/>
      <c r="V828" s="22"/>
      <c r="W828" s="22"/>
      <c r="X828" s="22"/>
      <c r="AC828" s="22"/>
      <c r="AD828" s="22"/>
    </row>
    <row r="829" spans="4:30" ht="13.5">
      <c r="D829" s="30"/>
      <c r="E829" s="24"/>
      <c r="F829" s="24"/>
      <c r="G829" s="24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22"/>
      <c r="T829" s="22"/>
      <c r="U829" s="22"/>
      <c r="V829" s="22"/>
      <c r="W829" s="22"/>
      <c r="X829" s="22"/>
      <c r="AC829" s="22"/>
      <c r="AD829" s="22"/>
    </row>
    <row r="830" spans="4:30" ht="13.5">
      <c r="D830" s="30"/>
      <c r="E830" s="24"/>
      <c r="F830" s="24"/>
      <c r="G830" s="24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22"/>
      <c r="T830" s="22"/>
      <c r="U830" s="22"/>
      <c r="V830" s="22"/>
      <c r="W830" s="22"/>
      <c r="X830" s="22"/>
      <c r="AC830" s="22"/>
      <c r="AD830" s="22"/>
    </row>
    <row r="831" spans="4:30" ht="13.5">
      <c r="D831" s="30"/>
      <c r="E831" s="24"/>
      <c r="F831" s="24"/>
      <c r="G831" s="24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22"/>
      <c r="T831" s="22"/>
      <c r="U831" s="22"/>
      <c r="V831" s="22"/>
      <c r="W831" s="22"/>
      <c r="X831" s="22"/>
      <c r="AC831" s="22"/>
      <c r="AD831" s="22"/>
    </row>
    <row r="832" spans="4:30" ht="13.5">
      <c r="D832" s="30"/>
      <c r="E832" s="24"/>
      <c r="F832" s="24"/>
      <c r="G832" s="24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22"/>
      <c r="T832" s="22"/>
      <c r="U832" s="22"/>
      <c r="V832" s="22"/>
      <c r="W832" s="22"/>
      <c r="X832" s="22"/>
      <c r="AC832" s="22"/>
      <c r="AD832" s="22"/>
    </row>
    <row r="833" spans="4:30" ht="13.5">
      <c r="D833" s="30"/>
      <c r="E833" s="24"/>
      <c r="F833" s="24"/>
      <c r="G833" s="24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22"/>
      <c r="T833" s="22"/>
      <c r="U833" s="22"/>
      <c r="V833" s="22"/>
      <c r="W833" s="22"/>
      <c r="X833" s="22"/>
      <c r="AC833" s="22"/>
      <c r="AD833" s="22"/>
    </row>
    <row r="834" spans="4:30" ht="13.5">
      <c r="D834" s="30"/>
      <c r="E834" s="24"/>
      <c r="F834" s="24"/>
      <c r="G834" s="24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22"/>
      <c r="T834" s="22"/>
      <c r="U834" s="22"/>
      <c r="V834" s="22"/>
      <c r="W834" s="22"/>
      <c r="X834" s="22"/>
      <c r="AC834" s="22"/>
      <c r="AD834" s="22"/>
    </row>
    <row r="835" spans="4:30" ht="13.5">
      <c r="D835" s="30"/>
      <c r="E835" s="24"/>
      <c r="F835" s="24"/>
      <c r="G835" s="24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22"/>
      <c r="T835" s="22"/>
      <c r="U835" s="22"/>
      <c r="V835" s="22"/>
      <c r="W835" s="22"/>
      <c r="X835" s="22"/>
      <c r="AC835" s="22"/>
      <c r="AD835" s="22"/>
    </row>
    <row r="836" spans="4:30" ht="13.5">
      <c r="D836" s="30"/>
      <c r="E836" s="24"/>
      <c r="F836" s="24"/>
      <c r="G836" s="24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22"/>
      <c r="T836" s="22"/>
      <c r="U836" s="22"/>
      <c r="V836" s="22"/>
      <c r="W836" s="22"/>
      <c r="X836" s="22"/>
      <c r="AC836" s="22"/>
      <c r="AD836" s="22"/>
    </row>
    <row r="837" spans="4:30" ht="13.5">
      <c r="D837" s="30"/>
      <c r="E837" s="24"/>
      <c r="F837" s="24"/>
      <c r="G837" s="24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22"/>
      <c r="T837" s="22"/>
      <c r="U837" s="22"/>
      <c r="V837" s="22"/>
      <c r="W837" s="22"/>
      <c r="X837" s="22"/>
      <c r="AC837" s="22"/>
      <c r="AD837" s="22"/>
    </row>
    <row r="838" spans="4:30" ht="13.5">
      <c r="D838" s="30"/>
      <c r="E838" s="24"/>
      <c r="F838" s="24"/>
      <c r="G838" s="24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22"/>
      <c r="T838" s="22"/>
      <c r="U838" s="22"/>
      <c r="V838" s="22"/>
      <c r="W838" s="22"/>
      <c r="X838" s="22"/>
      <c r="AC838" s="22"/>
      <c r="AD838" s="22"/>
    </row>
    <row r="839" spans="4:30" ht="13.5">
      <c r="D839" s="30"/>
      <c r="E839" s="24"/>
      <c r="F839" s="24"/>
      <c r="G839" s="24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22"/>
      <c r="T839" s="22"/>
      <c r="U839" s="22"/>
      <c r="V839" s="22"/>
      <c r="W839" s="22"/>
      <c r="X839" s="22"/>
      <c r="AC839" s="22"/>
      <c r="AD839" s="22"/>
    </row>
    <row r="840" spans="4:30" ht="13.5">
      <c r="D840" s="30"/>
      <c r="E840" s="24"/>
      <c r="F840" s="24"/>
      <c r="G840" s="24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22"/>
      <c r="T840" s="22"/>
      <c r="U840" s="22"/>
      <c r="V840" s="22"/>
      <c r="W840" s="22"/>
      <c r="X840" s="22"/>
      <c r="AC840" s="22"/>
      <c r="AD840" s="22"/>
    </row>
    <row r="841" spans="4:30" ht="13.5">
      <c r="D841" s="30"/>
      <c r="E841" s="24"/>
      <c r="F841" s="24"/>
      <c r="G841" s="24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22"/>
      <c r="T841" s="22"/>
      <c r="U841" s="22"/>
      <c r="V841" s="22"/>
      <c r="W841" s="22"/>
      <c r="X841" s="22"/>
      <c r="AC841" s="22"/>
      <c r="AD841" s="22"/>
    </row>
    <row r="842" spans="4:30" ht="13.5">
      <c r="D842" s="30"/>
      <c r="E842" s="24"/>
      <c r="F842" s="24"/>
      <c r="G842" s="24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22"/>
      <c r="T842" s="22"/>
      <c r="U842" s="22"/>
      <c r="V842" s="22"/>
      <c r="W842" s="22"/>
      <c r="X842" s="22"/>
      <c r="AC842" s="22"/>
      <c r="AD842" s="22"/>
    </row>
    <row r="843" spans="4:30" ht="13.5">
      <c r="D843" s="30"/>
      <c r="E843" s="24"/>
      <c r="F843" s="24"/>
      <c r="G843" s="24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22"/>
      <c r="T843" s="22"/>
      <c r="U843" s="22"/>
      <c r="V843" s="22"/>
      <c r="W843" s="22"/>
      <c r="X843" s="22"/>
      <c r="AC843" s="22"/>
      <c r="AD843" s="22"/>
    </row>
    <row r="844" spans="4:30" ht="13.5">
      <c r="D844" s="30"/>
      <c r="E844" s="24"/>
      <c r="F844" s="24"/>
      <c r="G844" s="24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22"/>
      <c r="T844" s="22"/>
      <c r="U844" s="22"/>
      <c r="V844" s="22"/>
      <c r="W844" s="22"/>
      <c r="X844" s="22"/>
      <c r="AC844" s="22"/>
      <c r="AD844" s="22"/>
    </row>
    <row r="845" spans="4:30" ht="13.5">
      <c r="D845" s="30"/>
      <c r="E845" s="24"/>
      <c r="F845" s="24"/>
      <c r="G845" s="24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22"/>
      <c r="T845" s="22"/>
      <c r="U845" s="22"/>
      <c r="V845" s="22"/>
      <c r="W845" s="22"/>
      <c r="X845" s="22"/>
      <c r="AC845" s="22"/>
      <c r="AD845" s="22"/>
    </row>
    <row r="846" spans="4:30" ht="13.5">
      <c r="D846" s="30"/>
      <c r="E846" s="24"/>
      <c r="F846" s="24"/>
      <c r="G846" s="24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22"/>
      <c r="T846" s="22"/>
      <c r="U846" s="22"/>
      <c r="V846" s="22"/>
      <c r="W846" s="22"/>
      <c r="X846" s="22"/>
      <c r="AC846" s="22"/>
      <c r="AD846" s="22"/>
    </row>
    <row r="847" spans="4:30" ht="13.5">
      <c r="D847" s="30"/>
      <c r="E847" s="24"/>
      <c r="F847" s="24"/>
      <c r="G847" s="24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22"/>
      <c r="T847" s="22"/>
      <c r="U847" s="22"/>
      <c r="V847" s="22"/>
      <c r="W847" s="22"/>
      <c r="X847" s="22"/>
      <c r="AC847" s="22"/>
      <c r="AD847" s="22"/>
    </row>
    <row r="848" spans="4:30" ht="13.5">
      <c r="D848" s="30"/>
      <c r="E848" s="24"/>
      <c r="F848" s="24"/>
      <c r="G848" s="24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22"/>
      <c r="T848" s="22"/>
      <c r="U848" s="22"/>
      <c r="V848" s="22"/>
      <c r="W848" s="22"/>
      <c r="X848" s="22"/>
      <c r="AC848" s="22"/>
      <c r="AD848" s="22"/>
    </row>
    <row r="849" spans="4:30" ht="13.5">
      <c r="D849" s="30"/>
      <c r="E849" s="24"/>
      <c r="F849" s="24"/>
      <c r="G849" s="24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22"/>
      <c r="T849" s="22"/>
      <c r="U849" s="22"/>
      <c r="V849" s="22"/>
      <c r="W849" s="22"/>
      <c r="X849" s="22"/>
      <c r="AC849" s="22"/>
      <c r="AD849" s="22"/>
    </row>
    <row r="850" spans="4:30" ht="13.5">
      <c r="D850" s="30"/>
      <c r="E850" s="24"/>
      <c r="F850" s="24"/>
      <c r="G850" s="24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22"/>
      <c r="T850" s="22"/>
      <c r="U850" s="22"/>
      <c r="V850" s="22"/>
      <c r="W850" s="22"/>
      <c r="X850" s="22"/>
      <c r="AC850" s="22"/>
      <c r="AD850" s="22"/>
    </row>
    <row r="851" spans="4:30" ht="13.5">
      <c r="D851" s="30"/>
      <c r="E851" s="24"/>
      <c r="F851" s="24"/>
      <c r="G851" s="24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22"/>
      <c r="T851" s="22"/>
      <c r="U851" s="22"/>
      <c r="V851" s="22"/>
      <c r="W851" s="22"/>
      <c r="X851" s="22"/>
      <c r="AC851" s="22"/>
      <c r="AD851" s="22"/>
    </row>
    <row r="852" spans="4:30" ht="13.5">
      <c r="D852" s="30"/>
      <c r="E852" s="24"/>
      <c r="F852" s="24"/>
      <c r="G852" s="24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22"/>
      <c r="T852" s="22"/>
      <c r="U852" s="22"/>
      <c r="V852" s="22"/>
      <c r="W852" s="22"/>
      <c r="X852" s="22"/>
      <c r="AC852" s="22"/>
      <c r="AD852" s="22"/>
    </row>
    <row r="853" spans="4:30" ht="13.5">
      <c r="D853" s="30"/>
      <c r="E853" s="24"/>
      <c r="F853" s="24"/>
      <c r="G853" s="24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22"/>
      <c r="T853" s="22"/>
      <c r="U853" s="22"/>
      <c r="V853" s="22"/>
      <c r="W853" s="22"/>
      <c r="X853" s="22"/>
      <c r="AC853" s="22"/>
      <c r="AD853" s="22"/>
    </row>
    <row r="854" spans="4:30" ht="13.5">
      <c r="D854" s="30"/>
      <c r="E854" s="24"/>
      <c r="F854" s="24"/>
      <c r="G854" s="24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22"/>
      <c r="T854" s="22"/>
      <c r="U854" s="22"/>
      <c r="V854" s="22"/>
      <c r="W854" s="22"/>
      <c r="X854" s="22"/>
      <c r="AC854" s="22"/>
      <c r="AD854" s="22"/>
    </row>
    <row r="855" spans="4:30" ht="13.5">
      <c r="D855" s="30"/>
      <c r="E855" s="24"/>
      <c r="F855" s="24"/>
      <c r="G855" s="24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22"/>
      <c r="T855" s="22"/>
      <c r="U855" s="22"/>
      <c r="V855" s="22"/>
      <c r="W855" s="22"/>
      <c r="X855" s="22"/>
      <c r="AC855" s="22"/>
      <c r="AD855" s="22"/>
    </row>
    <row r="856" spans="4:30" ht="13.5">
      <c r="D856" s="30"/>
      <c r="E856" s="24"/>
      <c r="F856" s="24"/>
      <c r="G856" s="24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22"/>
      <c r="T856" s="22"/>
      <c r="U856" s="22"/>
      <c r="V856" s="22"/>
      <c r="W856" s="22"/>
      <c r="X856" s="22"/>
      <c r="AC856" s="22"/>
      <c r="AD856" s="22"/>
    </row>
    <row r="857" spans="4:30" ht="13.5">
      <c r="D857" s="30"/>
      <c r="E857" s="24"/>
      <c r="F857" s="24"/>
      <c r="G857" s="24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22"/>
      <c r="T857" s="22"/>
      <c r="U857" s="22"/>
      <c r="V857" s="22"/>
      <c r="W857" s="22"/>
      <c r="X857" s="22"/>
      <c r="AC857" s="22"/>
      <c r="AD857" s="22"/>
    </row>
    <row r="858" spans="4:30" ht="13.5">
      <c r="D858" s="30"/>
      <c r="E858" s="24"/>
      <c r="F858" s="24"/>
      <c r="G858" s="24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22"/>
      <c r="T858" s="22"/>
      <c r="U858" s="22"/>
      <c r="V858" s="22"/>
      <c r="W858" s="22"/>
      <c r="X858" s="22"/>
      <c r="AC858" s="22"/>
      <c r="AD858" s="22"/>
    </row>
    <row r="859" spans="4:30" ht="13.5">
      <c r="D859" s="30"/>
      <c r="E859" s="24"/>
      <c r="F859" s="24"/>
      <c r="G859" s="24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22"/>
      <c r="T859" s="22"/>
      <c r="U859" s="22"/>
      <c r="V859" s="22"/>
      <c r="W859" s="22"/>
      <c r="X859" s="22"/>
      <c r="AC859" s="22"/>
      <c r="AD859" s="22"/>
    </row>
    <row r="860" spans="4:30" ht="13.5">
      <c r="D860" s="30"/>
      <c r="E860" s="24"/>
      <c r="F860" s="24"/>
      <c r="G860" s="24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22"/>
      <c r="T860" s="22"/>
      <c r="U860" s="22"/>
      <c r="V860" s="22"/>
      <c r="W860" s="22"/>
      <c r="X860" s="22"/>
      <c r="AC860" s="22"/>
      <c r="AD860" s="22"/>
    </row>
    <row r="861" spans="4:30" ht="13.5">
      <c r="D861" s="30"/>
      <c r="E861" s="24"/>
      <c r="F861" s="24"/>
      <c r="G861" s="24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22"/>
      <c r="T861" s="22"/>
      <c r="U861" s="22"/>
      <c r="V861" s="22"/>
      <c r="W861" s="22"/>
      <c r="X861" s="22"/>
      <c r="AC861" s="22"/>
      <c r="AD861" s="22"/>
    </row>
    <row r="862" spans="4:30" ht="13.5">
      <c r="D862" s="30"/>
      <c r="E862" s="24"/>
      <c r="F862" s="24"/>
      <c r="G862" s="24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22"/>
      <c r="T862" s="22"/>
      <c r="U862" s="22"/>
      <c r="V862" s="22"/>
      <c r="W862" s="22"/>
      <c r="X862" s="22"/>
      <c r="AC862" s="22"/>
      <c r="AD862" s="22"/>
    </row>
    <row r="863" spans="4:30" ht="13.5">
      <c r="D863" s="30"/>
      <c r="E863" s="24"/>
      <c r="F863" s="24"/>
      <c r="G863" s="24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22"/>
      <c r="T863" s="22"/>
      <c r="U863" s="22"/>
      <c r="V863" s="22"/>
      <c r="W863" s="22"/>
      <c r="X863" s="22"/>
      <c r="AC863" s="22"/>
      <c r="AD863" s="22"/>
    </row>
    <row r="864" spans="4:30" ht="13.5">
      <c r="D864" s="30"/>
      <c r="E864" s="24"/>
      <c r="F864" s="24"/>
      <c r="G864" s="24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22"/>
      <c r="T864" s="22"/>
      <c r="U864" s="22"/>
      <c r="V864" s="22"/>
      <c r="W864" s="22"/>
      <c r="X864" s="22"/>
      <c r="AC864" s="22"/>
      <c r="AD864" s="22"/>
    </row>
    <row r="865" spans="4:30" ht="13.5">
      <c r="D865" s="30"/>
      <c r="E865" s="24"/>
      <c r="F865" s="24"/>
      <c r="G865" s="24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22"/>
      <c r="T865" s="22"/>
      <c r="U865" s="22"/>
      <c r="V865" s="22"/>
      <c r="W865" s="22"/>
      <c r="X865" s="22"/>
      <c r="AC865" s="22"/>
      <c r="AD865" s="22"/>
    </row>
    <row r="866" spans="4:30" ht="13.5">
      <c r="D866" s="30"/>
      <c r="E866" s="24"/>
      <c r="F866" s="24"/>
      <c r="G866" s="24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22"/>
      <c r="T866" s="22"/>
      <c r="U866" s="22"/>
      <c r="V866" s="22"/>
      <c r="W866" s="22"/>
      <c r="X866" s="22"/>
      <c r="AC866" s="22"/>
      <c r="AD866" s="22"/>
    </row>
    <row r="867" spans="4:30" ht="13.5">
      <c r="D867" s="30"/>
      <c r="E867" s="24"/>
      <c r="F867" s="24"/>
      <c r="G867" s="24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22"/>
      <c r="T867" s="22"/>
      <c r="U867" s="22"/>
      <c r="V867" s="22"/>
      <c r="W867" s="22"/>
      <c r="X867" s="22"/>
      <c r="AC867" s="22"/>
      <c r="AD867" s="22"/>
    </row>
    <row r="868" spans="4:30" ht="13.5">
      <c r="D868" s="30"/>
      <c r="E868" s="24"/>
      <c r="F868" s="24"/>
      <c r="G868" s="24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22"/>
      <c r="T868" s="22"/>
      <c r="U868" s="22"/>
      <c r="V868" s="22"/>
      <c r="W868" s="22"/>
      <c r="X868" s="22"/>
      <c r="AC868" s="22"/>
      <c r="AD868" s="22"/>
    </row>
    <row r="869" spans="4:30" ht="13.5">
      <c r="D869" s="30"/>
      <c r="E869" s="24"/>
      <c r="F869" s="24"/>
      <c r="G869" s="24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22"/>
      <c r="T869" s="22"/>
      <c r="U869" s="22"/>
      <c r="V869" s="22"/>
      <c r="W869" s="22"/>
      <c r="X869" s="22"/>
      <c r="AC869" s="22"/>
      <c r="AD869" s="22"/>
    </row>
    <row r="870" spans="4:30" ht="13.5">
      <c r="D870" s="30"/>
      <c r="E870" s="24"/>
      <c r="F870" s="24"/>
      <c r="G870" s="24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22"/>
      <c r="T870" s="22"/>
      <c r="U870" s="22"/>
      <c r="V870" s="22"/>
      <c r="W870" s="22"/>
      <c r="X870" s="22"/>
      <c r="AC870" s="22"/>
      <c r="AD870" s="22"/>
    </row>
    <row r="871" spans="4:30" ht="13.5">
      <c r="D871" s="30"/>
      <c r="E871" s="24"/>
      <c r="F871" s="24"/>
      <c r="G871" s="24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22"/>
      <c r="T871" s="22"/>
      <c r="U871" s="22"/>
      <c r="V871" s="22"/>
      <c r="W871" s="22"/>
      <c r="X871" s="22"/>
      <c r="AC871" s="22"/>
      <c r="AD871" s="22"/>
    </row>
    <row r="872" spans="4:30" ht="13.5">
      <c r="D872" s="30"/>
      <c r="E872" s="24"/>
      <c r="F872" s="24"/>
      <c r="G872" s="24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22"/>
      <c r="T872" s="22"/>
      <c r="U872" s="22"/>
      <c r="V872" s="22"/>
      <c r="W872" s="22"/>
      <c r="X872" s="22"/>
      <c r="AC872" s="22"/>
      <c r="AD872" s="22"/>
    </row>
    <row r="873" spans="4:30" ht="13.5">
      <c r="D873" s="30"/>
      <c r="E873" s="24"/>
      <c r="F873" s="24"/>
      <c r="G873" s="24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22"/>
      <c r="T873" s="22"/>
      <c r="U873" s="22"/>
      <c r="V873" s="22"/>
      <c r="W873" s="22"/>
      <c r="X873" s="22"/>
      <c r="AC873" s="22"/>
      <c r="AD873" s="22"/>
    </row>
    <row r="874" spans="4:30" ht="13.5">
      <c r="D874" s="30"/>
      <c r="E874" s="24"/>
      <c r="F874" s="24"/>
      <c r="G874" s="24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22"/>
      <c r="T874" s="22"/>
      <c r="U874" s="22"/>
      <c r="V874" s="22"/>
      <c r="W874" s="22"/>
      <c r="X874" s="22"/>
      <c r="AC874" s="22"/>
      <c r="AD874" s="22"/>
    </row>
    <row r="875" spans="4:30" ht="13.5">
      <c r="D875" s="30"/>
      <c r="E875" s="24"/>
      <c r="F875" s="24"/>
      <c r="G875" s="24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22"/>
      <c r="T875" s="22"/>
      <c r="U875" s="22"/>
      <c r="V875" s="22"/>
      <c r="W875" s="22"/>
      <c r="X875" s="22"/>
      <c r="AC875" s="22"/>
      <c r="AD875" s="22"/>
    </row>
    <row r="876" spans="4:30" ht="13.5">
      <c r="D876" s="30"/>
      <c r="E876" s="24"/>
      <c r="F876" s="24"/>
      <c r="G876" s="24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22"/>
      <c r="T876" s="22"/>
      <c r="U876" s="22"/>
      <c r="V876" s="22"/>
      <c r="W876" s="22"/>
      <c r="X876" s="22"/>
      <c r="AC876" s="22"/>
      <c r="AD876" s="22"/>
    </row>
    <row r="877" spans="4:30" ht="13.5">
      <c r="D877" s="30"/>
      <c r="E877" s="24"/>
      <c r="F877" s="24"/>
      <c r="G877" s="24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22"/>
      <c r="T877" s="22"/>
      <c r="U877" s="22"/>
      <c r="V877" s="22"/>
      <c r="W877" s="22"/>
      <c r="X877" s="22"/>
      <c r="AC877" s="22"/>
      <c r="AD877" s="22"/>
    </row>
    <row r="878" spans="4:30" ht="13.5">
      <c r="D878" s="30"/>
      <c r="E878" s="24"/>
      <c r="F878" s="24"/>
      <c r="G878" s="24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22"/>
      <c r="T878" s="22"/>
      <c r="U878" s="22"/>
      <c r="V878" s="22"/>
      <c r="W878" s="22"/>
      <c r="X878" s="22"/>
      <c r="AC878" s="22"/>
      <c r="AD878" s="22"/>
    </row>
    <row r="879" spans="4:30" ht="13.5">
      <c r="D879" s="30"/>
      <c r="E879" s="24"/>
      <c r="F879" s="24"/>
      <c r="G879" s="24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22"/>
      <c r="T879" s="22"/>
      <c r="U879" s="22"/>
      <c r="V879" s="22"/>
      <c r="W879" s="22"/>
      <c r="X879" s="22"/>
      <c r="AC879" s="22"/>
      <c r="AD879" s="22"/>
    </row>
    <row r="880" spans="4:30" ht="13.5">
      <c r="D880" s="30"/>
      <c r="E880" s="24"/>
      <c r="F880" s="24"/>
      <c r="G880" s="24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22"/>
      <c r="T880" s="22"/>
      <c r="U880" s="22"/>
      <c r="V880" s="22"/>
      <c r="W880" s="22"/>
      <c r="X880" s="22"/>
      <c r="AC880" s="22"/>
      <c r="AD880" s="22"/>
    </row>
    <row r="881" spans="4:30" ht="13.5">
      <c r="D881" s="30"/>
      <c r="E881" s="24"/>
      <c r="F881" s="24"/>
      <c r="G881" s="24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22"/>
      <c r="T881" s="22"/>
      <c r="U881" s="22"/>
      <c r="V881" s="22"/>
      <c r="W881" s="22"/>
      <c r="X881" s="22"/>
      <c r="AC881" s="22"/>
      <c r="AD881" s="22"/>
    </row>
    <row r="882" spans="4:30" ht="13.5">
      <c r="D882" s="30"/>
      <c r="E882" s="24"/>
      <c r="F882" s="24"/>
      <c r="G882" s="24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22"/>
      <c r="T882" s="22"/>
      <c r="U882" s="22"/>
      <c r="V882" s="22"/>
      <c r="W882" s="22"/>
      <c r="X882" s="22"/>
      <c r="AC882" s="22"/>
      <c r="AD882" s="22"/>
    </row>
    <row r="883" spans="4:30" ht="13.5">
      <c r="D883" s="30"/>
      <c r="E883" s="24"/>
      <c r="F883" s="24"/>
      <c r="G883" s="24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22"/>
      <c r="T883" s="22"/>
      <c r="U883" s="22"/>
      <c r="V883" s="22"/>
      <c r="W883" s="22"/>
      <c r="X883" s="22"/>
      <c r="AC883" s="22"/>
      <c r="AD883" s="22"/>
    </row>
    <row r="884" spans="4:30" ht="13.5">
      <c r="D884" s="30"/>
      <c r="E884" s="24"/>
      <c r="F884" s="24"/>
      <c r="G884" s="24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22"/>
      <c r="T884" s="22"/>
      <c r="U884" s="22"/>
      <c r="V884" s="22"/>
      <c r="W884" s="22"/>
      <c r="X884" s="22"/>
      <c r="AC884" s="22"/>
      <c r="AD884" s="22"/>
    </row>
    <row r="885" spans="4:30" ht="13.5">
      <c r="D885" s="30"/>
      <c r="E885" s="24"/>
      <c r="F885" s="24"/>
      <c r="G885" s="24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22"/>
      <c r="T885" s="22"/>
      <c r="U885" s="22"/>
      <c r="V885" s="22"/>
      <c r="W885" s="22"/>
      <c r="X885" s="22"/>
      <c r="AC885" s="22"/>
      <c r="AD885" s="22"/>
    </row>
    <row r="886" spans="4:30" ht="13.5">
      <c r="D886" s="30"/>
      <c r="E886" s="24"/>
      <c r="F886" s="24"/>
      <c r="G886" s="24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22"/>
      <c r="T886" s="22"/>
      <c r="U886" s="22"/>
      <c r="V886" s="22"/>
      <c r="W886" s="22"/>
      <c r="X886" s="22"/>
      <c r="AC886" s="22"/>
      <c r="AD886" s="22"/>
    </row>
    <row r="887" spans="4:30" ht="13.5">
      <c r="D887" s="30"/>
      <c r="E887" s="24"/>
      <c r="F887" s="24"/>
      <c r="G887" s="24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22"/>
      <c r="T887" s="22"/>
      <c r="U887" s="22"/>
      <c r="V887" s="22"/>
      <c r="W887" s="22"/>
      <c r="X887" s="22"/>
      <c r="AC887" s="22"/>
      <c r="AD887" s="22"/>
    </row>
    <row r="888" spans="4:30" ht="13.5">
      <c r="D888" s="30"/>
      <c r="E888" s="24"/>
      <c r="F888" s="24"/>
      <c r="G888" s="24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22"/>
      <c r="T888" s="22"/>
      <c r="U888" s="22"/>
      <c r="V888" s="22"/>
      <c r="W888" s="22"/>
      <c r="X888" s="22"/>
      <c r="AC888" s="22"/>
      <c r="AD888" s="22"/>
    </row>
    <row r="889" spans="4:30" ht="13.5">
      <c r="D889" s="30"/>
      <c r="E889" s="24"/>
      <c r="F889" s="24"/>
      <c r="G889" s="24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22"/>
      <c r="T889" s="22"/>
      <c r="U889" s="22"/>
      <c r="V889" s="22"/>
      <c r="W889" s="22"/>
      <c r="X889" s="22"/>
      <c r="AC889" s="22"/>
      <c r="AD889" s="22"/>
    </row>
    <row r="890" spans="4:30" ht="13.5">
      <c r="D890" s="30"/>
      <c r="E890" s="24"/>
      <c r="F890" s="24"/>
      <c r="G890" s="24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22"/>
      <c r="T890" s="22"/>
      <c r="U890" s="22"/>
      <c r="V890" s="22"/>
      <c r="W890" s="22"/>
      <c r="X890" s="22"/>
      <c r="AC890" s="22"/>
      <c r="AD890" s="22"/>
    </row>
    <row r="891" spans="4:30" ht="13.5">
      <c r="D891" s="30"/>
      <c r="E891" s="24"/>
      <c r="F891" s="24"/>
      <c r="G891" s="24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22"/>
      <c r="T891" s="22"/>
      <c r="U891" s="22"/>
      <c r="V891" s="22"/>
      <c r="W891" s="22"/>
      <c r="X891" s="22"/>
      <c r="AC891" s="22"/>
      <c r="AD891" s="22"/>
    </row>
    <row r="892" spans="4:30" ht="13.5">
      <c r="D892" s="30"/>
      <c r="E892" s="24"/>
      <c r="F892" s="24"/>
      <c r="G892" s="24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22"/>
      <c r="T892" s="22"/>
      <c r="U892" s="22"/>
      <c r="V892" s="22"/>
      <c r="W892" s="22"/>
      <c r="X892" s="22"/>
      <c r="AC892" s="22"/>
      <c r="AD892" s="22"/>
    </row>
    <row r="893" spans="4:30" ht="13.5">
      <c r="D893" s="30"/>
      <c r="E893" s="24"/>
      <c r="F893" s="24"/>
      <c r="G893" s="24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22"/>
      <c r="T893" s="22"/>
      <c r="U893" s="22"/>
      <c r="V893" s="22"/>
      <c r="W893" s="22"/>
      <c r="X893" s="22"/>
      <c r="AC893" s="22"/>
      <c r="AD893" s="22"/>
    </row>
    <row r="894" spans="4:30" ht="13.5">
      <c r="D894" s="30"/>
      <c r="E894" s="24"/>
      <c r="F894" s="24"/>
      <c r="G894" s="24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22"/>
      <c r="T894" s="22"/>
      <c r="U894" s="22"/>
      <c r="V894" s="22"/>
      <c r="W894" s="22"/>
      <c r="X894" s="22"/>
      <c r="AC894" s="22"/>
      <c r="AD894" s="22"/>
    </row>
    <row r="895" spans="4:30" ht="13.5">
      <c r="D895" s="30"/>
      <c r="E895" s="24"/>
      <c r="F895" s="24"/>
      <c r="G895" s="24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22"/>
      <c r="T895" s="22"/>
      <c r="U895" s="22"/>
      <c r="V895" s="22"/>
      <c r="W895" s="22"/>
      <c r="X895" s="22"/>
      <c r="AC895" s="22"/>
      <c r="AD895" s="22"/>
    </row>
    <row r="896" spans="4:30" ht="13.5">
      <c r="D896" s="30"/>
      <c r="E896" s="24"/>
      <c r="F896" s="24"/>
      <c r="G896" s="24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22"/>
      <c r="T896" s="22"/>
      <c r="U896" s="22"/>
      <c r="V896" s="22"/>
      <c r="W896" s="22"/>
      <c r="X896" s="22"/>
      <c r="AC896" s="22"/>
      <c r="AD896" s="22"/>
    </row>
    <row r="897" spans="4:30" ht="13.5">
      <c r="D897" s="30"/>
      <c r="E897" s="24"/>
      <c r="F897" s="24"/>
      <c r="G897" s="24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22"/>
      <c r="T897" s="22"/>
      <c r="U897" s="22"/>
      <c r="V897" s="22"/>
      <c r="W897" s="22"/>
      <c r="X897" s="22"/>
      <c r="AC897" s="22"/>
      <c r="AD897" s="22"/>
    </row>
    <row r="898" spans="4:30" ht="13.5">
      <c r="D898" s="30"/>
      <c r="E898" s="24"/>
      <c r="F898" s="24"/>
      <c r="G898" s="24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22"/>
      <c r="T898" s="22"/>
      <c r="U898" s="22"/>
      <c r="V898" s="22"/>
      <c r="W898" s="22"/>
      <c r="X898" s="22"/>
      <c r="AC898" s="22"/>
      <c r="AD898" s="22"/>
    </row>
    <row r="899" spans="4:30" ht="13.5">
      <c r="D899" s="30"/>
      <c r="E899" s="24"/>
      <c r="F899" s="24"/>
      <c r="G899" s="24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22"/>
      <c r="T899" s="22"/>
      <c r="U899" s="22"/>
      <c r="V899" s="22"/>
      <c r="W899" s="22"/>
      <c r="X899" s="22"/>
      <c r="AC899" s="22"/>
      <c r="AD899" s="22"/>
    </row>
    <row r="900" spans="4:30" ht="13.5">
      <c r="D900" s="30"/>
      <c r="E900" s="24"/>
      <c r="F900" s="24"/>
      <c r="G900" s="24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22"/>
      <c r="T900" s="22"/>
      <c r="U900" s="22"/>
      <c r="V900" s="22"/>
      <c r="W900" s="22"/>
      <c r="X900" s="22"/>
      <c r="AC900" s="22"/>
      <c r="AD900" s="22"/>
    </row>
    <row r="901" spans="4:30" ht="13.5">
      <c r="D901" s="30"/>
      <c r="E901" s="24"/>
      <c r="F901" s="24"/>
      <c r="G901" s="24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22"/>
      <c r="T901" s="22"/>
      <c r="U901" s="22"/>
      <c r="V901" s="22"/>
      <c r="W901" s="22"/>
      <c r="X901" s="22"/>
      <c r="AC901" s="22"/>
      <c r="AD901" s="22"/>
    </row>
    <row r="902" spans="4:30" ht="13.5">
      <c r="D902" s="30"/>
      <c r="E902" s="24"/>
      <c r="F902" s="24"/>
      <c r="G902" s="24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22"/>
      <c r="T902" s="22"/>
      <c r="U902" s="22"/>
      <c r="V902" s="22"/>
      <c r="W902" s="22"/>
      <c r="X902" s="22"/>
      <c r="AC902" s="22"/>
      <c r="AD902" s="22"/>
    </row>
    <row r="903" spans="4:30" ht="13.5">
      <c r="D903" s="30"/>
      <c r="E903" s="24"/>
      <c r="F903" s="24"/>
      <c r="G903" s="24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22"/>
      <c r="T903" s="22"/>
      <c r="U903" s="22"/>
      <c r="V903" s="22"/>
      <c r="W903" s="22"/>
      <c r="X903" s="22"/>
      <c r="AC903" s="22"/>
      <c r="AD903" s="22"/>
    </row>
    <row r="904" spans="4:30" ht="13.5">
      <c r="D904" s="30"/>
      <c r="E904" s="24"/>
      <c r="F904" s="24"/>
      <c r="G904" s="24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22"/>
      <c r="T904" s="22"/>
      <c r="U904" s="22"/>
      <c r="V904" s="22"/>
      <c r="W904" s="22"/>
      <c r="X904" s="22"/>
      <c r="AC904" s="22"/>
      <c r="AD904" s="22"/>
    </row>
    <row r="905" spans="4:30" ht="13.5">
      <c r="D905" s="30"/>
      <c r="E905" s="24"/>
      <c r="F905" s="24"/>
      <c r="G905" s="24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22"/>
      <c r="T905" s="22"/>
      <c r="U905" s="22"/>
      <c r="V905" s="22"/>
      <c r="W905" s="22"/>
      <c r="X905" s="22"/>
      <c r="AC905" s="22"/>
      <c r="AD905" s="22"/>
    </row>
    <row r="906" spans="4:30" ht="13.5">
      <c r="D906" s="30"/>
      <c r="E906" s="24"/>
      <c r="F906" s="24"/>
      <c r="G906" s="24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22"/>
      <c r="T906" s="22"/>
      <c r="U906" s="22"/>
      <c r="V906" s="22"/>
      <c r="W906" s="22"/>
      <c r="X906" s="22"/>
      <c r="AC906" s="22"/>
      <c r="AD906" s="22"/>
    </row>
    <row r="907" spans="4:30" ht="13.5">
      <c r="D907" s="30"/>
      <c r="E907" s="24"/>
      <c r="F907" s="24"/>
      <c r="G907" s="24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22"/>
      <c r="T907" s="22"/>
      <c r="U907" s="22"/>
      <c r="V907" s="22"/>
      <c r="W907" s="22"/>
      <c r="X907" s="22"/>
      <c r="AC907" s="22"/>
      <c r="AD907" s="22"/>
    </row>
    <row r="908" spans="4:30" ht="13.5">
      <c r="D908" s="30"/>
      <c r="E908" s="24"/>
      <c r="F908" s="24"/>
      <c r="G908" s="24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22"/>
      <c r="T908" s="22"/>
      <c r="U908" s="22"/>
      <c r="V908" s="22"/>
      <c r="W908" s="22"/>
      <c r="X908" s="22"/>
      <c r="AC908" s="22"/>
      <c r="AD908" s="22"/>
    </row>
    <row r="909" spans="4:30" ht="13.5">
      <c r="D909" s="30"/>
      <c r="E909" s="24"/>
      <c r="F909" s="24"/>
      <c r="G909" s="24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22"/>
      <c r="T909" s="22"/>
      <c r="U909" s="22"/>
      <c r="V909" s="22"/>
      <c r="W909" s="22"/>
      <c r="X909" s="22"/>
      <c r="AC909" s="22"/>
      <c r="AD909" s="22"/>
    </row>
    <row r="910" spans="4:30" ht="13.5">
      <c r="D910" s="30"/>
      <c r="E910" s="24"/>
      <c r="F910" s="24"/>
      <c r="G910" s="24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22"/>
      <c r="T910" s="22"/>
      <c r="U910" s="22"/>
      <c r="V910" s="22"/>
      <c r="W910" s="22"/>
      <c r="X910" s="22"/>
      <c r="AC910" s="22"/>
      <c r="AD910" s="22"/>
    </row>
    <row r="911" spans="4:30" ht="13.5">
      <c r="D911" s="30"/>
      <c r="E911" s="24"/>
      <c r="F911" s="24"/>
      <c r="G911" s="24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22"/>
      <c r="T911" s="22"/>
      <c r="U911" s="22"/>
      <c r="V911" s="22"/>
      <c r="W911" s="22"/>
      <c r="X911" s="22"/>
      <c r="AC911" s="22"/>
      <c r="AD911" s="22"/>
    </row>
    <row r="912" spans="4:30" ht="13.5">
      <c r="D912" s="30"/>
      <c r="E912" s="24"/>
      <c r="F912" s="24"/>
      <c r="G912" s="24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22"/>
      <c r="T912" s="22"/>
      <c r="U912" s="22"/>
      <c r="V912" s="22"/>
      <c r="W912" s="22"/>
      <c r="X912" s="22"/>
      <c r="AC912" s="22"/>
      <c r="AD912" s="22"/>
    </row>
    <row r="913" spans="4:30" ht="13.5">
      <c r="D913" s="30"/>
      <c r="E913" s="24"/>
      <c r="F913" s="24"/>
      <c r="G913" s="24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22"/>
      <c r="T913" s="22"/>
      <c r="U913" s="22"/>
      <c r="V913" s="22"/>
      <c r="W913" s="22"/>
      <c r="X913" s="22"/>
      <c r="AC913" s="22"/>
      <c r="AD913" s="22"/>
    </row>
    <row r="914" spans="4:30" ht="13.5">
      <c r="D914" s="30"/>
      <c r="E914" s="24"/>
      <c r="F914" s="24"/>
      <c r="G914" s="24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22"/>
      <c r="T914" s="22"/>
      <c r="U914" s="22"/>
      <c r="V914" s="22"/>
      <c r="W914" s="22"/>
      <c r="X914" s="22"/>
      <c r="AC914" s="22"/>
      <c r="AD914" s="22"/>
    </row>
    <row r="915" spans="4:30" ht="13.5">
      <c r="D915" s="30"/>
      <c r="E915" s="24"/>
      <c r="F915" s="24"/>
      <c r="G915" s="24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22"/>
      <c r="T915" s="22"/>
      <c r="U915" s="22"/>
      <c r="V915" s="22"/>
      <c r="W915" s="22"/>
      <c r="X915" s="22"/>
      <c r="AC915" s="22"/>
      <c r="AD915" s="22"/>
    </row>
    <row r="916" spans="4:30" ht="13.5">
      <c r="D916" s="30"/>
      <c r="E916" s="24"/>
      <c r="F916" s="24"/>
      <c r="G916" s="24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22"/>
      <c r="T916" s="22"/>
      <c r="U916" s="22"/>
      <c r="V916" s="22"/>
      <c r="W916" s="22"/>
      <c r="X916" s="22"/>
      <c r="AC916" s="22"/>
      <c r="AD916" s="22"/>
    </row>
    <row r="917" spans="4:30" ht="13.5">
      <c r="D917" s="30"/>
      <c r="E917" s="24"/>
      <c r="F917" s="24"/>
      <c r="G917" s="24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22"/>
      <c r="T917" s="22"/>
      <c r="U917" s="22"/>
      <c r="V917" s="22"/>
      <c r="W917" s="22"/>
      <c r="X917" s="22"/>
      <c r="AC917" s="22"/>
      <c r="AD917" s="22"/>
    </row>
    <row r="918" spans="4:30" ht="13.5">
      <c r="D918" s="30"/>
      <c r="E918" s="24"/>
      <c r="F918" s="24"/>
      <c r="G918" s="24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22"/>
      <c r="T918" s="22"/>
      <c r="U918" s="22"/>
      <c r="V918" s="22"/>
      <c r="W918" s="22"/>
      <c r="X918" s="22"/>
      <c r="AC918" s="22"/>
      <c r="AD918" s="22"/>
    </row>
    <row r="919" spans="4:30" ht="13.5">
      <c r="D919" s="30"/>
      <c r="E919" s="24"/>
      <c r="F919" s="24"/>
      <c r="G919" s="24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22"/>
      <c r="T919" s="22"/>
      <c r="U919" s="22"/>
      <c r="V919" s="22"/>
      <c r="W919" s="22"/>
      <c r="X919" s="22"/>
      <c r="AC919" s="22"/>
      <c r="AD919" s="22"/>
    </row>
    <row r="920" spans="4:30" ht="13.5">
      <c r="D920" s="30"/>
      <c r="E920" s="24"/>
      <c r="F920" s="24"/>
      <c r="G920" s="24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22"/>
      <c r="T920" s="22"/>
      <c r="U920" s="22"/>
      <c r="V920" s="22"/>
      <c r="W920" s="22"/>
      <c r="X920" s="22"/>
      <c r="AC920" s="22"/>
      <c r="AD920" s="22"/>
    </row>
    <row r="921" spans="4:30" ht="13.5">
      <c r="D921" s="30"/>
      <c r="E921" s="24"/>
      <c r="F921" s="24"/>
      <c r="G921" s="24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22"/>
      <c r="T921" s="22"/>
      <c r="U921" s="22"/>
      <c r="V921" s="22"/>
      <c r="W921" s="22"/>
      <c r="X921" s="22"/>
      <c r="AC921" s="22"/>
      <c r="AD921" s="22"/>
    </row>
    <row r="922" spans="4:30" ht="13.5">
      <c r="D922" s="30"/>
      <c r="E922" s="24"/>
      <c r="F922" s="24"/>
      <c r="G922" s="24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22"/>
      <c r="T922" s="22"/>
      <c r="U922" s="22"/>
      <c r="V922" s="22"/>
      <c r="W922" s="22"/>
      <c r="X922" s="22"/>
      <c r="AC922" s="22"/>
      <c r="AD922" s="22"/>
    </row>
    <row r="923" spans="4:30" ht="13.5">
      <c r="D923" s="30"/>
      <c r="E923" s="24"/>
      <c r="F923" s="24"/>
      <c r="G923" s="24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22"/>
      <c r="T923" s="22"/>
      <c r="U923" s="22"/>
      <c r="V923" s="22"/>
      <c r="W923" s="22"/>
      <c r="X923" s="22"/>
      <c r="AC923" s="22"/>
      <c r="AD923" s="22"/>
    </row>
    <row r="924" spans="4:30" ht="13.5">
      <c r="D924" s="30"/>
      <c r="E924" s="24"/>
      <c r="F924" s="24"/>
      <c r="G924" s="24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22"/>
      <c r="T924" s="22"/>
      <c r="U924" s="22"/>
      <c r="V924" s="22"/>
      <c r="W924" s="22"/>
      <c r="X924" s="22"/>
      <c r="AC924" s="22"/>
      <c r="AD924" s="22"/>
    </row>
    <row r="925" spans="4:30" ht="13.5">
      <c r="D925" s="30"/>
      <c r="E925" s="24"/>
      <c r="F925" s="24"/>
      <c r="G925" s="24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22"/>
      <c r="T925" s="22"/>
      <c r="U925" s="22"/>
      <c r="V925" s="22"/>
      <c r="W925" s="22"/>
      <c r="X925" s="22"/>
      <c r="AC925" s="22"/>
      <c r="AD925" s="22"/>
    </row>
    <row r="926" spans="4:30" ht="13.5">
      <c r="D926" s="30"/>
      <c r="E926" s="24"/>
      <c r="F926" s="24"/>
      <c r="G926" s="24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22"/>
      <c r="T926" s="22"/>
      <c r="U926" s="22"/>
      <c r="V926" s="22"/>
      <c r="W926" s="22"/>
      <c r="X926" s="22"/>
      <c r="AC926" s="22"/>
      <c r="AD926" s="22"/>
    </row>
    <row r="927" spans="4:30" ht="13.5">
      <c r="D927" s="30"/>
      <c r="E927" s="24"/>
      <c r="F927" s="24"/>
      <c r="G927" s="24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22"/>
      <c r="T927" s="22"/>
      <c r="U927" s="22"/>
      <c r="V927" s="22"/>
      <c r="W927" s="22"/>
      <c r="X927" s="22"/>
      <c r="AC927" s="22"/>
      <c r="AD927" s="22"/>
    </row>
    <row r="928" spans="4:30" ht="13.5">
      <c r="D928" s="30"/>
      <c r="E928" s="24"/>
      <c r="F928" s="24"/>
      <c r="G928" s="24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22"/>
      <c r="T928" s="22"/>
      <c r="U928" s="22"/>
      <c r="V928" s="22"/>
      <c r="W928" s="22"/>
      <c r="X928" s="22"/>
      <c r="AC928" s="22"/>
      <c r="AD928" s="22"/>
    </row>
    <row r="929" spans="4:30" ht="13.5">
      <c r="D929" s="30"/>
      <c r="E929" s="24"/>
      <c r="F929" s="24"/>
      <c r="G929" s="24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22"/>
      <c r="T929" s="22"/>
      <c r="U929" s="22"/>
      <c r="V929" s="22"/>
      <c r="W929" s="22"/>
      <c r="X929" s="22"/>
      <c r="AC929" s="22"/>
      <c r="AD929" s="22"/>
    </row>
    <row r="930" spans="4:30" ht="13.5">
      <c r="D930" s="30"/>
      <c r="E930" s="24"/>
      <c r="F930" s="24"/>
      <c r="G930" s="24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22"/>
      <c r="T930" s="22"/>
      <c r="U930" s="22"/>
      <c r="V930" s="22"/>
      <c r="W930" s="22"/>
      <c r="X930" s="22"/>
      <c r="AC930" s="22"/>
      <c r="AD930" s="22"/>
    </row>
    <row r="931" spans="4:30" ht="13.5">
      <c r="D931" s="30"/>
      <c r="E931" s="24"/>
      <c r="F931" s="24"/>
      <c r="G931" s="24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22"/>
      <c r="T931" s="22"/>
      <c r="U931" s="22"/>
      <c r="V931" s="22"/>
      <c r="W931" s="22"/>
      <c r="X931" s="22"/>
      <c r="AC931" s="22"/>
      <c r="AD931" s="22"/>
    </row>
    <row r="932" spans="4:30" ht="13.5">
      <c r="D932" s="30"/>
      <c r="E932" s="24"/>
      <c r="F932" s="24"/>
      <c r="G932" s="24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22"/>
      <c r="T932" s="22"/>
      <c r="U932" s="22"/>
      <c r="V932" s="22"/>
      <c r="W932" s="22"/>
      <c r="X932" s="22"/>
      <c r="AC932" s="22"/>
      <c r="AD932" s="22"/>
    </row>
    <row r="933" spans="4:30" ht="13.5">
      <c r="D933" s="30"/>
      <c r="E933" s="24"/>
      <c r="F933" s="24"/>
      <c r="G933" s="24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22"/>
      <c r="T933" s="22"/>
      <c r="U933" s="22"/>
      <c r="V933" s="22"/>
      <c r="W933" s="22"/>
      <c r="X933" s="22"/>
      <c r="AC933" s="22"/>
      <c r="AD933" s="22"/>
    </row>
    <row r="934" spans="4:30" ht="13.5">
      <c r="D934" s="30"/>
      <c r="E934" s="24"/>
      <c r="F934" s="24"/>
      <c r="G934" s="24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22"/>
      <c r="T934" s="22"/>
      <c r="U934" s="22"/>
      <c r="V934" s="22"/>
      <c r="W934" s="22"/>
      <c r="X934" s="22"/>
      <c r="AC934" s="22"/>
      <c r="AD934" s="22"/>
    </row>
    <row r="935" spans="4:30" ht="13.5">
      <c r="D935" s="30"/>
      <c r="E935" s="24"/>
      <c r="F935" s="24"/>
      <c r="G935" s="24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22"/>
      <c r="T935" s="22"/>
      <c r="U935" s="22"/>
      <c r="V935" s="22"/>
      <c r="W935" s="22"/>
      <c r="X935" s="22"/>
      <c r="AC935" s="22"/>
      <c r="AD935" s="22"/>
    </row>
    <row r="936" spans="4:30" ht="13.5">
      <c r="D936" s="30"/>
      <c r="E936" s="24"/>
      <c r="F936" s="24"/>
      <c r="G936" s="24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22"/>
      <c r="T936" s="22"/>
      <c r="U936" s="22"/>
      <c r="V936" s="22"/>
      <c r="W936" s="22"/>
      <c r="X936" s="22"/>
      <c r="AC936" s="22"/>
      <c r="AD936" s="22"/>
    </row>
    <row r="937" spans="4:30" ht="13.5">
      <c r="D937" s="30"/>
      <c r="E937" s="24"/>
      <c r="F937" s="24"/>
      <c r="G937" s="24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22"/>
      <c r="T937" s="22"/>
      <c r="U937" s="22"/>
      <c r="V937" s="22"/>
      <c r="W937" s="22"/>
      <c r="X937" s="22"/>
      <c r="AC937" s="22"/>
      <c r="AD937" s="22"/>
    </row>
    <row r="938" spans="4:30" ht="13.5">
      <c r="D938" s="30"/>
      <c r="E938" s="24"/>
      <c r="F938" s="24"/>
      <c r="G938" s="24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22"/>
      <c r="T938" s="22"/>
      <c r="U938" s="22"/>
      <c r="V938" s="22"/>
      <c r="W938" s="22"/>
      <c r="X938" s="22"/>
      <c r="AC938" s="22"/>
      <c r="AD938" s="22"/>
    </row>
    <row r="939" spans="4:30" ht="13.5">
      <c r="D939" s="30"/>
      <c r="E939" s="24"/>
      <c r="F939" s="24"/>
      <c r="G939" s="24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22"/>
      <c r="T939" s="22"/>
      <c r="U939" s="22"/>
      <c r="V939" s="22"/>
      <c r="W939" s="22"/>
      <c r="X939" s="22"/>
      <c r="AC939" s="22"/>
      <c r="AD939" s="22"/>
    </row>
    <row r="940" spans="4:30" ht="13.5">
      <c r="D940" s="30"/>
      <c r="E940" s="24"/>
      <c r="F940" s="24"/>
      <c r="G940" s="24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22"/>
      <c r="T940" s="22"/>
      <c r="U940" s="22"/>
      <c r="V940" s="22"/>
      <c r="W940" s="22"/>
      <c r="X940" s="22"/>
      <c r="AC940" s="22"/>
      <c r="AD940" s="22"/>
    </row>
    <row r="941" spans="4:30" ht="13.5">
      <c r="D941" s="30"/>
      <c r="E941" s="24"/>
      <c r="F941" s="24"/>
      <c r="G941" s="24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22"/>
      <c r="T941" s="22"/>
      <c r="U941" s="22"/>
      <c r="V941" s="22"/>
      <c r="W941" s="22"/>
      <c r="X941" s="22"/>
      <c r="AC941" s="22"/>
      <c r="AD941" s="22"/>
    </row>
    <row r="942" spans="4:30" ht="13.5">
      <c r="D942" s="30"/>
      <c r="E942" s="24"/>
      <c r="F942" s="24"/>
      <c r="G942" s="24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22"/>
      <c r="T942" s="22"/>
      <c r="U942" s="22"/>
      <c r="V942" s="22"/>
      <c r="W942" s="22"/>
      <c r="X942" s="22"/>
      <c r="AC942" s="22"/>
      <c r="AD942" s="22"/>
    </row>
    <row r="943" spans="4:30" ht="13.5">
      <c r="D943" s="30"/>
      <c r="E943" s="24"/>
      <c r="F943" s="24"/>
      <c r="G943" s="24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22"/>
      <c r="T943" s="22"/>
      <c r="U943" s="22"/>
      <c r="V943" s="22"/>
      <c r="W943" s="22"/>
      <c r="X943" s="22"/>
      <c r="AC943" s="22"/>
      <c r="AD943" s="22"/>
    </row>
    <row r="944" spans="4:30" ht="13.5">
      <c r="D944" s="30"/>
      <c r="E944" s="24"/>
      <c r="F944" s="24"/>
      <c r="G944" s="24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22"/>
      <c r="T944" s="22"/>
      <c r="U944" s="22"/>
      <c r="V944" s="22"/>
      <c r="W944" s="22"/>
      <c r="X944" s="22"/>
      <c r="AC944" s="22"/>
      <c r="AD944" s="22"/>
    </row>
    <row r="945" spans="4:30" ht="13.5">
      <c r="D945" s="30"/>
      <c r="E945" s="24"/>
      <c r="F945" s="24"/>
      <c r="G945" s="24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22"/>
      <c r="T945" s="22"/>
      <c r="U945" s="22"/>
      <c r="V945" s="22"/>
      <c r="W945" s="22"/>
      <c r="X945" s="22"/>
      <c r="AC945" s="22"/>
      <c r="AD945" s="22"/>
    </row>
    <row r="946" spans="4:30" ht="13.5">
      <c r="D946" s="30"/>
      <c r="E946" s="24"/>
      <c r="F946" s="24"/>
      <c r="G946" s="24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22"/>
      <c r="T946" s="22"/>
      <c r="U946" s="22"/>
      <c r="V946" s="22"/>
      <c r="W946" s="22"/>
      <c r="X946" s="22"/>
      <c r="AC946" s="22"/>
      <c r="AD946" s="22"/>
    </row>
    <row r="947" spans="4:30" ht="13.5">
      <c r="D947" s="30"/>
      <c r="E947" s="24"/>
      <c r="F947" s="24"/>
      <c r="G947" s="24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22"/>
      <c r="T947" s="22"/>
      <c r="U947" s="22"/>
      <c r="V947" s="22"/>
      <c r="W947" s="22"/>
      <c r="X947" s="22"/>
      <c r="AC947" s="22"/>
      <c r="AD947" s="22"/>
    </row>
    <row r="948" spans="4:30" ht="13.5">
      <c r="D948" s="30"/>
      <c r="E948" s="24"/>
      <c r="F948" s="24"/>
      <c r="G948" s="24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22"/>
      <c r="T948" s="22"/>
      <c r="U948" s="22"/>
      <c r="V948" s="22"/>
      <c r="W948" s="22"/>
      <c r="X948" s="22"/>
      <c r="AC948" s="22"/>
      <c r="AD948" s="22"/>
    </row>
    <row r="949" spans="4:30" ht="13.5">
      <c r="D949" s="30"/>
      <c r="E949" s="24"/>
      <c r="F949" s="24"/>
      <c r="G949" s="24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22"/>
      <c r="T949" s="22"/>
      <c r="U949" s="22"/>
      <c r="V949" s="22"/>
      <c r="W949" s="22"/>
      <c r="X949" s="22"/>
      <c r="AC949" s="22"/>
      <c r="AD949" s="22"/>
    </row>
    <row r="950" spans="4:30" ht="13.5">
      <c r="D950" s="30"/>
      <c r="E950" s="24"/>
      <c r="F950" s="24"/>
      <c r="G950" s="24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22"/>
      <c r="T950" s="22"/>
      <c r="U950" s="22"/>
      <c r="V950" s="22"/>
      <c r="W950" s="22"/>
      <c r="X950" s="22"/>
      <c r="AC950" s="22"/>
      <c r="AD950" s="22"/>
    </row>
    <row r="951" spans="4:30" ht="13.5">
      <c r="D951" s="30"/>
      <c r="E951" s="24"/>
      <c r="F951" s="24"/>
      <c r="G951" s="24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22"/>
      <c r="T951" s="22"/>
      <c r="U951" s="22"/>
      <c r="V951" s="22"/>
      <c r="W951" s="22"/>
      <c r="X951" s="22"/>
      <c r="AC951" s="22"/>
      <c r="AD951" s="22"/>
    </row>
    <row r="952" spans="4:30" ht="13.5">
      <c r="D952" s="30"/>
      <c r="E952" s="24"/>
      <c r="F952" s="24"/>
      <c r="G952" s="24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22"/>
      <c r="T952" s="22"/>
      <c r="U952" s="22"/>
      <c r="V952" s="22"/>
      <c r="W952" s="22"/>
      <c r="X952" s="22"/>
      <c r="AC952" s="22"/>
      <c r="AD952" s="22"/>
    </row>
    <row r="953" spans="4:30" ht="13.5">
      <c r="D953" s="30"/>
      <c r="E953" s="24"/>
      <c r="F953" s="24"/>
      <c r="G953" s="24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22"/>
      <c r="T953" s="22"/>
      <c r="U953" s="22"/>
      <c r="V953" s="22"/>
      <c r="W953" s="22"/>
      <c r="X953" s="22"/>
      <c r="AC953" s="22"/>
      <c r="AD953" s="22"/>
    </row>
    <row r="954" spans="4:30" ht="13.5">
      <c r="D954" s="30"/>
      <c r="E954" s="24"/>
      <c r="F954" s="24"/>
      <c r="G954" s="24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22"/>
      <c r="T954" s="22"/>
      <c r="U954" s="22"/>
      <c r="V954" s="22"/>
      <c r="W954" s="22"/>
      <c r="X954" s="22"/>
      <c r="AC954" s="22"/>
      <c r="AD954" s="22"/>
    </row>
    <row r="955" spans="4:30" ht="13.5">
      <c r="D955" s="30"/>
      <c r="E955" s="24"/>
      <c r="F955" s="24"/>
      <c r="G955" s="24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22"/>
      <c r="T955" s="22"/>
      <c r="U955" s="22"/>
      <c r="V955" s="22"/>
      <c r="W955" s="22"/>
      <c r="X955" s="22"/>
      <c r="AC955" s="22"/>
      <c r="AD955" s="22"/>
    </row>
    <row r="956" spans="4:30" ht="13.5">
      <c r="D956" s="30"/>
      <c r="E956" s="24"/>
      <c r="F956" s="24"/>
      <c r="G956" s="24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22"/>
      <c r="T956" s="22"/>
      <c r="U956" s="22"/>
      <c r="V956" s="22"/>
      <c r="W956" s="22"/>
      <c r="X956" s="22"/>
      <c r="AC956" s="22"/>
      <c r="AD956" s="22"/>
    </row>
    <row r="957" spans="4:30" ht="13.5">
      <c r="D957" s="30"/>
      <c r="E957" s="24"/>
      <c r="F957" s="24"/>
      <c r="G957" s="24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22"/>
      <c r="T957" s="22"/>
      <c r="U957" s="22"/>
      <c r="V957" s="22"/>
      <c r="W957" s="22"/>
      <c r="X957" s="22"/>
      <c r="AC957" s="22"/>
      <c r="AD957" s="22"/>
    </row>
    <row r="958" spans="4:30" ht="13.5">
      <c r="D958" s="30"/>
      <c r="E958" s="24"/>
      <c r="F958" s="24"/>
      <c r="G958" s="24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22"/>
      <c r="T958" s="22"/>
      <c r="U958" s="22"/>
      <c r="V958" s="22"/>
      <c r="W958" s="22"/>
      <c r="X958" s="22"/>
      <c r="AC958" s="22"/>
      <c r="AD958" s="22"/>
    </row>
    <row r="959" spans="4:30" ht="13.5">
      <c r="D959" s="30"/>
      <c r="E959" s="24"/>
      <c r="F959" s="24"/>
      <c r="G959" s="24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22"/>
      <c r="T959" s="22"/>
      <c r="U959" s="22"/>
      <c r="V959" s="22"/>
      <c r="W959" s="22"/>
      <c r="X959" s="22"/>
      <c r="AC959" s="22"/>
      <c r="AD959" s="22"/>
    </row>
    <row r="960" spans="4:30" ht="13.5">
      <c r="D960" s="30"/>
      <c r="E960" s="24"/>
      <c r="F960" s="24"/>
      <c r="G960" s="24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22"/>
      <c r="T960" s="22"/>
      <c r="U960" s="22"/>
      <c r="V960" s="22"/>
      <c r="W960" s="22"/>
      <c r="X960" s="22"/>
      <c r="AC960" s="22"/>
      <c r="AD960" s="22"/>
    </row>
    <row r="961" spans="4:30" ht="13.5">
      <c r="D961" s="30"/>
      <c r="E961" s="24"/>
      <c r="F961" s="24"/>
      <c r="G961" s="24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22"/>
      <c r="T961" s="22"/>
      <c r="U961" s="22"/>
      <c r="V961" s="22"/>
      <c r="W961" s="22"/>
      <c r="X961" s="22"/>
      <c r="AC961" s="22"/>
      <c r="AD961" s="22"/>
    </row>
    <row r="962" spans="4:30" ht="13.5">
      <c r="D962" s="30"/>
      <c r="E962" s="24"/>
      <c r="F962" s="24"/>
      <c r="G962" s="24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22"/>
      <c r="T962" s="22"/>
      <c r="U962" s="22"/>
      <c r="V962" s="22"/>
      <c r="W962" s="22"/>
      <c r="X962" s="22"/>
      <c r="AC962" s="22"/>
      <c r="AD962" s="22"/>
    </row>
    <row r="963" spans="4:30" ht="13.5">
      <c r="D963" s="30"/>
      <c r="E963" s="24"/>
      <c r="F963" s="24"/>
      <c r="G963" s="24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22"/>
      <c r="T963" s="22"/>
      <c r="U963" s="22"/>
      <c r="V963" s="22"/>
      <c r="W963" s="22"/>
      <c r="X963" s="22"/>
      <c r="AC963" s="22"/>
      <c r="AD963" s="22"/>
    </row>
    <row r="964" spans="4:30" ht="13.5">
      <c r="D964" s="30"/>
      <c r="E964" s="24"/>
      <c r="F964" s="24"/>
      <c r="G964" s="24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22"/>
      <c r="T964" s="22"/>
      <c r="U964" s="22"/>
      <c r="V964" s="22"/>
      <c r="W964" s="22"/>
      <c r="X964" s="22"/>
      <c r="AC964" s="22"/>
      <c r="AD964" s="22"/>
    </row>
    <row r="965" spans="4:30" ht="13.5">
      <c r="D965" s="30"/>
      <c r="E965" s="24"/>
      <c r="F965" s="24"/>
      <c r="G965" s="24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22"/>
      <c r="T965" s="22"/>
      <c r="U965" s="22"/>
      <c r="V965" s="22"/>
      <c r="W965" s="22"/>
      <c r="X965" s="22"/>
      <c r="AC965" s="22"/>
      <c r="AD965" s="22"/>
    </row>
    <row r="966" spans="4:30" ht="13.5">
      <c r="D966" s="30"/>
      <c r="E966" s="24"/>
      <c r="F966" s="24"/>
      <c r="G966" s="24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22"/>
      <c r="T966" s="22"/>
      <c r="U966" s="22"/>
      <c r="V966" s="22"/>
      <c r="W966" s="22"/>
      <c r="X966" s="22"/>
      <c r="AC966" s="22"/>
      <c r="AD966" s="22"/>
    </row>
    <row r="967" spans="4:30" ht="13.5">
      <c r="D967" s="30"/>
      <c r="E967" s="24"/>
      <c r="F967" s="24"/>
      <c r="G967" s="24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22"/>
      <c r="T967" s="22"/>
      <c r="U967" s="22"/>
      <c r="V967" s="22"/>
      <c r="W967" s="22"/>
      <c r="X967" s="22"/>
      <c r="AC967" s="22"/>
      <c r="AD967" s="22"/>
    </row>
    <row r="968" spans="4:30" ht="13.5">
      <c r="D968" s="30"/>
      <c r="E968" s="24"/>
      <c r="F968" s="24"/>
      <c r="G968" s="24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22"/>
      <c r="T968" s="22"/>
      <c r="U968" s="22"/>
      <c r="V968" s="22"/>
      <c r="W968" s="22"/>
      <c r="X968" s="22"/>
      <c r="AC968" s="22"/>
      <c r="AD968" s="22"/>
    </row>
    <row r="969" spans="4:30" ht="13.5">
      <c r="D969" s="30"/>
      <c r="E969" s="24"/>
      <c r="F969" s="24"/>
      <c r="G969" s="24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22"/>
      <c r="T969" s="22"/>
      <c r="U969" s="22"/>
      <c r="V969" s="22"/>
      <c r="W969" s="22"/>
      <c r="X969" s="22"/>
      <c r="AC969" s="22"/>
      <c r="AD969" s="22"/>
    </row>
    <row r="970" spans="4:30" ht="13.5">
      <c r="D970" s="30"/>
      <c r="E970" s="24"/>
      <c r="F970" s="24"/>
      <c r="G970" s="24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22"/>
      <c r="T970" s="22"/>
      <c r="U970" s="22"/>
      <c r="V970" s="22"/>
      <c r="W970" s="22"/>
      <c r="X970" s="22"/>
      <c r="AC970" s="22"/>
      <c r="AD970" s="22"/>
    </row>
    <row r="971" spans="4:30" ht="13.5">
      <c r="D971" s="30"/>
      <c r="E971" s="24"/>
      <c r="F971" s="24"/>
      <c r="G971" s="24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22"/>
      <c r="T971" s="22"/>
      <c r="U971" s="22"/>
      <c r="V971" s="22"/>
      <c r="W971" s="22"/>
      <c r="X971" s="22"/>
      <c r="AC971" s="22"/>
      <c r="AD971" s="22"/>
    </row>
    <row r="972" spans="4:30" ht="13.5">
      <c r="D972" s="30"/>
      <c r="E972" s="24"/>
      <c r="F972" s="24"/>
      <c r="G972" s="24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22"/>
      <c r="T972" s="22"/>
      <c r="U972" s="22"/>
      <c r="V972" s="22"/>
      <c r="W972" s="22"/>
      <c r="X972" s="22"/>
      <c r="AC972" s="22"/>
      <c r="AD972" s="22"/>
    </row>
    <row r="973" spans="4:30" ht="13.5">
      <c r="D973" s="30"/>
      <c r="E973" s="24"/>
      <c r="F973" s="24"/>
      <c r="G973" s="24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22"/>
      <c r="T973" s="22"/>
      <c r="U973" s="22"/>
      <c r="V973" s="22"/>
      <c r="W973" s="22"/>
      <c r="X973" s="22"/>
      <c r="AC973" s="22"/>
      <c r="AD973" s="22"/>
    </row>
    <row r="974" spans="4:30" ht="13.5">
      <c r="D974" s="30"/>
      <c r="E974" s="24"/>
      <c r="F974" s="24"/>
      <c r="G974" s="24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22"/>
      <c r="T974" s="22"/>
      <c r="U974" s="22"/>
      <c r="V974" s="22"/>
      <c r="W974" s="22"/>
      <c r="X974" s="22"/>
      <c r="AC974" s="22"/>
      <c r="AD974" s="22"/>
    </row>
    <row r="975" spans="4:30" ht="13.5">
      <c r="D975" s="30"/>
      <c r="E975" s="24"/>
      <c r="F975" s="24"/>
      <c r="G975" s="24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22"/>
      <c r="T975" s="22"/>
      <c r="U975" s="22"/>
      <c r="V975" s="22"/>
      <c r="W975" s="22"/>
      <c r="X975" s="22"/>
      <c r="AC975" s="22"/>
      <c r="AD975" s="22"/>
    </row>
    <row r="976" spans="4:30" ht="13.5">
      <c r="D976" s="30"/>
      <c r="E976" s="24"/>
      <c r="F976" s="24"/>
      <c r="G976" s="24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22"/>
      <c r="T976" s="22"/>
      <c r="U976" s="22"/>
      <c r="V976" s="22"/>
      <c r="W976" s="22"/>
      <c r="X976" s="22"/>
      <c r="AC976" s="22"/>
      <c r="AD976" s="22"/>
    </row>
    <row r="977" spans="4:30" ht="13.5">
      <c r="D977" s="30"/>
      <c r="E977" s="24"/>
      <c r="F977" s="24"/>
      <c r="G977" s="24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22"/>
      <c r="T977" s="22"/>
      <c r="U977" s="22"/>
      <c r="V977" s="22"/>
      <c r="W977" s="22"/>
      <c r="X977" s="22"/>
      <c r="AC977" s="22"/>
      <c r="AD977" s="22"/>
    </row>
    <row r="978" spans="4:30" ht="13.5">
      <c r="D978" s="30"/>
      <c r="E978" s="24"/>
      <c r="F978" s="24"/>
      <c r="G978" s="24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22"/>
      <c r="T978" s="22"/>
      <c r="U978" s="22"/>
      <c r="V978" s="22"/>
      <c r="W978" s="22"/>
      <c r="X978" s="22"/>
      <c r="AC978" s="22"/>
      <c r="AD978" s="22"/>
    </row>
    <row r="979" spans="4:30" ht="13.5">
      <c r="D979" s="30"/>
      <c r="E979" s="24"/>
      <c r="F979" s="24"/>
      <c r="G979" s="24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22"/>
      <c r="T979" s="22"/>
      <c r="U979" s="22"/>
      <c r="V979" s="22"/>
      <c r="W979" s="22"/>
      <c r="X979" s="22"/>
      <c r="AC979" s="22"/>
      <c r="AD979" s="22"/>
    </row>
    <row r="980" spans="4:30" ht="13.5">
      <c r="D980" s="30"/>
      <c r="E980" s="24"/>
      <c r="F980" s="24"/>
      <c r="G980" s="24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22"/>
      <c r="T980" s="22"/>
      <c r="U980" s="22"/>
      <c r="V980" s="22"/>
      <c r="W980" s="22"/>
      <c r="X980" s="22"/>
      <c r="AC980" s="22"/>
      <c r="AD980" s="22"/>
    </row>
    <row r="981" spans="4:30" ht="13.5">
      <c r="D981" s="30"/>
      <c r="E981" s="24"/>
      <c r="F981" s="24"/>
      <c r="G981" s="24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22"/>
      <c r="T981" s="22"/>
      <c r="U981" s="22"/>
      <c r="V981" s="22"/>
      <c r="W981" s="22"/>
      <c r="X981" s="22"/>
      <c r="AC981" s="22"/>
      <c r="AD981" s="22"/>
    </row>
    <row r="982" spans="4:30" ht="13.5">
      <c r="D982" s="30"/>
      <c r="E982" s="24"/>
      <c r="F982" s="24"/>
      <c r="G982" s="24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22"/>
      <c r="T982" s="22"/>
      <c r="U982" s="22"/>
      <c r="V982" s="22"/>
      <c r="W982" s="22"/>
      <c r="X982" s="22"/>
      <c r="AC982" s="22"/>
      <c r="AD982" s="22"/>
    </row>
    <row r="983" spans="4:30" ht="13.5">
      <c r="D983" s="30"/>
      <c r="E983" s="24"/>
      <c r="F983" s="24"/>
      <c r="G983" s="24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22"/>
      <c r="T983" s="22"/>
      <c r="U983" s="22"/>
      <c r="V983" s="22"/>
      <c r="W983" s="22"/>
      <c r="X983" s="22"/>
      <c r="AC983" s="22"/>
      <c r="AD983" s="22"/>
    </row>
    <row r="984" spans="4:30" ht="13.5">
      <c r="D984" s="30"/>
      <c r="E984" s="24"/>
      <c r="F984" s="24"/>
      <c r="G984" s="24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22"/>
      <c r="T984" s="22"/>
      <c r="U984" s="22"/>
      <c r="V984" s="22"/>
      <c r="W984" s="22"/>
      <c r="X984" s="22"/>
      <c r="AC984" s="22"/>
      <c r="AD984" s="22"/>
    </row>
    <row r="985" spans="4:30" ht="13.5">
      <c r="D985" s="30"/>
      <c r="E985" s="24"/>
      <c r="F985" s="24"/>
      <c r="G985" s="24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22"/>
      <c r="T985" s="22"/>
      <c r="U985" s="22"/>
      <c r="V985" s="22"/>
      <c r="W985" s="22"/>
      <c r="X985" s="22"/>
      <c r="AC985" s="22"/>
      <c r="AD985" s="22"/>
    </row>
    <row r="986" spans="4:30" ht="13.5">
      <c r="D986" s="30"/>
      <c r="E986" s="24"/>
      <c r="F986" s="24"/>
      <c r="G986" s="24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22"/>
      <c r="T986" s="22"/>
      <c r="U986" s="22"/>
      <c r="V986" s="22"/>
      <c r="W986" s="22"/>
      <c r="X986" s="22"/>
      <c r="AC986" s="22"/>
      <c r="AD986" s="22"/>
    </row>
    <row r="987" spans="4:30" ht="13.5">
      <c r="D987" s="30"/>
      <c r="E987" s="24"/>
      <c r="F987" s="24"/>
      <c r="G987" s="24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22"/>
      <c r="T987" s="22"/>
      <c r="U987" s="22"/>
      <c r="V987" s="22"/>
      <c r="W987" s="22"/>
      <c r="X987" s="22"/>
      <c r="AC987" s="22"/>
      <c r="AD987" s="22"/>
    </row>
    <row r="988" spans="4:30" ht="13.5">
      <c r="D988" s="30"/>
      <c r="E988" s="24"/>
      <c r="F988" s="24"/>
      <c r="G988" s="24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22"/>
      <c r="T988" s="22"/>
      <c r="U988" s="22"/>
      <c r="V988" s="22"/>
      <c r="W988" s="22"/>
      <c r="X988" s="22"/>
      <c r="AC988" s="22"/>
      <c r="AD988" s="22"/>
    </row>
    <row r="989" spans="4:30" ht="13.5">
      <c r="D989" s="30"/>
      <c r="E989" s="24"/>
      <c r="F989" s="24"/>
      <c r="G989" s="24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22"/>
      <c r="T989" s="22"/>
      <c r="U989" s="22"/>
      <c r="V989" s="22"/>
      <c r="W989" s="22"/>
      <c r="X989" s="22"/>
      <c r="AC989" s="22"/>
      <c r="AD989" s="22"/>
    </row>
    <row r="990" spans="4:30" ht="13.5">
      <c r="D990" s="30"/>
      <c r="E990" s="24"/>
      <c r="F990" s="24"/>
      <c r="G990" s="24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22"/>
      <c r="T990" s="22"/>
      <c r="U990" s="22"/>
      <c r="V990" s="22"/>
      <c r="W990" s="22"/>
      <c r="X990" s="22"/>
      <c r="AC990" s="22"/>
      <c r="AD990" s="22"/>
    </row>
    <row r="991" spans="4:30" ht="13.5">
      <c r="D991" s="30"/>
      <c r="E991" s="24"/>
      <c r="F991" s="24"/>
      <c r="G991" s="24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22"/>
      <c r="T991" s="22"/>
      <c r="U991" s="22"/>
      <c r="V991" s="22"/>
      <c r="W991" s="22"/>
      <c r="X991" s="22"/>
      <c r="AC991" s="22"/>
      <c r="AD991" s="22"/>
    </row>
    <row r="992" spans="4:30" ht="13.5">
      <c r="D992" s="30"/>
      <c r="E992" s="24"/>
      <c r="F992" s="24"/>
      <c r="G992" s="24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22"/>
      <c r="T992" s="22"/>
      <c r="U992" s="22"/>
      <c r="V992" s="22"/>
      <c r="W992" s="22"/>
      <c r="X992" s="22"/>
      <c r="AC992" s="22"/>
      <c r="AD992" s="22"/>
    </row>
    <row r="993" spans="4:30" ht="13.5">
      <c r="D993" s="30"/>
      <c r="E993" s="24"/>
      <c r="F993" s="24"/>
      <c r="G993" s="24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22"/>
      <c r="T993" s="22"/>
      <c r="U993" s="22"/>
      <c r="V993" s="22"/>
      <c r="W993" s="22"/>
      <c r="X993" s="22"/>
      <c r="AC993" s="22"/>
      <c r="AD993" s="22"/>
    </row>
    <row r="994" spans="4:30" ht="13.5">
      <c r="D994" s="30"/>
      <c r="E994" s="24"/>
      <c r="F994" s="24"/>
      <c r="G994" s="24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22"/>
      <c r="T994" s="22"/>
      <c r="U994" s="22"/>
      <c r="V994" s="22"/>
      <c r="W994" s="22"/>
      <c r="X994" s="22"/>
      <c r="AC994" s="22"/>
      <c r="AD994" s="22"/>
    </row>
    <row r="995" spans="4:30" ht="13.5">
      <c r="D995" s="30"/>
      <c r="E995" s="24"/>
      <c r="F995" s="24"/>
      <c r="G995" s="24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22"/>
      <c r="T995" s="22"/>
      <c r="U995" s="22"/>
      <c r="V995" s="22"/>
      <c r="W995" s="22"/>
      <c r="X995" s="22"/>
      <c r="AC995" s="22"/>
      <c r="AD995" s="22"/>
    </row>
    <row r="996" spans="4:30" ht="13.5">
      <c r="D996" s="30"/>
      <c r="E996" s="24"/>
      <c r="F996" s="24"/>
      <c r="G996" s="24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22"/>
      <c r="T996" s="22"/>
      <c r="U996" s="22"/>
      <c r="V996" s="22"/>
      <c r="W996" s="22"/>
      <c r="X996" s="22"/>
      <c r="AC996" s="22"/>
      <c r="AD996" s="22"/>
    </row>
    <row r="997" spans="4:30" ht="13.5">
      <c r="D997" s="30"/>
      <c r="E997" s="24"/>
      <c r="F997" s="24"/>
      <c r="G997" s="24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22"/>
      <c r="T997" s="22"/>
      <c r="U997" s="22"/>
      <c r="V997" s="22"/>
      <c r="W997" s="22"/>
      <c r="X997" s="22"/>
      <c r="AC997" s="22"/>
      <c r="AD997" s="22"/>
    </row>
    <row r="998" spans="4:30" ht="13.5">
      <c r="D998" s="30"/>
      <c r="E998" s="24"/>
      <c r="F998" s="24"/>
      <c r="G998" s="24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22"/>
      <c r="T998" s="22"/>
      <c r="U998" s="22"/>
      <c r="V998" s="22"/>
      <c r="W998" s="22"/>
      <c r="X998" s="22"/>
      <c r="AC998" s="22"/>
      <c r="AD998" s="22"/>
    </row>
    <row r="999" spans="4:30" ht="13.5">
      <c r="D999" s="30"/>
      <c r="E999" s="24"/>
      <c r="F999" s="24"/>
      <c r="G999" s="24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22"/>
      <c r="T999" s="22"/>
      <c r="U999" s="22"/>
      <c r="V999" s="22"/>
      <c r="W999" s="22"/>
      <c r="X999" s="22"/>
      <c r="AC999" s="22"/>
      <c r="AD999" s="22"/>
    </row>
    <row r="1000" spans="4:30" ht="13.5">
      <c r="D1000" s="30"/>
      <c r="E1000" s="24"/>
      <c r="F1000" s="24"/>
      <c r="G1000" s="24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22"/>
      <c r="T1000" s="22"/>
      <c r="U1000" s="22"/>
      <c r="V1000" s="22"/>
      <c r="W1000" s="22"/>
      <c r="X1000" s="22"/>
      <c r="AC1000" s="22"/>
      <c r="AD1000" s="22"/>
    </row>
    <row r="1001" spans="4:30" ht="13.5">
      <c r="D1001" s="30"/>
      <c r="E1001" s="24"/>
      <c r="F1001" s="24"/>
      <c r="G1001" s="24"/>
      <c r="H1001" s="30"/>
      <c r="I1001" s="30"/>
      <c r="J1001" s="30"/>
      <c r="K1001" s="30"/>
      <c r="L1001" s="30"/>
      <c r="M1001" s="30"/>
      <c r="N1001" s="30"/>
      <c r="O1001" s="30"/>
      <c r="P1001" s="30"/>
      <c r="Q1001" s="30"/>
      <c r="R1001" s="30"/>
      <c r="S1001" s="22"/>
      <c r="T1001" s="22"/>
      <c r="U1001" s="22"/>
      <c r="V1001" s="22"/>
      <c r="W1001" s="22"/>
      <c r="X1001" s="22"/>
      <c r="AC1001" s="22"/>
      <c r="AD1001" s="22"/>
    </row>
    <row r="1002" spans="4:30" ht="13.5">
      <c r="D1002" s="30"/>
      <c r="E1002" s="24"/>
      <c r="F1002" s="24"/>
      <c r="G1002" s="24"/>
      <c r="H1002" s="30"/>
      <c r="I1002" s="30"/>
      <c r="J1002" s="30"/>
      <c r="K1002" s="30"/>
      <c r="L1002" s="30"/>
      <c r="M1002" s="30"/>
      <c r="N1002" s="30"/>
      <c r="O1002" s="30"/>
      <c r="P1002" s="30"/>
      <c r="Q1002" s="30"/>
      <c r="R1002" s="30"/>
      <c r="S1002" s="22"/>
      <c r="T1002" s="22"/>
      <c r="U1002" s="22"/>
      <c r="V1002" s="22"/>
      <c r="W1002" s="22"/>
      <c r="X1002" s="22"/>
      <c r="AC1002" s="22"/>
      <c r="AD1002" s="22"/>
    </row>
    <row r="1003" spans="4:30" ht="13.5">
      <c r="D1003" s="30"/>
      <c r="E1003" s="24"/>
      <c r="F1003" s="24"/>
      <c r="G1003" s="24"/>
      <c r="H1003" s="30"/>
      <c r="I1003" s="30"/>
      <c r="J1003" s="30"/>
      <c r="K1003" s="30"/>
      <c r="L1003" s="30"/>
      <c r="M1003" s="30"/>
      <c r="N1003" s="30"/>
      <c r="O1003" s="30"/>
      <c r="P1003" s="30"/>
      <c r="Q1003" s="30"/>
      <c r="R1003" s="30"/>
      <c r="S1003" s="22"/>
      <c r="T1003" s="22"/>
      <c r="U1003" s="22"/>
      <c r="V1003" s="22"/>
      <c r="W1003" s="22"/>
      <c r="X1003" s="22"/>
      <c r="AC1003" s="22"/>
      <c r="AD1003" s="22"/>
    </row>
    <row r="1004" spans="4:30" ht="13.5">
      <c r="D1004" s="30"/>
      <c r="E1004" s="24"/>
      <c r="F1004" s="24"/>
      <c r="G1004" s="24"/>
      <c r="H1004" s="30"/>
      <c r="I1004" s="30"/>
      <c r="J1004" s="30"/>
      <c r="K1004" s="30"/>
      <c r="L1004" s="30"/>
      <c r="M1004" s="30"/>
      <c r="N1004" s="30"/>
      <c r="O1004" s="30"/>
      <c r="P1004" s="30"/>
      <c r="Q1004" s="30"/>
      <c r="R1004" s="30"/>
      <c r="S1004" s="22"/>
      <c r="T1004" s="22"/>
      <c r="U1004" s="22"/>
      <c r="V1004" s="22"/>
      <c r="W1004" s="22"/>
      <c r="X1004" s="22"/>
      <c r="AC1004" s="22"/>
      <c r="AD1004" s="22"/>
    </row>
    <row r="1005" spans="4:30" ht="13.5">
      <c r="D1005" s="30"/>
      <c r="E1005" s="24"/>
      <c r="F1005" s="24"/>
      <c r="G1005" s="24"/>
      <c r="H1005" s="30"/>
      <c r="I1005" s="30"/>
      <c r="J1005" s="30"/>
      <c r="K1005" s="30"/>
      <c r="L1005" s="30"/>
      <c r="M1005" s="30"/>
      <c r="N1005" s="30"/>
      <c r="O1005" s="30"/>
      <c r="P1005" s="30"/>
      <c r="Q1005" s="30"/>
      <c r="R1005" s="30"/>
      <c r="S1005" s="22"/>
      <c r="T1005" s="22"/>
      <c r="U1005" s="22"/>
      <c r="V1005" s="22"/>
      <c r="W1005" s="22"/>
      <c r="X1005" s="22"/>
      <c r="AC1005" s="22"/>
      <c r="AD1005" s="22"/>
    </row>
    <row r="1006" spans="4:30" ht="13.5">
      <c r="D1006" s="30"/>
      <c r="E1006" s="24"/>
      <c r="F1006" s="24"/>
      <c r="G1006" s="24"/>
      <c r="H1006" s="30"/>
      <c r="I1006" s="30"/>
      <c r="J1006" s="30"/>
      <c r="K1006" s="30"/>
      <c r="L1006" s="30"/>
      <c r="M1006" s="30"/>
      <c r="N1006" s="30"/>
      <c r="O1006" s="30"/>
      <c r="P1006" s="30"/>
      <c r="Q1006" s="30"/>
      <c r="R1006" s="30"/>
      <c r="S1006" s="22"/>
      <c r="T1006" s="22"/>
      <c r="U1006" s="22"/>
      <c r="V1006" s="22"/>
      <c r="W1006" s="22"/>
      <c r="X1006" s="22"/>
      <c r="AC1006" s="22"/>
      <c r="AD1006" s="22"/>
    </row>
    <row r="1007" spans="4:30" ht="13.5">
      <c r="D1007" s="30"/>
      <c r="E1007" s="24"/>
      <c r="F1007" s="24"/>
      <c r="G1007" s="24"/>
      <c r="H1007" s="30"/>
      <c r="I1007" s="30"/>
      <c r="J1007" s="30"/>
      <c r="K1007" s="30"/>
      <c r="L1007" s="30"/>
      <c r="M1007" s="30"/>
      <c r="N1007" s="30"/>
      <c r="O1007" s="30"/>
      <c r="P1007" s="30"/>
      <c r="Q1007" s="30"/>
      <c r="R1007" s="30"/>
      <c r="S1007" s="22"/>
      <c r="T1007" s="22"/>
      <c r="U1007" s="22"/>
      <c r="V1007" s="22"/>
      <c r="W1007" s="22"/>
      <c r="X1007" s="22"/>
      <c r="AC1007" s="22"/>
      <c r="AD1007" s="22"/>
    </row>
    <row r="1008" spans="4:30" ht="13.5">
      <c r="D1008" s="30"/>
      <c r="E1008" s="24"/>
      <c r="F1008" s="24"/>
      <c r="G1008" s="24"/>
      <c r="H1008" s="30"/>
      <c r="I1008" s="30"/>
      <c r="J1008" s="30"/>
      <c r="K1008" s="30"/>
      <c r="L1008" s="30"/>
      <c r="M1008" s="30"/>
      <c r="N1008" s="30"/>
      <c r="O1008" s="30"/>
      <c r="P1008" s="30"/>
      <c r="Q1008" s="30"/>
      <c r="R1008" s="30"/>
      <c r="S1008" s="22"/>
      <c r="T1008" s="22"/>
      <c r="U1008" s="22"/>
      <c r="V1008" s="22"/>
      <c r="W1008" s="22"/>
      <c r="X1008" s="22"/>
      <c r="AC1008" s="22"/>
      <c r="AD1008" s="22"/>
    </row>
    <row r="1009" spans="4:30" ht="13.5">
      <c r="D1009" s="30"/>
      <c r="E1009" s="24"/>
      <c r="F1009" s="24"/>
      <c r="G1009" s="24"/>
      <c r="H1009" s="30"/>
      <c r="I1009" s="30"/>
      <c r="J1009" s="30"/>
      <c r="K1009" s="30"/>
      <c r="L1009" s="30"/>
      <c r="M1009" s="30"/>
      <c r="N1009" s="30"/>
      <c r="O1009" s="30"/>
      <c r="P1009" s="30"/>
      <c r="Q1009" s="30"/>
      <c r="R1009" s="30"/>
      <c r="S1009" s="22"/>
      <c r="T1009" s="22"/>
      <c r="U1009" s="22"/>
      <c r="V1009" s="22"/>
      <c r="W1009" s="22"/>
      <c r="X1009" s="22"/>
      <c r="AC1009" s="22"/>
      <c r="AD1009" s="22"/>
    </row>
    <row r="1010" spans="4:30" ht="13.5">
      <c r="D1010" s="30"/>
      <c r="E1010" s="24"/>
      <c r="F1010" s="24"/>
      <c r="G1010" s="24"/>
      <c r="H1010" s="30"/>
      <c r="I1010" s="30"/>
      <c r="J1010" s="30"/>
      <c r="K1010" s="30"/>
      <c r="L1010" s="30"/>
      <c r="M1010" s="30"/>
      <c r="N1010" s="30"/>
      <c r="O1010" s="30"/>
      <c r="P1010" s="30"/>
      <c r="Q1010" s="30"/>
      <c r="R1010" s="30"/>
      <c r="S1010" s="22"/>
      <c r="T1010" s="22"/>
      <c r="U1010" s="22"/>
      <c r="V1010" s="22"/>
      <c r="W1010" s="22"/>
      <c r="X1010" s="22"/>
      <c r="AC1010" s="22"/>
      <c r="AD1010" s="22"/>
    </row>
    <row r="1011" spans="4:30" ht="13.5">
      <c r="D1011" s="30"/>
      <c r="E1011" s="24"/>
      <c r="F1011" s="24"/>
      <c r="G1011" s="24"/>
      <c r="H1011" s="30"/>
      <c r="I1011" s="30"/>
      <c r="J1011" s="30"/>
      <c r="K1011" s="30"/>
      <c r="L1011" s="30"/>
      <c r="M1011" s="30"/>
      <c r="N1011" s="30"/>
      <c r="O1011" s="30"/>
      <c r="P1011" s="30"/>
      <c r="Q1011" s="30"/>
      <c r="R1011" s="30"/>
      <c r="S1011" s="22"/>
      <c r="T1011" s="22"/>
      <c r="U1011" s="22"/>
      <c r="V1011" s="22"/>
      <c r="W1011" s="22"/>
      <c r="X1011" s="22"/>
      <c r="AC1011" s="22"/>
      <c r="AD1011" s="22"/>
    </row>
    <row r="1012" spans="4:30" ht="13.5">
      <c r="D1012" s="30"/>
      <c r="E1012" s="24"/>
      <c r="F1012" s="24"/>
      <c r="G1012" s="24"/>
      <c r="H1012" s="30"/>
      <c r="I1012" s="30"/>
      <c r="J1012" s="30"/>
      <c r="K1012" s="30"/>
      <c r="L1012" s="30"/>
      <c r="M1012" s="30"/>
      <c r="N1012" s="30"/>
      <c r="O1012" s="30"/>
      <c r="P1012" s="30"/>
      <c r="Q1012" s="30"/>
      <c r="R1012" s="30"/>
      <c r="S1012" s="22"/>
      <c r="T1012" s="22"/>
      <c r="U1012" s="22"/>
      <c r="V1012" s="22"/>
      <c r="W1012" s="22"/>
      <c r="X1012" s="22"/>
      <c r="AC1012" s="22"/>
      <c r="AD1012" s="22"/>
    </row>
    <row r="1013" spans="4:30" ht="13.5">
      <c r="D1013" s="30"/>
      <c r="E1013" s="24"/>
      <c r="F1013" s="24"/>
      <c r="G1013" s="24"/>
      <c r="H1013" s="30"/>
      <c r="I1013" s="30"/>
      <c r="J1013" s="30"/>
      <c r="K1013" s="30"/>
      <c r="L1013" s="30"/>
      <c r="M1013" s="30"/>
      <c r="N1013" s="30"/>
      <c r="O1013" s="30"/>
      <c r="P1013" s="30"/>
      <c r="Q1013" s="30"/>
      <c r="R1013" s="30"/>
      <c r="S1013" s="22"/>
      <c r="T1013" s="22"/>
      <c r="U1013" s="22"/>
      <c r="V1013" s="22"/>
      <c r="W1013" s="22"/>
      <c r="X1013" s="22"/>
      <c r="AC1013" s="22"/>
      <c r="AD1013" s="22"/>
    </row>
    <row r="1014" spans="4:30" ht="13.5">
      <c r="D1014" s="30"/>
      <c r="E1014" s="24"/>
      <c r="F1014" s="24"/>
      <c r="G1014" s="24"/>
      <c r="H1014" s="30"/>
      <c r="I1014" s="30"/>
      <c r="J1014" s="30"/>
      <c r="K1014" s="30"/>
      <c r="L1014" s="30"/>
      <c r="M1014" s="30"/>
      <c r="N1014" s="30"/>
      <c r="O1014" s="30"/>
      <c r="P1014" s="30"/>
      <c r="Q1014" s="30"/>
      <c r="R1014" s="30"/>
      <c r="S1014" s="22"/>
      <c r="T1014" s="22"/>
      <c r="U1014" s="22"/>
      <c r="V1014" s="22"/>
      <c r="W1014" s="22"/>
      <c r="X1014" s="22"/>
      <c r="AC1014" s="22"/>
      <c r="AD1014" s="22"/>
    </row>
    <row r="1015" spans="4:30" ht="13.5">
      <c r="D1015" s="30"/>
      <c r="E1015" s="24"/>
      <c r="F1015" s="24"/>
      <c r="G1015" s="24"/>
      <c r="H1015" s="30"/>
      <c r="I1015" s="30"/>
      <c r="J1015" s="30"/>
      <c r="K1015" s="30"/>
      <c r="L1015" s="30"/>
      <c r="M1015" s="30"/>
      <c r="N1015" s="30"/>
      <c r="O1015" s="30"/>
      <c r="P1015" s="30"/>
      <c r="Q1015" s="30"/>
      <c r="R1015" s="30"/>
      <c r="S1015" s="22"/>
      <c r="T1015" s="22"/>
      <c r="U1015" s="22"/>
      <c r="V1015" s="22"/>
      <c r="W1015" s="22"/>
      <c r="X1015" s="22"/>
      <c r="AC1015" s="22"/>
      <c r="AD1015" s="22"/>
    </row>
    <row r="1016" spans="4:30" ht="13.5">
      <c r="D1016" s="30"/>
      <c r="E1016" s="24"/>
      <c r="F1016" s="24"/>
      <c r="G1016" s="24"/>
      <c r="H1016" s="30"/>
      <c r="I1016" s="30"/>
      <c r="J1016" s="30"/>
      <c r="K1016" s="30"/>
      <c r="L1016" s="30"/>
      <c r="M1016" s="30"/>
      <c r="N1016" s="30"/>
      <c r="O1016" s="30"/>
      <c r="P1016" s="30"/>
      <c r="Q1016" s="30"/>
      <c r="R1016" s="30"/>
      <c r="S1016" s="22"/>
      <c r="T1016" s="22"/>
      <c r="U1016" s="22"/>
      <c r="V1016" s="22"/>
      <c r="W1016" s="22"/>
      <c r="X1016" s="22"/>
      <c r="AC1016" s="22"/>
      <c r="AD1016" s="22"/>
    </row>
    <row r="1017" spans="4:30" ht="13.5">
      <c r="D1017" s="30"/>
      <c r="E1017" s="24"/>
      <c r="F1017" s="24"/>
      <c r="G1017" s="24"/>
      <c r="H1017" s="30"/>
      <c r="I1017" s="30"/>
      <c r="J1017" s="30"/>
      <c r="K1017" s="30"/>
      <c r="L1017" s="30"/>
      <c r="M1017" s="30"/>
      <c r="N1017" s="30"/>
      <c r="O1017" s="30"/>
      <c r="P1017" s="30"/>
      <c r="Q1017" s="30"/>
      <c r="R1017" s="30"/>
      <c r="S1017" s="22"/>
      <c r="T1017" s="22"/>
      <c r="U1017" s="22"/>
      <c r="V1017" s="22"/>
      <c r="W1017" s="22"/>
      <c r="X1017" s="22"/>
      <c r="AC1017" s="22"/>
      <c r="AD1017" s="22"/>
    </row>
    <row r="1018" spans="4:30" ht="13.5">
      <c r="D1018" s="30"/>
      <c r="E1018" s="24"/>
      <c r="F1018" s="24"/>
      <c r="G1018" s="24"/>
      <c r="H1018" s="30"/>
      <c r="I1018" s="30"/>
      <c r="J1018" s="30"/>
      <c r="K1018" s="30"/>
      <c r="L1018" s="30"/>
      <c r="M1018" s="30"/>
      <c r="N1018" s="30"/>
      <c r="O1018" s="30"/>
      <c r="P1018" s="30"/>
      <c r="Q1018" s="30"/>
      <c r="R1018" s="30"/>
      <c r="S1018" s="22"/>
      <c r="T1018" s="22"/>
      <c r="U1018" s="22"/>
      <c r="V1018" s="22"/>
      <c r="W1018" s="22"/>
      <c r="X1018" s="22"/>
      <c r="AC1018" s="22"/>
      <c r="AD1018" s="22"/>
    </row>
    <row r="1019" spans="4:30" ht="13.5">
      <c r="D1019" s="30"/>
      <c r="E1019" s="24"/>
      <c r="F1019" s="24"/>
      <c r="G1019" s="24"/>
      <c r="H1019" s="30"/>
      <c r="I1019" s="30"/>
      <c r="J1019" s="30"/>
      <c r="K1019" s="30"/>
      <c r="L1019" s="30"/>
      <c r="M1019" s="30"/>
      <c r="N1019" s="30"/>
      <c r="O1019" s="30"/>
      <c r="P1019" s="30"/>
      <c r="Q1019" s="30"/>
      <c r="R1019" s="30"/>
      <c r="S1019" s="22"/>
      <c r="T1019" s="22"/>
      <c r="U1019" s="22"/>
      <c r="V1019" s="22"/>
      <c r="W1019" s="22"/>
      <c r="X1019" s="22"/>
      <c r="AC1019" s="22"/>
      <c r="AD1019" s="22"/>
    </row>
    <row r="1020" spans="4:30" ht="13.5">
      <c r="D1020" s="30"/>
      <c r="E1020" s="24"/>
      <c r="F1020" s="24"/>
      <c r="G1020" s="24"/>
      <c r="H1020" s="30"/>
      <c r="I1020" s="30"/>
      <c r="J1020" s="30"/>
      <c r="K1020" s="30"/>
      <c r="L1020" s="30"/>
      <c r="M1020" s="30"/>
      <c r="N1020" s="30"/>
      <c r="O1020" s="30"/>
      <c r="P1020" s="30"/>
      <c r="Q1020" s="30"/>
      <c r="R1020" s="30"/>
      <c r="S1020" s="22"/>
      <c r="T1020" s="22"/>
      <c r="U1020" s="22"/>
      <c r="V1020" s="22"/>
      <c r="W1020" s="22"/>
      <c r="X1020" s="22"/>
      <c r="AC1020" s="22"/>
      <c r="AD1020" s="22"/>
    </row>
    <row r="1021" spans="4:30" ht="13.5">
      <c r="D1021" s="30"/>
      <c r="E1021" s="24"/>
      <c r="F1021" s="24"/>
      <c r="G1021" s="24"/>
      <c r="H1021" s="30"/>
      <c r="I1021" s="30"/>
      <c r="J1021" s="30"/>
      <c r="K1021" s="30"/>
      <c r="L1021" s="30"/>
      <c r="M1021" s="30"/>
      <c r="N1021" s="30"/>
      <c r="O1021" s="30"/>
      <c r="P1021" s="30"/>
      <c r="Q1021" s="30"/>
      <c r="R1021" s="30"/>
      <c r="S1021" s="22"/>
      <c r="T1021" s="22"/>
      <c r="U1021" s="22"/>
      <c r="V1021" s="22"/>
      <c r="W1021" s="22"/>
      <c r="X1021" s="22"/>
      <c r="AC1021" s="22"/>
      <c r="AD1021" s="22"/>
    </row>
    <row r="1022" spans="4:30" ht="13.5">
      <c r="D1022" s="30"/>
      <c r="E1022" s="24"/>
      <c r="F1022" s="24"/>
      <c r="G1022" s="24"/>
      <c r="H1022" s="30"/>
      <c r="I1022" s="30"/>
      <c r="J1022" s="30"/>
      <c r="K1022" s="30"/>
      <c r="L1022" s="30"/>
      <c r="M1022" s="30"/>
      <c r="N1022" s="30"/>
      <c r="O1022" s="30"/>
      <c r="P1022" s="30"/>
      <c r="Q1022" s="30"/>
      <c r="R1022" s="30"/>
      <c r="S1022" s="22"/>
      <c r="T1022" s="22"/>
      <c r="U1022" s="22"/>
      <c r="V1022" s="22"/>
      <c r="W1022" s="22"/>
      <c r="X1022" s="22"/>
      <c r="AC1022" s="22"/>
      <c r="AD1022" s="22"/>
    </row>
    <row r="1023" spans="4:30" ht="13.5">
      <c r="D1023" s="30"/>
      <c r="E1023" s="24"/>
      <c r="F1023" s="24"/>
      <c r="G1023" s="24"/>
      <c r="H1023" s="30"/>
      <c r="I1023" s="30"/>
      <c r="J1023" s="30"/>
      <c r="K1023" s="30"/>
      <c r="L1023" s="30"/>
      <c r="M1023" s="30"/>
      <c r="N1023" s="30"/>
      <c r="O1023" s="30"/>
      <c r="P1023" s="30"/>
      <c r="Q1023" s="30"/>
      <c r="R1023" s="30"/>
      <c r="S1023" s="22"/>
      <c r="T1023" s="22"/>
      <c r="U1023" s="22"/>
      <c r="V1023" s="22"/>
      <c r="W1023" s="22"/>
      <c r="X1023" s="22"/>
      <c r="AC1023" s="22"/>
      <c r="AD1023" s="22"/>
    </row>
    <row r="1024" spans="4:30" ht="13.5">
      <c r="D1024" s="30"/>
      <c r="E1024" s="24"/>
      <c r="F1024" s="24"/>
      <c r="G1024" s="24"/>
      <c r="H1024" s="30"/>
      <c r="I1024" s="30"/>
      <c r="J1024" s="30"/>
      <c r="K1024" s="30"/>
      <c r="L1024" s="30"/>
      <c r="M1024" s="30"/>
      <c r="N1024" s="30"/>
      <c r="O1024" s="30"/>
      <c r="P1024" s="30"/>
      <c r="Q1024" s="30"/>
      <c r="R1024" s="30"/>
      <c r="S1024" s="22"/>
      <c r="T1024" s="22"/>
      <c r="U1024" s="22"/>
      <c r="V1024" s="22"/>
      <c r="W1024" s="22"/>
      <c r="X1024" s="22"/>
      <c r="AC1024" s="22"/>
      <c r="AD1024" s="22"/>
    </row>
    <row r="1025" spans="4:30" ht="13.5">
      <c r="D1025" s="30"/>
      <c r="E1025" s="24"/>
      <c r="F1025" s="24"/>
      <c r="G1025" s="24"/>
      <c r="H1025" s="30"/>
      <c r="I1025" s="30"/>
      <c r="J1025" s="30"/>
      <c r="K1025" s="30"/>
      <c r="L1025" s="30"/>
      <c r="M1025" s="30"/>
      <c r="N1025" s="30"/>
      <c r="O1025" s="30"/>
      <c r="P1025" s="30"/>
      <c r="Q1025" s="30"/>
      <c r="R1025" s="30"/>
      <c r="S1025" s="22"/>
      <c r="T1025" s="22"/>
      <c r="U1025" s="22"/>
      <c r="V1025" s="22"/>
      <c r="W1025" s="22"/>
      <c r="X1025" s="22"/>
      <c r="AC1025" s="22"/>
      <c r="AD1025" s="22"/>
    </row>
    <row r="1026" spans="4:30" ht="13.5">
      <c r="D1026" s="30"/>
      <c r="E1026" s="24"/>
      <c r="F1026" s="24"/>
      <c r="G1026" s="24"/>
      <c r="H1026" s="30"/>
      <c r="I1026" s="30"/>
      <c r="J1026" s="30"/>
      <c r="K1026" s="30"/>
      <c r="L1026" s="30"/>
      <c r="M1026" s="30"/>
      <c r="N1026" s="30"/>
      <c r="O1026" s="30"/>
      <c r="P1026" s="30"/>
      <c r="Q1026" s="30"/>
      <c r="R1026" s="30"/>
      <c r="S1026" s="22"/>
      <c r="T1026" s="22"/>
      <c r="U1026" s="22"/>
      <c r="V1026" s="22"/>
      <c r="W1026" s="22"/>
      <c r="X1026" s="22"/>
      <c r="AC1026" s="22"/>
      <c r="AD1026" s="22"/>
    </row>
    <row r="1027" spans="4:30" ht="13.5">
      <c r="D1027" s="30"/>
      <c r="E1027" s="24"/>
      <c r="F1027" s="24"/>
      <c r="G1027" s="24"/>
      <c r="H1027" s="30"/>
      <c r="I1027" s="30"/>
      <c r="J1027" s="30"/>
      <c r="K1027" s="30"/>
      <c r="L1027" s="30"/>
      <c r="M1027" s="30"/>
      <c r="N1027" s="30"/>
      <c r="O1027" s="30"/>
      <c r="P1027" s="30"/>
      <c r="Q1027" s="30"/>
      <c r="R1027" s="30"/>
      <c r="S1027" s="22"/>
      <c r="T1027" s="22"/>
      <c r="U1027" s="22"/>
      <c r="V1027" s="22"/>
      <c r="W1027" s="22"/>
      <c r="X1027" s="22"/>
      <c r="AC1027" s="22"/>
      <c r="AD1027" s="22"/>
    </row>
    <row r="1028" spans="4:30" ht="13.5">
      <c r="D1028" s="30"/>
      <c r="E1028" s="24"/>
      <c r="F1028" s="24"/>
      <c r="G1028" s="24"/>
      <c r="H1028" s="30"/>
      <c r="I1028" s="30"/>
      <c r="J1028" s="30"/>
      <c r="K1028" s="30"/>
      <c r="L1028" s="30"/>
      <c r="M1028" s="30"/>
      <c r="N1028" s="30"/>
      <c r="O1028" s="30"/>
      <c r="P1028" s="30"/>
      <c r="Q1028" s="30"/>
      <c r="R1028" s="30"/>
      <c r="S1028" s="22"/>
      <c r="T1028" s="22"/>
      <c r="U1028" s="22"/>
      <c r="V1028" s="22"/>
      <c r="W1028" s="22"/>
      <c r="X1028" s="22"/>
      <c r="AC1028" s="22"/>
      <c r="AD1028" s="22"/>
    </row>
    <row r="1029" spans="4:30" ht="13.5">
      <c r="D1029" s="30"/>
      <c r="E1029" s="24"/>
      <c r="F1029" s="24"/>
      <c r="G1029" s="24"/>
      <c r="H1029" s="30"/>
      <c r="I1029" s="30"/>
      <c r="J1029" s="30"/>
      <c r="K1029" s="30"/>
      <c r="L1029" s="30"/>
      <c r="M1029" s="30"/>
      <c r="N1029" s="30"/>
      <c r="O1029" s="30"/>
      <c r="P1029" s="30"/>
      <c r="Q1029" s="30"/>
      <c r="R1029" s="30"/>
      <c r="S1029" s="22"/>
      <c r="T1029" s="22"/>
      <c r="U1029" s="22"/>
      <c r="V1029" s="22"/>
      <c r="W1029" s="22"/>
      <c r="X1029" s="22"/>
      <c r="AC1029" s="22"/>
      <c r="AD1029" s="22"/>
    </row>
    <row r="1030" spans="4:30" ht="13.5">
      <c r="D1030" s="30"/>
      <c r="E1030" s="24"/>
      <c r="F1030" s="24"/>
      <c r="G1030" s="24"/>
      <c r="H1030" s="30"/>
      <c r="I1030" s="30"/>
      <c r="J1030" s="30"/>
      <c r="K1030" s="30"/>
      <c r="L1030" s="30"/>
      <c r="M1030" s="30"/>
      <c r="N1030" s="30"/>
      <c r="O1030" s="30"/>
      <c r="P1030" s="30"/>
      <c r="Q1030" s="30"/>
      <c r="R1030" s="30"/>
      <c r="S1030" s="22"/>
      <c r="T1030" s="22"/>
      <c r="U1030" s="22"/>
      <c r="V1030" s="22"/>
      <c r="W1030" s="22"/>
      <c r="X1030" s="22"/>
      <c r="AC1030" s="22"/>
      <c r="AD1030" s="22"/>
    </row>
    <row r="1031" spans="4:30" ht="13.5">
      <c r="D1031" s="30"/>
      <c r="E1031" s="24"/>
      <c r="F1031" s="24"/>
      <c r="G1031" s="24"/>
      <c r="H1031" s="30"/>
      <c r="I1031" s="30"/>
      <c r="J1031" s="30"/>
      <c r="K1031" s="30"/>
      <c r="L1031" s="30"/>
      <c r="M1031" s="30"/>
      <c r="N1031" s="30"/>
      <c r="O1031" s="30"/>
      <c r="P1031" s="30"/>
      <c r="Q1031" s="30"/>
      <c r="R1031" s="30"/>
      <c r="S1031" s="22"/>
      <c r="T1031" s="22"/>
      <c r="U1031" s="22"/>
      <c r="V1031" s="22"/>
      <c r="W1031" s="22"/>
      <c r="X1031" s="22"/>
      <c r="AC1031" s="22"/>
      <c r="AD1031" s="22"/>
    </row>
    <row r="1032" spans="4:30" ht="13.5">
      <c r="D1032" s="30"/>
      <c r="E1032" s="24"/>
      <c r="F1032" s="24"/>
      <c r="G1032" s="24"/>
      <c r="H1032" s="30"/>
      <c r="I1032" s="30"/>
      <c r="J1032" s="30"/>
      <c r="K1032" s="30"/>
      <c r="L1032" s="30"/>
      <c r="M1032" s="30"/>
      <c r="N1032" s="30"/>
      <c r="O1032" s="30"/>
      <c r="P1032" s="30"/>
      <c r="Q1032" s="30"/>
      <c r="R1032" s="30"/>
      <c r="S1032" s="22"/>
      <c r="T1032" s="22"/>
      <c r="U1032" s="22"/>
      <c r="V1032" s="22"/>
      <c r="W1032" s="22"/>
      <c r="X1032" s="22"/>
      <c r="AC1032" s="22"/>
      <c r="AD1032" s="22"/>
    </row>
    <row r="1033" spans="4:30" ht="13.5">
      <c r="D1033" s="30"/>
      <c r="E1033" s="24"/>
      <c r="F1033" s="24"/>
      <c r="G1033" s="24"/>
      <c r="H1033" s="30"/>
      <c r="I1033" s="30"/>
      <c r="J1033" s="30"/>
      <c r="K1033" s="30"/>
      <c r="L1033" s="30"/>
      <c r="M1033" s="30"/>
      <c r="N1033" s="30"/>
      <c r="O1033" s="30"/>
      <c r="P1033" s="30"/>
      <c r="Q1033" s="30"/>
      <c r="R1033" s="30"/>
      <c r="S1033" s="22"/>
      <c r="T1033" s="22"/>
      <c r="U1033" s="22"/>
      <c r="V1033" s="22"/>
      <c r="W1033" s="22"/>
      <c r="X1033" s="22"/>
      <c r="AC1033" s="22"/>
      <c r="AD1033" s="22"/>
    </row>
    <row r="1034" spans="4:30" ht="13.5">
      <c r="D1034" s="30"/>
      <c r="E1034" s="24"/>
      <c r="F1034" s="24"/>
      <c r="G1034" s="24"/>
      <c r="H1034" s="30"/>
      <c r="I1034" s="30"/>
      <c r="J1034" s="30"/>
      <c r="K1034" s="30"/>
      <c r="L1034" s="30"/>
      <c r="M1034" s="30"/>
      <c r="N1034" s="30"/>
      <c r="O1034" s="30"/>
      <c r="P1034" s="30"/>
      <c r="Q1034" s="30"/>
      <c r="R1034" s="30"/>
      <c r="S1034" s="22"/>
      <c r="T1034" s="22"/>
      <c r="U1034" s="22"/>
      <c r="V1034" s="22"/>
      <c r="W1034" s="22"/>
      <c r="X1034" s="22"/>
      <c r="AC1034" s="22"/>
      <c r="AD1034" s="22"/>
    </row>
    <row r="1035" spans="4:30" ht="13.5">
      <c r="D1035" s="30"/>
      <c r="E1035" s="24"/>
      <c r="F1035" s="24"/>
      <c r="G1035" s="24"/>
      <c r="H1035" s="30"/>
      <c r="I1035" s="30"/>
      <c r="J1035" s="30"/>
      <c r="K1035" s="30"/>
      <c r="L1035" s="30"/>
      <c r="M1035" s="30"/>
      <c r="N1035" s="30"/>
      <c r="O1035" s="30"/>
      <c r="P1035" s="30"/>
      <c r="Q1035" s="30"/>
      <c r="R1035" s="30"/>
      <c r="S1035" s="22"/>
      <c r="T1035" s="22"/>
      <c r="U1035" s="22"/>
      <c r="V1035" s="22"/>
      <c r="W1035" s="22"/>
      <c r="X1035" s="22"/>
      <c r="AC1035" s="22"/>
      <c r="AD1035" s="22"/>
    </row>
    <row r="1036" spans="4:30" ht="13.5">
      <c r="D1036" s="30"/>
      <c r="E1036" s="24"/>
      <c r="F1036" s="24"/>
      <c r="G1036" s="24"/>
      <c r="H1036" s="30"/>
      <c r="I1036" s="30"/>
      <c r="J1036" s="30"/>
      <c r="K1036" s="30"/>
      <c r="L1036" s="30"/>
      <c r="M1036" s="30"/>
      <c r="N1036" s="30"/>
      <c r="O1036" s="30"/>
      <c r="P1036" s="30"/>
      <c r="Q1036" s="30"/>
      <c r="R1036" s="30"/>
      <c r="S1036" s="22"/>
      <c r="T1036" s="22"/>
      <c r="U1036" s="22"/>
      <c r="V1036" s="22"/>
      <c r="W1036" s="22"/>
      <c r="X1036" s="22"/>
      <c r="AC1036" s="22"/>
      <c r="AD1036" s="22"/>
    </row>
    <row r="1037" spans="4:30" ht="13.5">
      <c r="D1037" s="30"/>
      <c r="E1037" s="24"/>
      <c r="F1037" s="24"/>
      <c r="G1037" s="24"/>
      <c r="H1037" s="30"/>
      <c r="I1037" s="30"/>
      <c r="J1037" s="30"/>
      <c r="K1037" s="30"/>
      <c r="L1037" s="30"/>
      <c r="M1037" s="30"/>
      <c r="N1037" s="30"/>
      <c r="O1037" s="30"/>
      <c r="P1037" s="30"/>
      <c r="Q1037" s="30"/>
      <c r="R1037" s="30"/>
      <c r="S1037" s="22"/>
      <c r="T1037" s="22"/>
      <c r="U1037" s="22"/>
      <c r="V1037" s="22"/>
      <c r="W1037" s="22"/>
      <c r="X1037" s="22"/>
      <c r="AC1037" s="22"/>
      <c r="AD1037" s="22"/>
    </row>
    <row r="1038" spans="4:30" ht="13.5">
      <c r="D1038" s="30"/>
      <c r="E1038" s="24"/>
      <c r="F1038" s="24"/>
      <c r="G1038" s="24"/>
      <c r="H1038" s="30"/>
      <c r="I1038" s="30"/>
      <c r="J1038" s="30"/>
      <c r="K1038" s="30"/>
      <c r="L1038" s="30"/>
      <c r="M1038" s="30"/>
      <c r="N1038" s="30"/>
      <c r="O1038" s="30"/>
      <c r="P1038" s="30"/>
      <c r="Q1038" s="30"/>
      <c r="R1038" s="30"/>
      <c r="S1038" s="22"/>
      <c r="T1038" s="22"/>
      <c r="U1038" s="22"/>
      <c r="V1038" s="22"/>
      <c r="W1038" s="22"/>
      <c r="X1038" s="22"/>
      <c r="AC1038" s="22"/>
      <c r="AD1038" s="22"/>
    </row>
    <row r="1039" spans="4:30" ht="13.5">
      <c r="D1039" s="30"/>
      <c r="E1039" s="24"/>
      <c r="F1039" s="24"/>
      <c r="G1039" s="24"/>
      <c r="H1039" s="30"/>
      <c r="I1039" s="30"/>
      <c r="J1039" s="30"/>
      <c r="K1039" s="30"/>
      <c r="L1039" s="30"/>
      <c r="M1039" s="30"/>
      <c r="N1039" s="30"/>
      <c r="O1039" s="30"/>
      <c r="P1039" s="30"/>
      <c r="Q1039" s="30"/>
      <c r="R1039" s="30"/>
      <c r="S1039" s="22"/>
      <c r="T1039" s="22"/>
      <c r="U1039" s="22"/>
      <c r="V1039" s="22"/>
      <c r="W1039" s="22"/>
      <c r="X1039" s="22"/>
      <c r="AC1039" s="22"/>
      <c r="AD1039" s="22"/>
    </row>
    <row r="1040" spans="4:30" ht="13.5">
      <c r="D1040" s="30"/>
      <c r="E1040" s="24"/>
      <c r="F1040" s="24"/>
      <c r="G1040" s="24"/>
      <c r="H1040" s="30"/>
      <c r="I1040" s="30"/>
      <c r="J1040" s="30"/>
      <c r="K1040" s="30"/>
      <c r="L1040" s="30"/>
      <c r="M1040" s="30"/>
      <c r="N1040" s="30"/>
      <c r="O1040" s="30"/>
      <c r="P1040" s="30"/>
      <c r="Q1040" s="30"/>
      <c r="R1040" s="30"/>
      <c r="S1040" s="22"/>
      <c r="T1040" s="22"/>
      <c r="U1040" s="22"/>
      <c r="V1040" s="22"/>
      <c r="W1040" s="22"/>
      <c r="X1040" s="22"/>
      <c r="AC1040" s="22"/>
      <c r="AD1040" s="22"/>
    </row>
    <row r="1041" spans="4:30" ht="13.5">
      <c r="D1041" s="30"/>
      <c r="E1041" s="24"/>
      <c r="F1041" s="24"/>
      <c r="G1041" s="24"/>
      <c r="H1041" s="30"/>
      <c r="I1041" s="30"/>
      <c r="J1041" s="30"/>
      <c r="K1041" s="30"/>
      <c r="L1041" s="30"/>
      <c r="M1041" s="30"/>
      <c r="N1041" s="30"/>
      <c r="O1041" s="30"/>
      <c r="P1041" s="30"/>
      <c r="Q1041" s="30"/>
      <c r="R1041" s="30"/>
      <c r="S1041" s="22"/>
      <c r="T1041" s="22"/>
      <c r="U1041" s="22"/>
      <c r="V1041" s="22"/>
      <c r="W1041" s="22"/>
      <c r="X1041" s="22"/>
      <c r="AC1041" s="22"/>
      <c r="AD1041" s="22"/>
    </row>
    <row r="1042" spans="4:30" ht="13.5">
      <c r="D1042" s="30"/>
      <c r="E1042" s="24"/>
      <c r="F1042" s="24"/>
      <c r="G1042" s="24"/>
      <c r="H1042" s="30"/>
      <c r="I1042" s="30"/>
      <c r="J1042" s="30"/>
      <c r="K1042" s="30"/>
      <c r="L1042" s="30"/>
      <c r="M1042" s="30"/>
      <c r="N1042" s="30"/>
      <c r="O1042" s="30"/>
      <c r="P1042" s="30"/>
      <c r="Q1042" s="30"/>
      <c r="R1042" s="30"/>
      <c r="S1042" s="22"/>
      <c r="T1042" s="22"/>
      <c r="U1042" s="22"/>
      <c r="V1042" s="22"/>
      <c r="W1042" s="22"/>
      <c r="X1042" s="22"/>
      <c r="AC1042" s="22"/>
      <c r="AD1042" s="22"/>
    </row>
    <row r="1043" spans="4:30" ht="13.5">
      <c r="D1043" s="30"/>
      <c r="E1043" s="24"/>
      <c r="F1043" s="24"/>
      <c r="G1043" s="24"/>
      <c r="H1043" s="30"/>
      <c r="I1043" s="30"/>
      <c r="J1043" s="30"/>
      <c r="K1043" s="30"/>
      <c r="L1043" s="30"/>
      <c r="M1043" s="30"/>
      <c r="N1043" s="30"/>
      <c r="O1043" s="30"/>
      <c r="P1043" s="30"/>
      <c r="Q1043" s="30"/>
      <c r="R1043" s="30"/>
      <c r="S1043" s="22"/>
      <c r="T1043" s="22"/>
      <c r="U1043" s="22"/>
      <c r="V1043" s="22"/>
      <c r="W1043" s="22"/>
      <c r="X1043" s="22"/>
      <c r="AC1043" s="22"/>
      <c r="AD1043" s="22"/>
    </row>
    <row r="1044" spans="4:30" ht="13.5">
      <c r="D1044" s="30"/>
      <c r="E1044" s="24"/>
      <c r="F1044" s="24"/>
      <c r="G1044" s="24"/>
      <c r="H1044" s="30"/>
      <c r="I1044" s="30"/>
      <c r="J1044" s="30"/>
      <c r="K1044" s="30"/>
      <c r="L1044" s="30"/>
      <c r="M1044" s="30"/>
      <c r="N1044" s="30"/>
      <c r="O1044" s="30"/>
      <c r="P1044" s="30"/>
      <c r="Q1044" s="30"/>
      <c r="R1044" s="30"/>
      <c r="S1044" s="22"/>
      <c r="T1044" s="22"/>
      <c r="U1044" s="22"/>
      <c r="V1044" s="22"/>
      <c r="W1044" s="22"/>
      <c r="X1044" s="22"/>
      <c r="AC1044" s="22"/>
      <c r="AD1044" s="22"/>
    </row>
    <row r="1045" spans="4:30" ht="13.5">
      <c r="D1045" s="30"/>
      <c r="E1045" s="24"/>
      <c r="F1045" s="24"/>
      <c r="G1045" s="24"/>
      <c r="H1045" s="30"/>
      <c r="I1045" s="30"/>
      <c r="J1045" s="30"/>
      <c r="K1045" s="30"/>
      <c r="L1045" s="30"/>
      <c r="M1045" s="30"/>
      <c r="N1045" s="30"/>
      <c r="O1045" s="30"/>
      <c r="P1045" s="30"/>
      <c r="Q1045" s="30"/>
      <c r="R1045" s="30"/>
      <c r="S1045" s="22"/>
      <c r="T1045" s="22"/>
      <c r="U1045" s="22"/>
      <c r="V1045" s="22"/>
      <c r="W1045" s="22"/>
      <c r="X1045" s="22"/>
      <c r="AC1045" s="22"/>
      <c r="AD1045" s="22"/>
    </row>
    <row r="1046" spans="4:30" ht="13.5">
      <c r="D1046" s="30"/>
      <c r="E1046" s="24"/>
      <c r="F1046" s="24"/>
      <c r="G1046" s="24"/>
      <c r="H1046" s="30"/>
      <c r="I1046" s="30"/>
      <c r="J1046" s="30"/>
      <c r="K1046" s="30"/>
      <c r="L1046" s="30"/>
      <c r="M1046" s="30"/>
      <c r="N1046" s="30"/>
      <c r="O1046" s="30"/>
      <c r="P1046" s="30"/>
      <c r="Q1046" s="30"/>
      <c r="R1046" s="30"/>
      <c r="S1046" s="22"/>
      <c r="T1046" s="22"/>
      <c r="U1046" s="22"/>
      <c r="V1046" s="22"/>
      <c r="W1046" s="22"/>
      <c r="X1046" s="22"/>
      <c r="AC1046" s="22"/>
      <c r="AD1046" s="22"/>
    </row>
    <row r="1047" spans="4:30" ht="13.5">
      <c r="D1047" s="30"/>
      <c r="E1047" s="24"/>
      <c r="F1047" s="24"/>
      <c r="G1047" s="24"/>
      <c r="H1047" s="30"/>
      <c r="I1047" s="30"/>
      <c r="J1047" s="30"/>
      <c r="K1047" s="30"/>
      <c r="L1047" s="30"/>
      <c r="M1047" s="30"/>
      <c r="N1047" s="30"/>
      <c r="O1047" s="30"/>
      <c r="P1047" s="30"/>
      <c r="Q1047" s="30"/>
      <c r="R1047" s="30"/>
      <c r="S1047" s="22"/>
      <c r="T1047" s="22"/>
      <c r="U1047" s="22"/>
      <c r="V1047" s="22"/>
      <c r="W1047" s="22"/>
      <c r="X1047" s="22"/>
      <c r="AC1047" s="22"/>
      <c r="AD1047" s="22"/>
    </row>
    <row r="1048" spans="4:30" ht="13.5">
      <c r="D1048" s="30"/>
      <c r="E1048" s="24"/>
      <c r="F1048" s="24"/>
      <c r="G1048" s="24"/>
      <c r="H1048" s="30"/>
      <c r="I1048" s="30"/>
      <c r="J1048" s="30"/>
      <c r="K1048" s="30"/>
      <c r="L1048" s="30"/>
      <c r="M1048" s="30"/>
      <c r="N1048" s="30"/>
      <c r="O1048" s="30"/>
      <c r="P1048" s="30"/>
      <c r="Q1048" s="30"/>
      <c r="R1048" s="30"/>
      <c r="S1048" s="22"/>
      <c r="T1048" s="22"/>
      <c r="U1048" s="22"/>
      <c r="V1048" s="22"/>
      <c r="W1048" s="22"/>
      <c r="X1048" s="22"/>
      <c r="AC1048" s="22"/>
      <c r="AD1048" s="22"/>
    </row>
    <row r="1049" spans="4:30" ht="13.5">
      <c r="D1049" s="30"/>
      <c r="E1049" s="24"/>
      <c r="F1049" s="24"/>
      <c r="G1049" s="24"/>
      <c r="H1049" s="30"/>
      <c r="I1049" s="30"/>
      <c r="J1049" s="30"/>
      <c r="K1049" s="30"/>
      <c r="L1049" s="30"/>
      <c r="M1049" s="30"/>
      <c r="N1049" s="30"/>
      <c r="O1049" s="30"/>
      <c r="P1049" s="30"/>
      <c r="Q1049" s="30"/>
      <c r="R1049" s="30"/>
      <c r="S1049" s="22"/>
      <c r="T1049" s="22"/>
      <c r="U1049" s="22"/>
      <c r="V1049" s="22"/>
      <c r="W1049" s="22"/>
      <c r="X1049" s="22"/>
      <c r="AC1049" s="22"/>
      <c r="AD1049" s="22"/>
    </row>
    <row r="1050" spans="4:30" ht="13.5">
      <c r="D1050" s="30"/>
      <c r="E1050" s="24"/>
      <c r="F1050" s="24"/>
      <c r="G1050" s="24"/>
      <c r="H1050" s="30"/>
      <c r="I1050" s="30"/>
      <c r="J1050" s="30"/>
      <c r="K1050" s="30"/>
      <c r="L1050" s="30"/>
      <c r="M1050" s="30"/>
      <c r="N1050" s="30"/>
      <c r="O1050" s="30"/>
      <c r="P1050" s="30"/>
      <c r="Q1050" s="30"/>
      <c r="R1050" s="30"/>
      <c r="S1050" s="22"/>
      <c r="T1050" s="22"/>
      <c r="U1050" s="22"/>
      <c r="V1050" s="22"/>
      <c r="W1050" s="22"/>
      <c r="X1050" s="22"/>
      <c r="AC1050" s="22"/>
      <c r="AD1050" s="22"/>
    </row>
    <row r="1051" spans="4:30" ht="13.5">
      <c r="D1051" s="30"/>
      <c r="E1051" s="24"/>
      <c r="F1051" s="24"/>
      <c r="G1051" s="24"/>
      <c r="H1051" s="30"/>
      <c r="I1051" s="30"/>
      <c r="J1051" s="30"/>
      <c r="K1051" s="30"/>
      <c r="L1051" s="30"/>
      <c r="M1051" s="30"/>
      <c r="N1051" s="30"/>
      <c r="O1051" s="30"/>
      <c r="P1051" s="30"/>
      <c r="Q1051" s="30"/>
      <c r="R1051" s="30"/>
      <c r="S1051" s="22"/>
      <c r="T1051" s="22"/>
      <c r="U1051" s="22"/>
      <c r="V1051" s="22"/>
      <c r="W1051" s="22"/>
      <c r="X1051" s="22"/>
      <c r="AC1051" s="22"/>
      <c r="AD1051" s="22"/>
    </row>
    <row r="1052" spans="4:30" ht="13.5">
      <c r="D1052" s="30"/>
      <c r="E1052" s="24"/>
      <c r="F1052" s="24"/>
      <c r="G1052" s="24"/>
      <c r="H1052" s="30"/>
      <c r="I1052" s="30"/>
      <c r="J1052" s="30"/>
      <c r="K1052" s="30"/>
      <c r="L1052" s="30"/>
      <c r="M1052" s="30"/>
      <c r="N1052" s="30"/>
      <c r="O1052" s="30"/>
      <c r="P1052" s="30"/>
      <c r="Q1052" s="30"/>
      <c r="R1052" s="30"/>
      <c r="S1052" s="22"/>
      <c r="T1052" s="22"/>
      <c r="U1052" s="22"/>
      <c r="V1052" s="22"/>
      <c r="W1052" s="22"/>
      <c r="X1052" s="22"/>
      <c r="AC1052" s="22"/>
      <c r="AD1052" s="22"/>
    </row>
    <row r="1053" spans="4:30" ht="13.5">
      <c r="D1053" s="30"/>
      <c r="E1053" s="24"/>
      <c r="F1053" s="24"/>
      <c r="G1053" s="24"/>
      <c r="H1053" s="30"/>
      <c r="I1053" s="30"/>
      <c r="J1053" s="30"/>
      <c r="K1053" s="30"/>
      <c r="L1053" s="30"/>
      <c r="M1053" s="30"/>
      <c r="N1053" s="30"/>
      <c r="O1053" s="30"/>
      <c r="P1053" s="30"/>
      <c r="Q1053" s="30"/>
      <c r="R1053" s="30"/>
      <c r="S1053" s="22"/>
      <c r="T1053" s="22"/>
      <c r="U1053" s="22"/>
      <c r="V1053" s="22"/>
      <c r="W1053" s="22"/>
      <c r="X1053" s="22"/>
      <c r="AC1053" s="22"/>
      <c r="AD1053" s="22"/>
    </row>
    <row r="1054" spans="4:30" ht="13.5">
      <c r="D1054" s="30"/>
      <c r="E1054" s="24"/>
      <c r="F1054" s="24"/>
      <c r="G1054" s="24"/>
      <c r="H1054" s="30"/>
      <c r="I1054" s="30"/>
      <c r="J1054" s="30"/>
      <c r="K1054" s="30"/>
      <c r="L1054" s="30"/>
      <c r="M1054" s="30"/>
      <c r="N1054" s="30"/>
      <c r="O1054" s="30"/>
      <c r="P1054" s="30"/>
      <c r="Q1054" s="30"/>
      <c r="R1054" s="30"/>
      <c r="S1054" s="22"/>
      <c r="T1054" s="22"/>
      <c r="U1054" s="22"/>
      <c r="V1054" s="22"/>
      <c r="W1054" s="22"/>
      <c r="X1054" s="22"/>
      <c r="AC1054" s="22"/>
      <c r="AD1054" s="22"/>
    </row>
    <row r="1055" spans="4:30" ht="13.5">
      <c r="D1055" s="30"/>
      <c r="E1055" s="24"/>
      <c r="F1055" s="24"/>
      <c r="G1055" s="24"/>
      <c r="H1055" s="30"/>
      <c r="I1055" s="30"/>
      <c r="J1055" s="30"/>
      <c r="K1055" s="30"/>
      <c r="L1055" s="30"/>
      <c r="M1055" s="30"/>
      <c r="N1055" s="30"/>
      <c r="O1055" s="30"/>
      <c r="P1055" s="30"/>
      <c r="Q1055" s="30"/>
      <c r="R1055" s="30"/>
      <c r="S1055" s="22"/>
      <c r="T1055" s="22"/>
      <c r="U1055" s="22"/>
      <c r="V1055" s="22"/>
      <c r="W1055" s="22"/>
      <c r="X1055" s="22"/>
      <c r="AC1055" s="22"/>
      <c r="AD1055" s="22"/>
    </row>
    <row r="1056" spans="4:30" ht="13.5">
      <c r="D1056" s="30"/>
      <c r="E1056" s="24"/>
      <c r="F1056" s="24"/>
      <c r="G1056" s="24"/>
      <c r="H1056" s="30"/>
      <c r="I1056" s="30"/>
      <c r="J1056" s="30"/>
      <c r="K1056" s="30"/>
      <c r="L1056" s="30"/>
      <c r="M1056" s="30"/>
      <c r="N1056" s="30"/>
      <c r="O1056" s="30"/>
      <c r="P1056" s="30"/>
      <c r="Q1056" s="30"/>
      <c r="R1056" s="30"/>
      <c r="S1056" s="22"/>
      <c r="T1056" s="22"/>
      <c r="U1056" s="22"/>
      <c r="V1056" s="22"/>
      <c r="W1056" s="22"/>
      <c r="X1056" s="22"/>
      <c r="AC1056" s="22"/>
      <c r="AD1056" s="22"/>
    </row>
    <row r="1057" spans="4:30" ht="13.5">
      <c r="D1057" s="30"/>
      <c r="E1057" s="24"/>
      <c r="F1057" s="24"/>
      <c r="G1057" s="24"/>
      <c r="H1057" s="30"/>
      <c r="I1057" s="30"/>
      <c r="J1057" s="30"/>
      <c r="K1057" s="30"/>
      <c r="L1057" s="30"/>
      <c r="M1057" s="30"/>
      <c r="N1057" s="30"/>
      <c r="O1057" s="30"/>
      <c r="P1057" s="30"/>
      <c r="Q1057" s="30"/>
      <c r="R1057" s="30"/>
      <c r="S1057" s="22"/>
      <c r="T1057" s="22"/>
      <c r="U1057" s="22"/>
      <c r="V1057" s="22"/>
      <c r="W1057" s="22"/>
      <c r="X1057" s="22"/>
      <c r="AC1057" s="22"/>
      <c r="AD1057" s="22"/>
    </row>
    <row r="1058" spans="4:30" ht="13.5">
      <c r="D1058" s="30"/>
      <c r="E1058" s="24"/>
      <c r="F1058" s="24"/>
      <c r="G1058" s="24"/>
      <c r="H1058" s="30"/>
      <c r="I1058" s="30"/>
      <c r="J1058" s="30"/>
      <c r="K1058" s="30"/>
      <c r="L1058" s="30"/>
      <c r="M1058" s="30"/>
      <c r="N1058" s="30"/>
      <c r="O1058" s="30"/>
      <c r="P1058" s="30"/>
      <c r="Q1058" s="30"/>
      <c r="R1058" s="30"/>
      <c r="S1058" s="22"/>
      <c r="T1058" s="22"/>
      <c r="U1058" s="22"/>
      <c r="V1058" s="22"/>
      <c r="W1058" s="22"/>
      <c r="X1058" s="22"/>
      <c r="AC1058" s="22"/>
      <c r="AD1058" s="22"/>
    </row>
    <row r="1059" spans="4:30" ht="13.5">
      <c r="D1059" s="30"/>
      <c r="E1059" s="24"/>
      <c r="F1059" s="24"/>
      <c r="G1059" s="24"/>
      <c r="H1059" s="30"/>
      <c r="I1059" s="30"/>
      <c r="J1059" s="30"/>
      <c r="K1059" s="30"/>
      <c r="L1059" s="30"/>
      <c r="M1059" s="30"/>
      <c r="N1059" s="30"/>
      <c r="O1059" s="30"/>
      <c r="P1059" s="30"/>
      <c r="Q1059" s="30"/>
      <c r="R1059" s="30"/>
      <c r="S1059" s="22"/>
      <c r="T1059" s="22"/>
      <c r="U1059" s="22"/>
      <c r="V1059" s="22"/>
      <c r="W1059" s="22"/>
      <c r="X1059" s="22"/>
      <c r="AC1059" s="22"/>
      <c r="AD1059" s="22"/>
    </row>
    <row r="1060" spans="4:30" ht="13.5">
      <c r="D1060" s="30"/>
      <c r="E1060" s="24"/>
      <c r="F1060" s="24"/>
      <c r="G1060" s="24"/>
      <c r="H1060" s="30"/>
      <c r="I1060" s="30"/>
      <c r="J1060" s="30"/>
      <c r="K1060" s="30"/>
      <c r="L1060" s="30"/>
      <c r="M1060" s="30"/>
      <c r="N1060" s="30"/>
      <c r="O1060" s="30"/>
      <c r="P1060" s="30"/>
      <c r="Q1060" s="30"/>
      <c r="R1060" s="30"/>
      <c r="S1060" s="22"/>
      <c r="T1060" s="22"/>
      <c r="U1060" s="22"/>
      <c r="V1060" s="22"/>
      <c r="W1060" s="22"/>
      <c r="X1060" s="22"/>
      <c r="AC1060" s="22"/>
      <c r="AD1060" s="22"/>
    </row>
    <row r="1061" spans="4:30" ht="13.5">
      <c r="D1061" s="30"/>
      <c r="E1061" s="24"/>
      <c r="F1061" s="24"/>
      <c r="G1061" s="24"/>
      <c r="H1061" s="30"/>
      <c r="I1061" s="30"/>
      <c r="J1061" s="30"/>
      <c r="K1061" s="30"/>
      <c r="L1061" s="30"/>
      <c r="M1061" s="30"/>
      <c r="N1061" s="30"/>
      <c r="O1061" s="30"/>
      <c r="P1061" s="30"/>
      <c r="Q1061" s="30"/>
      <c r="R1061" s="30"/>
      <c r="S1061" s="22"/>
      <c r="T1061" s="22"/>
      <c r="U1061" s="22"/>
      <c r="V1061" s="22"/>
      <c r="W1061" s="22"/>
      <c r="X1061" s="22"/>
      <c r="AC1061" s="22"/>
      <c r="AD1061" s="22"/>
    </row>
    <row r="1062" spans="4:30" ht="13.5">
      <c r="D1062" s="30"/>
      <c r="E1062" s="24"/>
      <c r="F1062" s="24"/>
      <c r="G1062" s="24"/>
      <c r="H1062" s="30"/>
      <c r="I1062" s="30"/>
      <c r="J1062" s="30"/>
      <c r="K1062" s="30"/>
      <c r="L1062" s="30"/>
      <c r="M1062" s="30"/>
      <c r="N1062" s="30"/>
      <c r="O1062" s="30"/>
      <c r="P1062" s="30"/>
      <c r="Q1062" s="30"/>
      <c r="R1062" s="30"/>
      <c r="S1062" s="22"/>
      <c r="T1062" s="22"/>
      <c r="U1062" s="22"/>
      <c r="V1062" s="22"/>
      <c r="W1062" s="22"/>
      <c r="X1062" s="22"/>
      <c r="AC1062" s="22"/>
      <c r="AD1062" s="22"/>
    </row>
    <row r="1063" spans="4:30" ht="13.5">
      <c r="D1063" s="30"/>
      <c r="E1063" s="24"/>
      <c r="F1063" s="24"/>
      <c r="G1063" s="24"/>
      <c r="H1063" s="30"/>
      <c r="I1063" s="30"/>
      <c r="J1063" s="30"/>
      <c r="K1063" s="30"/>
      <c r="L1063" s="30"/>
      <c r="M1063" s="30"/>
      <c r="N1063" s="30"/>
      <c r="O1063" s="30"/>
      <c r="P1063" s="30"/>
      <c r="Q1063" s="30"/>
      <c r="R1063" s="30"/>
      <c r="S1063" s="22"/>
      <c r="T1063" s="22"/>
      <c r="U1063" s="22"/>
      <c r="V1063" s="22"/>
      <c r="W1063" s="22"/>
      <c r="X1063" s="22"/>
      <c r="AC1063" s="22"/>
      <c r="AD1063" s="22"/>
    </row>
    <row r="1064" spans="4:30" ht="13.5">
      <c r="D1064" s="30"/>
      <c r="E1064" s="24"/>
      <c r="F1064" s="24"/>
      <c r="G1064" s="24"/>
      <c r="H1064" s="30"/>
      <c r="I1064" s="30"/>
      <c r="J1064" s="30"/>
      <c r="K1064" s="30"/>
      <c r="L1064" s="30"/>
      <c r="M1064" s="30"/>
      <c r="N1064" s="30"/>
      <c r="O1064" s="30"/>
      <c r="P1064" s="30"/>
      <c r="Q1064" s="30"/>
      <c r="R1064" s="30"/>
      <c r="S1064" s="22"/>
      <c r="T1064" s="22"/>
      <c r="U1064" s="22"/>
      <c r="V1064" s="22"/>
      <c r="W1064" s="22"/>
      <c r="X1064" s="22"/>
      <c r="AC1064" s="22"/>
      <c r="AD1064" s="22"/>
    </row>
    <row r="1065" spans="4:30" ht="13.5">
      <c r="D1065" s="30"/>
      <c r="E1065" s="24"/>
      <c r="F1065" s="24"/>
      <c r="G1065" s="24"/>
      <c r="H1065" s="30"/>
      <c r="I1065" s="30"/>
      <c r="J1065" s="30"/>
      <c r="K1065" s="30"/>
      <c r="L1065" s="30"/>
      <c r="M1065" s="30"/>
      <c r="N1065" s="30"/>
      <c r="O1065" s="30"/>
      <c r="P1065" s="30"/>
      <c r="Q1065" s="30"/>
      <c r="R1065" s="30"/>
      <c r="S1065" s="22"/>
      <c r="T1065" s="22"/>
      <c r="U1065" s="22"/>
      <c r="V1065" s="22"/>
      <c r="W1065" s="22"/>
      <c r="X1065" s="22"/>
      <c r="AC1065" s="22"/>
      <c r="AD1065" s="22"/>
    </row>
    <row r="1066" spans="4:30" ht="13.5">
      <c r="D1066" s="30"/>
      <c r="E1066" s="24"/>
      <c r="F1066" s="24"/>
      <c r="G1066" s="24"/>
      <c r="H1066" s="30"/>
      <c r="I1066" s="30"/>
      <c r="J1066" s="30"/>
      <c r="K1066" s="30"/>
      <c r="L1066" s="30"/>
      <c r="M1066" s="30"/>
      <c r="N1066" s="30"/>
      <c r="O1066" s="30"/>
      <c r="P1066" s="30"/>
      <c r="Q1066" s="30"/>
      <c r="R1066" s="30"/>
      <c r="S1066" s="22"/>
      <c r="T1066" s="22"/>
      <c r="U1066" s="22"/>
      <c r="V1066" s="22"/>
      <c r="W1066" s="22"/>
      <c r="X1066" s="22"/>
      <c r="AC1066" s="22"/>
      <c r="AD1066" s="22"/>
    </row>
    <row r="1067" spans="4:30" ht="13.5">
      <c r="D1067" s="30"/>
      <c r="E1067" s="24"/>
      <c r="F1067" s="24"/>
      <c r="G1067" s="24"/>
      <c r="H1067" s="30"/>
      <c r="I1067" s="30"/>
      <c r="J1067" s="30"/>
      <c r="K1067" s="30"/>
      <c r="L1067" s="30"/>
      <c r="M1067" s="30"/>
      <c r="N1067" s="30"/>
      <c r="O1067" s="30"/>
      <c r="P1067" s="30"/>
      <c r="Q1067" s="30"/>
      <c r="R1067" s="30"/>
      <c r="S1067" s="22"/>
      <c r="T1067" s="22"/>
      <c r="U1067" s="22"/>
      <c r="V1067" s="22"/>
      <c r="W1067" s="22"/>
      <c r="X1067" s="22"/>
      <c r="AC1067" s="22"/>
      <c r="AD1067" s="22"/>
    </row>
    <row r="1068" spans="4:30" ht="13.5">
      <c r="D1068" s="30"/>
      <c r="E1068" s="24"/>
      <c r="F1068" s="24"/>
      <c r="G1068" s="24"/>
      <c r="H1068" s="30"/>
      <c r="I1068" s="30"/>
      <c r="J1068" s="30"/>
      <c r="K1068" s="30"/>
      <c r="L1068" s="30"/>
      <c r="M1068" s="30"/>
      <c r="N1068" s="30"/>
      <c r="O1068" s="30"/>
      <c r="P1068" s="30"/>
      <c r="Q1068" s="30"/>
      <c r="R1068" s="30"/>
      <c r="S1068" s="22"/>
      <c r="T1068" s="22"/>
      <c r="U1068" s="22"/>
      <c r="V1068" s="22"/>
      <c r="W1068" s="22"/>
      <c r="X1068" s="22"/>
      <c r="AC1068" s="22"/>
      <c r="AD1068" s="22"/>
    </row>
    <row r="1069" spans="4:30" ht="13.5">
      <c r="D1069" s="30"/>
      <c r="E1069" s="24"/>
      <c r="F1069" s="24"/>
      <c r="G1069" s="24"/>
      <c r="H1069" s="30"/>
      <c r="I1069" s="30"/>
      <c r="J1069" s="30"/>
      <c r="K1069" s="30"/>
      <c r="L1069" s="30"/>
      <c r="M1069" s="30"/>
      <c r="N1069" s="30"/>
      <c r="O1069" s="30"/>
      <c r="P1069" s="30"/>
      <c r="Q1069" s="30"/>
      <c r="R1069" s="30"/>
      <c r="S1069" s="22"/>
      <c r="T1069" s="22"/>
      <c r="U1069" s="22"/>
      <c r="V1069" s="22"/>
      <c r="W1069" s="22"/>
      <c r="X1069" s="22"/>
      <c r="AC1069" s="22"/>
      <c r="AD1069" s="22"/>
    </row>
    <row r="1070" spans="4:30" ht="13.5">
      <c r="D1070" s="30"/>
      <c r="E1070" s="24"/>
      <c r="F1070" s="24"/>
      <c r="G1070" s="24"/>
      <c r="H1070" s="30"/>
      <c r="I1070" s="30"/>
      <c r="J1070" s="30"/>
      <c r="K1070" s="30"/>
      <c r="L1070" s="30"/>
      <c r="M1070" s="30"/>
      <c r="N1070" s="30"/>
      <c r="O1070" s="30"/>
      <c r="P1070" s="30"/>
      <c r="Q1070" s="30"/>
      <c r="R1070" s="30"/>
      <c r="S1070" s="22"/>
      <c r="T1070" s="22"/>
      <c r="U1070" s="22"/>
      <c r="V1070" s="22"/>
      <c r="W1070" s="22"/>
      <c r="X1070" s="22"/>
      <c r="AC1070" s="22"/>
      <c r="AD1070" s="22"/>
    </row>
    <row r="1071" spans="4:30" ht="13.5">
      <c r="D1071" s="30"/>
      <c r="E1071" s="24"/>
      <c r="F1071" s="24"/>
      <c r="G1071" s="24"/>
      <c r="H1071" s="30"/>
      <c r="I1071" s="30"/>
      <c r="J1071" s="30"/>
      <c r="K1071" s="30"/>
      <c r="L1071" s="30"/>
      <c r="M1071" s="30"/>
      <c r="N1071" s="30"/>
      <c r="O1071" s="30"/>
      <c r="P1071" s="30"/>
      <c r="Q1071" s="30"/>
      <c r="R1071" s="30"/>
      <c r="S1071" s="22"/>
      <c r="T1071" s="22"/>
      <c r="U1071" s="22"/>
      <c r="V1071" s="22"/>
      <c r="W1071" s="22"/>
      <c r="X1071" s="22"/>
      <c r="AC1071" s="22"/>
      <c r="AD1071" s="22"/>
    </row>
    <row r="1072" spans="4:30" ht="13.5">
      <c r="D1072" s="30"/>
      <c r="E1072" s="24"/>
      <c r="F1072" s="24"/>
      <c r="G1072" s="24"/>
      <c r="H1072" s="30"/>
      <c r="I1072" s="30"/>
      <c r="J1072" s="30"/>
      <c r="K1072" s="30"/>
      <c r="L1072" s="30"/>
      <c r="M1072" s="30"/>
      <c r="N1072" s="30"/>
      <c r="O1072" s="30"/>
      <c r="P1072" s="30"/>
      <c r="Q1072" s="30"/>
      <c r="R1072" s="30"/>
      <c r="S1072" s="22"/>
      <c r="T1072" s="22"/>
      <c r="U1072" s="22"/>
      <c r="V1072" s="22"/>
      <c r="W1072" s="22"/>
      <c r="X1072" s="22"/>
      <c r="AC1072" s="22"/>
      <c r="AD1072" s="22"/>
    </row>
    <row r="1073" spans="4:30" ht="13.5">
      <c r="D1073" s="30"/>
      <c r="E1073" s="24"/>
      <c r="F1073" s="24"/>
      <c r="G1073" s="24"/>
      <c r="H1073" s="30"/>
      <c r="I1073" s="30"/>
      <c r="J1073" s="30"/>
      <c r="K1073" s="30"/>
      <c r="L1073" s="30"/>
      <c r="M1073" s="30"/>
      <c r="N1073" s="30"/>
      <c r="O1073" s="30"/>
      <c r="P1073" s="30"/>
      <c r="Q1073" s="30"/>
      <c r="R1073" s="30"/>
      <c r="S1073" s="22"/>
      <c r="T1073" s="22"/>
      <c r="U1073" s="22"/>
      <c r="V1073" s="22"/>
      <c r="W1073" s="22"/>
      <c r="X1073" s="22"/>
      <c r="AC1073" s="22"/>
      <c r="AD1073" s="22"/>
    </row>
    <row r="1074" spans="4:30" ht="13.5">
      <c r="D1074" s="30"/>
      <c r="E1074" s="24"/>
      <c r="F1074" s="24"/>
      <c r="G1074" s="24"/>
      <c r="H1074" s="30"/>
      <c r="I1074" s="30"/>
      <c r="J1074" s="30"/>
      <c r="K1074" s="30"/>
      <c r="L1074" s="30"/>
      <c r="M1074" s="30"/>
      <c r="N1074" s="30"/>
      <c r="O1074" s="30"/>
      <c r="P1074" s="30"/>
      <c r="Q1074" s="30"/>
      <c r="R1074" s="30"/>
      <c r="S1074" s="22"/>
      <c r="T1074" s="22"/>
      <c r="U1074" s="22"/>
      <c r="V1074" s="22"/>
      <c r="W1074" s="22"/>
      <c r="X1074" s="22"/>
      <c r="AC1074" s="22"/>
      <c r="AD1074" s="22"/>
    </row>
    <row r="1075" spans="4:30" ht="13.5">
      <c r="D1075" s="30"/>
      <c r="E1075" s="24"/>
      <c r="F1075" s="24"/>
      <c r="G1075" s="24"/>
      <c r="H1075" s="30"/>
      <c r="I1075" s="30"/>
      <c r="J1075" s="30"/>
      <c r="K1075" s="30"/>
      <c r="L1075" s="30"/>
      <c r="M1075" s="30"/>
      <c r="N1075" s="30"/>
      <c r="O1075" s="30"/>
      <c r="P1075" s="30"/>
      <c r="Q1075" s="30"/>
      <c r="R1075" s="30"/>
      <c r="S1075" s="22"/>
      <c r="T1075" s="22"/>
      <c r="U1075" s="22"/>
      <c r="V1075" s="22"/>
      <c r="W1075" s="22"/>
      <c r="X1075" s="22"/>
      <c r="AC1075" s="22"/>
      <c r="AD1075" s="22"/>
    </row>
    <row r="1076" spans="4:30" ht="13.5">
      <c r="D1076" s="30"/>
      <c r="E1076" s="24"/>
      <c r="F1076" s="24"/>
      <c r="G1076" s="24"/>
      <c r="H1076" s="30"/>
      <c r="I1076" s="30"/>
      <c r="J1076" s="30"/>
      <c r="K1076" s="30"/>
      <c r="L1076" s="30"/>
      <c r="M1076" s="30"/>
      <c r="N1076" s="30"/>
      <c r="O1076" s="30"/>
      <c r="P1076" s="30"/>
      <c r="Q1076" s="30"/>
      <c r="R1076" s="30"/>
      <c r="S1076" s="22"/>
      <c r="T1076" s="22"/>
      <c r="U1076" s="22"/>
      <c r="V1076" s="22"/>
      <c r="W1076" s="22"/>
      <c r="X1076" s="22"/>
      <c r="AC1076" s="22"/>
      <c r="AD1076" s="22"/>
    </row>
    <row r="1077" spans="4:30" ht="13.5">
      <c r="D1077" s="30"/>
      <c r="E1077" s="24"/>
      <c r="F1077" s="24"/>
      <c r="G1077" s="24"/>
      <c r="H1077" s="30"/>
      <c r="I1077" s="30"/>
      <c r="J1077" s="30"/>
      <c r="K1077" s="30"/>
      <c r="L1077" s="30"/>
      <c r="M1077" s="30"/>
      <c r="N1077" s="30"/>
      <c r="O1077" s="30"/>
      <c r="P1077" s="30"/>
      <c r="Q1077" s="30"/>
      <c r="R1077" s="30"/>
      <c r="S1077" s="22"/>
      <c r="T1077" s="22"/>
      <c r="U1077" s="22"/>
      <c r="V1077" s="22"/>
      <c r="W1077" s="22"/>
      <c r="X1077" s="22"/>
      <c r="AC1077" s="22"/>
      <c r="AD1077" s="22"/>
    </row>
    <row r="1078" spans="4:30" ht="13.5">
      <c r="D1078" s="30"/>
      <c r="E1078" s="24"/>
      <c r="F1078" s="24"/>
      <c r="G1078" s="24"/>
      <c r="H1078" s="30"/>
      <c r="I1078" s="30"/>
      <c r="J1078" s="30"/>
      <c r="K1078" s="30"/>
      <c r="L1078" s="30"/>
      <c r="M1078" s="30"/>
      <c r="N1078" s="30"/>
      <c r="O1078" s="30"/>
      <c r="P1078" s="30"/>
      <c r="Q1078" s="30"/>
      <c r="R1078" s="30"/>
      <c r="S1078" s="22"/>
      <c r="T1078" s="22"/>
      <c r="U1078" s="22"/>
      <c r="V1078" s="22"/>
      <c r="W1078" s="22"/>
      <c r="X1078" s="22"/>
      <c r="AC1078" s="22"/>
      <c r="AD1078" s="22"/>
    </row>
    <row r="1079" spans="4:30" ht="13.5">
      <c r="D1079" s="30"/>
      <c r="E1079" s="24"/>
      <c r="F1079" s="24"/>
      <c r="G1079" s="24"/>
      <c r="H1079" s="30"/>
      <c r="I1079" s="30"/>
      <c r="J1079" s="30"/>
      <c r="K1079" s="30"/>
      <c r="L1079" s="30"/>
      <c r="M1079" s="30"/>
      <c r="N1079" s="30"/>
      <c r="O1079" s="30"/>
      <c r="P1079" s="30"/>
      <c r="Q1079" s="30"/>
      <c r="R1079" s="30"/>
      <c r="S1079" s="22"/>
      <c r="T1079" s="22"/>
      <c r="U1079" s="22"/>
      <c r="V1079" s="22"/>
      <c r="W1079" s="22"/>
      <c r="X1079" s="22"/>
      <c r="AC1079" s="22"/>
      <c r="AD1079" s="22"/>
    </row>
    <row r="1080" spans="4:30" ht="13.5">
      <c r="D1080" s="30"/>
      <c r="E1080" s="24"/>
      <c r="F1080" s="24"/>
      <c r="G1080" s="24"/>
      <c r="H1080" s="30"/>
      <c r="I1080" s="30"/>
      <c r="J1080" s="30"/>
      <c r="K1080" s="30"/>
      <c r="L1080" s="30"/>
      <c r="M1080" s="30"/>
      <c r="N1080" s="30"/>
      <c r="O1080" s="30"/>
      <c r="P1080" s="30"/>
      <c r="Q1080" s="30"/>
      <c r="R1080" s="30"/>
      <c r="S1080" s="22"/>
      <c r="T1080" s="22"/>
      <c r="U1080" s="22"/>
      <c r="V1080" s="22"/>
      <c r="W1080" s="22"/>
      <c r="X1080" s="22"/>
      <c r="AC1080" s="22"/>
      <c r="AD1080" s="22"/>
    </row>
    <row r="1081" spans="4:30" ht="13.5">
      <c r="D1081" s="30"/>
      <c r="E1081" s="24"/>
      <c r="F1081" s="24"/>
      <c r="G1081" s="24"/>
      <c r="H1081" s="30"/>
      <c r="I1081" s="30"/>
      <c r="J1081" s="30"/>
      <c r="K1081" s="30"/>
      <c r="L1081" s="30"/>
      <c r="M1081" s="30"/>
      <c r="N1081" s="30"/>
      <c r="O1081" s="30"/>
      <c r="P1081" s="30"/>
      <c r="Q1081" s="30"/>
      <c r="R1081" s="30"/>
      <c r="S1081" s="22"/>
      <c r="T1081" s="22"/>
      <c r="U1081" s="22"/>
      <c r="V1081" s="22"/>
      <c r="W1081" s="22"/>
      <c r="X1081" s="22"/>
      <c r="AC1081" s="22"/>
      <c r="AD1081" s="22"/>
    </row>
    <row r="1082" spans="4:30" ht="13.5">
      <c r="D1082" s="30"/>
      <c r="E1082" s="24"/>
      <c r="F1082" s="24"/>
      <c r="G1082" s="24"/>
      <c r="H1082" s="30"/>
      <c r="I1082" s="30"/>
      <c r="J1082" s="30"/>
      <c r="K1082" s="30"/>
      <c r="L1082" s="30"/>
      <c r="M1082" s="30"/>
      <c r="N1082" s="30"/>
      <c r="O1082" s="30"/>
      <c r="P1082" s="30"/>
      <c r="Q1082" s="30"/>
      <c r="R1082" s="30"/>
      <c r="S1082" s="22"/>
      <c r="T1082" s="22"/>
      <c r="U1082" s="22"/>
      <c r="V1082" s="22"/>
      <c r="W1082" s="22"/>
      <c r="X1082" s="22"/>
      <c r="AC1082" s="22"/>
      <c r="AD1082" s="22"/>
    </row>
    <row r="1083" spans="4:30" ht="13.5">
      <c r="D1083" s="30"/>
      <c r="E1083" s="24"/>
      <c r="F1083" s="24"/>
      <c r="G1083" s="24"/>
      <c r="H1083" s="30"/>
      <c r="I1083" s="30"/>
      <c r="J1083" s="30"/>
      <c r="K1083" s="30"/>
      <c r="L1083" s="30"/>
      <c r="M1083" s="30"/>
      <c r="N1083" s="30"/>
      <c r="O1083" s="30"/>
      <c r="P1083" s="30"/>
      <c r="Q1083" s="30"/>
      <c r="R1083" s="30"/>
      <c r="S1083" s="22"/>
      <c r="T1083" s="22"/>
      <c r="U1083" s="22"/>
      <c r="V1083" s="22"/>
      <c r="W1083" s="22"/>
      <c r="X1083" s="22"/>
      <c r="AC1083" s="22"/>
      <c r="AD1083" s="22"/>
    </row>
    <row r="1084" spans="4:30" ht="13.5">
      <c r="D1084" s="30"/>
      <c r="E1084" s="24"/>
      <c r="F1084" s="24"/>
      <c r="G1084" s="24"/>
      <c r="H1084" s="30"/>
      <c r="I1084" s="30"/>
      <c r="J1084" s="30"/>
      <c r="K1084" s="30"/>
      <c r="L1084" s="30"/>
      <c r="M1084" s="30"/>
      <c r="N1084" s="30"/>
      <c r="O1084" s="30"/>
      <c r="P1084" s="30"/>
      <c r="Q1084" s="30"/>
      <c r="R1084" s="30"/>
      <c r="S1084" s="22"/>
      <c r="T1084" s="22"/>
      <c r="U1084" s="22"/>
      <c r="V1084" s="22"/>
      <c r="W1084" s="22"/>
      <c r="X1084" s="22"/>
      <c r="AC1084" s="22"/>
      <c r="AD1084" s="22"/>
    </row>
    <row r="1085" spans="4:30" ht="13.5">
      <c r="D1085" s="30"/>
      <c r="E1085" s="24"/>
      <c r="F1085" s="24"/>
      <c r="G1085" s="24"/>
      <c r="H1085" s="30"/>
      <c r="I1085" s="30"/>
      <c r="J1085" s="30"/>
      <c r="K1085" s="30"/>
      <c r="L1085" s="30"/>
      <c r="M1085" s="30"/>
      <c r="N1085" s="30"/>
      <c r="O1085" s="30"/>
      <c r="P1085" s="30"/>
      <c r="Q1085" s="30"/>
      <c r="R1085" s="30"/>
      <c r="S1085" s="22"/>
      <c r="T1085" s="22"/>
      <c r="U1085" s="22"/>
      <c r="V1085" s="22"/>
      <c r="W1085" s="22"/>
      <c r="X1085" s="22"/>
      <c r="AC1085" s="22"/>
      <c r="AD1085" s="22"/>
    </row>
    <row r="1086" spans="4:30" ht="13.5">
      <c r="D1086" s="30"/>
      <c r="E1086" s="24"/>
      <c r="F1086" s="24"/>
      <c r="G1086" s="24"/>
      <c r="H1086" s="30"/>
      <c r="I1086" s="30"/>
      <c r="J1086" s="30"/>
      <c r="K1086" s="30"/>
      <c r="L1086" s="30"/>
      <c r="M1086" s="30"/>
      <c r="N1086" s="30"/>
      <c r="O1086" s="30"/>
      <c r="P1086" s="30"/>
      <c r="Q1086" s="30"/>
      <c r="R1086" s="30"/>
      <c r="S1086" s="22"/>
      <c r="T1086" s="22"/>
      <c r="U1086" s="22"/>
      <c r="V1086" s="22"/>
      <c r="W1086" s="22"/>
      <c r="X1086" s="22"/>
      <c r="AC1086" s="22"/>
      <c r="AD1086" s="22"/>
    </row>
    <row r="1087" spans="4:30" ht="13.5">
      <c r="D1087" s="30"/>
      <c r="E1087" s="24"/>
      <c r="F1087" s="24"/>
      <c r="G1087" s="24"/>
      <c r="H1087" s="30"/>
      <c r="I1087" s="30"/>
      <c r="J1087" s="30"/>
      <c r="K1087" s="30"/>
      <c r="L1087" s="30"/>
      <c r="M1087" s="30"/>
      <c r="N1087" s="30"/>
      <c r="O1087" s="30"/>
      <c r="P1087" s="30"/>
      <c r="Q1087" s="30"/>
      <c r="R1087" s="30"/>
      <c r="S1087" s="22"/>
      <c r="T1087" s="22"/>
      <c r="U1087" s="22"/>
      <c r="V1087" s="22"/>
      <c r="W1087" s="22"/>
      <c r="X1087" s="22"/>
      <c r="AC1087" s="22"/>
      <c r="AD1087" s="22"/>
    </row>
    <row r="1088" spans="4:30" ht="13.5">
      <c r="D1088" s="30"/>
      <c r="E1088" s="24"/>
      <c r="F1088" s="24"/>
      <c r="G1088" s="24"/>
      <c r="H1088" s="30"/>
      <c r="I1088" s="30"/>
      <c r="J1088" s="30"/>
      <c r="K1088" s="30"/>
      <c r="L1088" s="30"/>
      <c r="M1088" s="30"/>
      <c r="N1088" s="30"/>
      <c r="O1088" s="30"/>
      <c r="P1088" s="30"/>
      <c r="Q1088" s="30"/>
      <c r="R1088" s="30"/>
      <c r="S1088" s="22"/>
      <c r="T1088" s="22"/>
      <c r="U1088" s="22"/>
      <c r="V1088" s="22"/>
      <c r="W1088" s="22"/>
      <c r="X1088" s="22"/>
      <c r="AC1088" s="22"/>
      <c r="AD1088" s="22"/>
    </row>
    <row r="1089" spans="4:30" ht="13.5">
      <c r="D1089" s="30"/>
      <c r="E1089" s="24"/>
      <c r="F1089" s="24"/>
      <c r="G1089" s="24"/>
      <c r="H1089" s="30"/>
      <c r="I1089" s="30"/>
      <c r="J1089" s="30"/>
      <c r="K1089" s="30"/>
      <c r="L1089" s="30"/>
      <c r="M1089" s="30"/>
      <c r="N1089" s="30"/>
      <c r="O1089" s="30"/>
      <c r="P1089" s="30"/>
      <c r="Q1089" s="30"/>
      <c r="R1089" s="30"/>
      <c r="S1089" s="22"/>
      <c r="T1089" s="22"/>
      <c r="U1089" s="22"/>
      <c r="V1089" s="22"/>
      <c r="W1089" s="22"/>
      <c r="X1089" s="22"/>
      <c r="AC1089" s="22"/>
      <c r="AD1089" s="22"/>
    </row>
    <row r="1090" spans="4:30" ht="13.5">
      <c r="D1090" s="30"/>
      <c r="E1090" s="24"/>
      <c r="F1090" s="24"/>
      <c r="G1090" s="24"/>
      <c r="H1090" s="30"/>
      <c r="I1090" s="30"/>
      <c r="J1090" s="30"/>
      <c r="K1090" s="30"/>
      <c r="L1090" s="30"/>
      <c r="M1090" s="30"/>
      <c r="N1090" s="30"/>
      <c r="O1090" s="30"/>
      <c r="P1090" s="30"/>
      <c r="Q1090" s="30"/>
      <c r="R1090" s="30"/>
      <c r="S1090" s="22"/>
      <c r="T1090" s="22"/>
      <c r="U1090" s="22"/>
      <c r="V1090" s="22"/>
      <c r="W1090" s="22"/>
      <c r="X1090" s="22"/>
      <c r="AC1090" s="22"/>
      <c r="AD1090" s="22"/>
    </row>
    <row r="1091" spans="4:30" ht="13.5">
      <c r="D1091" s="30"/>
      <c r="E1091" s="24"/>
      <c r="F1091" s="24"/>
      <c r="G1091" s="24"/>
      <c r="H1091" s="30"/>
      <c r="I1091" s="30"/>
      <c r="J1091" s="30"/>
      <c r="K1091" s="30"/>
      <c r="L1091" s="30"/>
      <c r="M1091" s="30"/>
      <c r="N1091" s="30"/>
      <c r="O1091" s="30"/>
      <c r="P1091" s="30"/>
      <c r="Q1091" s="30"/>
      <c r="R1091" s="30"/>
      <c r="S1091" s="22"/>
      <c r="T1091" s="22"/>
      <c r="U1091" s="22"/>
      <c r="V1091" s="22"/>
      <c r="W1091" s="22"/>
      <c r="X1091" s="22"/>
      <c r="AC1091" s="22"/>
      <c r="AD1091" s="22"/>
    </row>
    <row r="1092" spans="4:30" ht="13.5">
      <c r="D1092" s="30"/>
      <c r="E1092" s="24"/>
      <c r="F1092" s="24"/>
      <c r="G1092" s="24"/>
      <c r="H1092" s="30"/>
      <c r="I1092" s="30"/>
      <c r="J1092" s="30"/>
      <c r="K1092" s="30"/>
      <c r="L1092" s="30"/>
      <c r="M1092" s="30"/>
      <c r="N1092" s="30"/>
      <c r="O1092" s="30"/>
      <c r="P1092" s="30"/>
      <c r="Q1092" s="30"/>
      <c r="R1092" s="30"/>
      <c r="S1092" s="22"/>
      <c r="T1092" s="22"/>
      <c r="U1092" s="22"/>
      <c r="V1092" s="22"/>
      <c r="W1092" s="22"/>
      <c r="X1092" s="22"/>
      <c r="AC1092" s="22"/>
      <c r="AD1092" s="22"/>
    </row>
    <row r="1093" spans="4:30" ht="13.5">
      <c r="D1093" s="30"/>
      <c r="E1093" s="24"/>
      <c r="F1093" s="24"/>
      <c r="G1093" s="24"/>
      <c r="H1093" s="30"/>
      <c r="I1093" s="30"/>
      <c r="J1093" s="30"/>
      <c r="K1093" s="30"/>
      <c r="L1093" s="30"/>
      <c r="M1093" s="30"/>
      <c r="N1093" s="30"/>
      <c r="O1093" s="30"/>
      <c r="P1093" s="30"/>
      <c r="Q1093" s="30"/>
      <c r="R1093" s="30"/>
      <c r="S1093" s="22"/>
      <c r="T1093" s="22"/>
      <c r="U1093" s="22"/>
      <c r="V1093" s="22"/>
      <c r="W1093" s="22"/>
      <c r="X1093" s="22"/>
      <c r="AC1093" s="22"/>
      <c r="AD1093" s="22"/>
    </row>
    <row r="1094" spans="4:30" ht="13.5">
      <c r="D1094" s="30"/>
      <c r="E1094" s="24"/>
      <c r="F1094" s="24"/>
      <c r="G1094" s="24"/>
      <c r="H1094" s="30"/>
      <c r="I1094" s="30"/>
      <c r="J1094" s="30"/>
      <c r="K1094" s="30"/>
      <c r="L1094" s="30"/>
      <c r="M1094" s="30"/>
      <c r="N1094" s="30"/>
      <c r="O1094" s="30"/>
      <c r="P1094" s="30"/>
      <c r="Q1094" s="30"/>
      <c r="R1094" s="30"/>
      <c r="S1094" s="22"/>
      <c r="T1094" s="22"/>
      <c r="U1094" s="22"/>
      <c r="V1094" s="22"/>
      <c r="W1094" s="22"/>
      <c r="X1094" s="22"/>
      <c r="AC1094" s="22"/>
      <c r="AD1094" s="22"/>
    </row>
    <row r="1095" spans="4:30" ht="13.5">
      <c r="D1095" s="30"/>
      <c r="E1095" s="24"/>
      <c r="F1095" s="24"/>
      <c r="G1095" s="24"/>
      <c r="H1095" s="30"/>
      <c r="I1095" s="30"/>
      <c r="J1095" s="30"/>
      <c r="K1095" s="30"/>
      <c r="L1095" s="30"/>
      <c r="M1095" s="30"/>
      <c r="N1095" s="30"/>
      <c r="O1095" s="30"/>
      <c r="P1095" s="30"/>
      <c r="Q1095" s="30"/>
      <c r="R1095" s="30"/>
      <c r="S1095" s="22"/>
      <c r="T1095" s="22"/>
      <c r="U1095" s="22"/>
      <c r="V1095" s="22"/>
      <c r="W1095" s="22"/>
      <c r="X1095" s="22"/>
      <c r="AC1095" s="22"/>
      <c r="AD1095" s="22"/>
    </row>
    <row r="1096" spans="4:30" ht="13.5">
      <c r="D1096" s="30"/>
      <c r="E1096" s="24"/>
      <c r="F1096" s="24"/>
      <c r="G1096" s="24"/>
      <c r="H1096" s="30"/>
      <c r="I1096" s="30"/>
      <c r="J1096" s="30"/>
      <c r="K1096" s="30"/>
      <c r="L1096" s="30"/>
      <c r="M1096" s="30"/>
      <c r="N1096" s="30"/>
      <c r="O1096" s="30"/>
      <c r="P1096" s="30"/>
      <c r="Q1096" s="30"/>
      <c r="R1096" s="30"/>
      <c r="S1096" s="22"/>
      <c r="T1096" s="22"/>
      <c r="U1096" s="22"/>
      <c r="V1096" s="22"/>
      <c r="W1096" s="22"/>
      <c r="X1096" s="22"/>
      <c r="AC1096" s="22"/>
      <c r="AD1096" s="22"/>
    </row>
    <row r="1097" spans="4:30" ht="13.5">
      <c r="D1097" s="30"/>
      <c r="E1097" s="24"/>
      <c r="F1097" s="24"/>
      <c r="G1097" s="24"/>
      <c r="H1097" s="30"/>
      <c r="I1097" s="30"/>
      <c r="J1097" s="30"/>
      <c r="K1097" s="30"/>
      <c r="L1097" s="30"/>
      <c r="M1097" s="30"/>
      <c r="N1097" s="30"/>
      <c r="O1097" s="30"/>
      <c r="P1097" s="30"/>
      <c r="Q1097" s="30"/>
      <c r="R1097" s="30"/>
      <c r="S1097" s="22"/>
      <c r="T1097" s="22"/>
      <c r="U1097" s="22"/>
      <c r="V1097" s="22"/>
      <c r="W1097" s="22"/>
      <c r="X1097" s="22"/>
      <c r="AC1097" s="22"/>
      <c r="AD1097" s="22"/>
    </row>
    <row r="1098" spans="4:30" ht="13.5">
      <c r="D1098" s="30"/>
      <c r="E1098" s="24"/>
      <c r="F1098" s="24"/>
      <c r="G1098" s="24"/>
      <c r="H1098" s="30"/>
      <c r="I1098" s="30"/>
      <c r="J1098" s="30"/>
      <c r="K1098" s="30"/>
      <c r="L1098" s="30"/>
      <c r="M1098" s="30"/>
      <c r="N1098" s="30"/>
      <c r="O1098" s="30"/>
      <c r="P1098" s="30"/>
      <c r="Q1098" s="30"/>
      <c r="R1098" s="30"/>
      <c r="S1098" s="22"/>
      <c r="T1098" s="22"/>
      <c r="U1098" s="22"/>
      <c r="V1098" s="22"/>
      <c r="W1098" s="22"/>
      <c r="X1098" s="22"/>
      <c r="AC1098" s="22"/>
      <c r="AD1098" s="22"/>
    </row>
    <row r="1099" spans="4:30" ht="13.5">
      <c r="D1099" s="30"/>
      <c r="E1099" s="24"/>
      <c r="F1099" s="24"/>
      <c r="G1099" s="24"/>
      <c r="H1099" s="30"/>
      <c r="I1099" s="30"/>
      <c r="J1099" s="30"/>
      <c r="K1099" s="30"/>
      <c r="L1099" s="30"/>
      <c r="M1099" s="30"/>
      <c r="N1099" s="30"/>
      <c r="O1099" s="30"/>
      <c r="P1099" s="30"/>
      <c r="Q1099" s="30"/>
      <c r="R1099" s="30"/>
      <c r="S1099" s="22"/>
      <c r="T1099" s="22"/>
      <c r="U1099" s="22"/>
      <c r="V1099" s="22"/>
      <c r="W1099" s="22"/>
      <c r="X1099" s="22"/>
      <c r="AC1099" s="22"/>
      <c r="AD1099" s="22"/>
    </row>
    <row r="1100" spans="4:30" ht="13.5">
      <c r="D1100" s="30"/>
      <c r="E1100" s="24"/>
      <c r="F1100" s="24"/>
      <c r="G1100" s="24"/>
      <c r="H1100" s="30"/>
      <c r="I1100" s="30"/>
      <c r="J1100" s="30"/>
      <c r="K1100" s="30"/>
      <c r="L1100" s="30"/>
      <c r="M1100" s="30"/>
      <c r="N1100" s="30"/>
      <c r="O1100" s="30"/>
      <c r="P1100" s="30"/>
      <c r="Q1100" s="30"/>
      <c r="R1100" s="30"/>
      <c r="S1100" s="22"/>
      <c r="T1100" s="22"/>
      <c r="U1100" s="22"/>
      <c r="V1100" s="22"/>
      <c r="W1100" s="22"/>
      <c r="X1100" s="22"/>
      <c r="AC1100" s="22"/>
      <c r="AD1100" s="22"/>
    </row>
    <row r="1101" spans="4:30" ht="13.5">
      <c r="D1101" s="30"/>
      <c r="E1101" s="24"/>
      <c r="F1101" s="24"/>
      <c r="G1101" s="24"/>
      <c r="H1101" s="30"/>
      <c r="I1101" s="30"/>
      <c r="J1101" s="30"/>
      <c r="K1101" s="30"/>
      <c r="L1101" s="30"/>
      <c r="M1101" s="30"/>
      <c r="N1101" s="30"/>
      <c r="O1101" s="30"/>
      <c r="P1101" s="30"/>
      <c r="Q1101" s="30"/>
      <c r="R1101" s="30"/>
      <c r="S1101" s="22"/>
      <c r="T1101" s="22"/>
      <c r="U1101" s="22"/>
      <c r="V1101" s="22"/>
      <c r="W1101" s="22"/>
      <c r="X1101" s="22"/>
      <c r="AC1101" s="22"/>
      <c r="AD1101" s="22"/>
    </row>
    <row r="1102" spans="4:30" ht="13.5">
      <c r="D1102" s="30"/>
      <c r="E1102" s="24"/>
      <c r="F1102" s="24"/>
      <c r="G1102" s="24"/>
      <c r="H1102" s="30"/>
      <c r="I1102" s="30"/>
      <c r="J1102" s="30"/>
      <c r="K1102" s="30"/>
      <c r="L1102" s="30"/>
      <c r="M1102" s="30"/>
      <c r="N1102" s="30"/>
      <c r="O1102" s="30"/>
      <c r="P1102" s="30"/>
      <c r="Q1102" s="30"/>
      <c r="R1102" s="30"/>
      <c r="S1102" s="22"/>
      <c r="T1102" s="22"/>
      <c r="U1102" s="22"/>
      <c r="V1102" s="22"/>
      <c r="W1102" s="22"/>
      <c r="X1102" s="22"/>
      <c r="AC1102" s="22"/>
      <c r="AD1102" s="22"/>
    </row>
    <row r="1103" spans="4:30" ht="13.5">
      <c r="D1103" s="30"/>
      <c r="E1103" s="24"/>
      <c r="F1103" s="24"/>
      <c r="G1103" s="24"/>
      <c r="H1103" s="30"/>
      <c r="I1103" s="30"/>
      <c r="J1103" s="30"/>
      <c r="K1103" s="30"/>
      <c r="L1103" s="30"/>
      <c r="M1103" s="30"/>
      <c r="N1103" s="30"/>
      <c r="O1103" s="30"/>
      <c r="P1103" s="30"/>
      <c r="Q1103" s="30"/>
      <c r="R1103" s="30"/>
      <c r="S1103" s="22"/>
      <c r="T1103" s="22"/>
      <c r="U1103" s="22"/>
      <c r="V1103" s="22"/>
      <c r="W1103" s="22"/>
      <c r="X1103" s="22"/>
      <c r="AC1103" s="22"/>
      <c r="AD1103" s="22"/>
    </row>
    <row r="1104" spans="4:30" ht="13.5">
      <c r="D1104" s="30"/>
      <c r="E1104" s="24"/>
      <c r="F1104" s="24"/>
      <c r="G1104" s="24"/>
      <c r="H1104" s="30"/>
      <c r="I1104" s="30"/>
      <c r="J1104" s="30"/>
      <c r="K1104" s="30"/>
      <c r="L1104" s="30"/>
      <c r="M1104" s="30"/>
      <c r="N1104" s="30"/>
      <c r="O1104" s="30"/>
      <c r="P1104" s="30"/>
      <c r="Q1104" s="30"/>
      <c r="R1104" s="30"/>
      <c r="S1104" s="22"/>
      <c r="T1104" s="22"/>
      <c r="U1104" s="22"/>
      <c r="V1104" s="22"/>
      <c r="W1104" s="22"/>
      <c r="X1104" s="22"/>
      <c r="AC1104" s="22"/>
      <c r="AD1104" s="22"/>
    </row>
    <row r="1105" spans="4:30" ht="13.5">
      <c r="D1105" s="30"/>
      <c r="E1105" s="24"/>
      <c r="F1105" s="24"/>
      <c r="G1105" s="24"/>
      <c r="H1105" s="30"/>
      <c r="I1105" s="30"/>
      <c r="J1105" s="30"/>
      <c r="K1105" s="30"/>
      <c r="L1105" s="30"/>
      <c r="M1105" s="30"/>
      <c r="N1105" s="30"/>
      <c r="O1105" s="30"/>
      <c r="P1105" s="30"/>
      <c r="Q1105" s="30"/>
      <c r="R1105" s="30"/>
      <c r="S1105" s="22"/>
      <c r="T1105" s="22"/>
      <c r="U1105" s="22"/>
      <c r="V1105" s="22"/>
      <c r="W1105" s="22"/>
      <c r="X1105" s="22"/>
      <c r="AC1105" s="22"/>
      <c r="AD1105" s="22"/>
    </row>
    <row r="1106" spans="4:30" ht="13.5">
      <c r="D1106" s="30"/>
      <c r="E1106" s="24"/>
      <c r="F1106" s="24"/>
      <c r="G1106" s="24"/>
      <c r="H1106" s="30"/>
      <c r="I1106" s="30"/>
      <c r="J1106" s="30"/>
      <c r="K1106" s="30"/>
      <c r="L1106" s="30"/>
      <c r="M1106" s="30"/>
      <c r="N1106" s="30"/>
      <c r="O1106" s="30"/>
      <c r="P1106" s="30"/>
      <c r="Q1106" s="30"/>
      <c r="R1106" s="30"/>
      <c r="S1106" s="22"/>
      <c r="T1106" s="22"/>
      <c r="U1106" s="22"/>
      <c r="V1106" s="22"/>
      <c r="W1106" s="22"/>
      <c r="X1106" s="22"/>
      <c r="AC1106" s="22"/>
      <c r="AD1106" s="22"/>
    </row>
    <row r="1107" spans="4:30" ht="13.5">
      <c r="D1107" s="30"/>
      <c r="E1107" s="24"/>
      <c r="F1107" s="24"/>
      <c r="G1107" s="24"/>
      <c r="H1107" s="30"/>
      <c r="I1107" s="30"/>
      <c r="J1107" s="30"/>
      <c r="K1107" s="30"/>
      <c r="L1107" s="30"/>
      <c r="M1107" s="30"/>
      <c r="N1107" s="30"/>
      <c r="O1107" s="30"/>
      <c r="P1107" s="30"/>
      <c r="Q1107" s="30"/>
      <c r="R1107" s="30"/>
      <c r="S1107" s="22"/>
      <c r="T1107" s="22"/>
      <c r="U1107" s="22"/>
      <c r="V1107" s="22"/>
      <c r="W1107" s="22"/>
      <c r="X1107" s="22"/>
      <c r="AC1107" s="22"/>
      <c r="AD1107" s="22"/>
    </row>
    <row r="1108" spans="4:30" ht="13.5">
      <c r="D1108" s="30"/>
      <c r="E1108" s="24"/>
      <c r="F1108" s="24"/>
      <c r="G1108" s="24"/>
      <c r="H1108" s="30"/>
      <c r="I1108" s="30"/>
      <c r="J1108" s="30"/>
      <c r="K1108" s="30"/>
      <c r="L1108" s="30"/>
      <c r="M1108" s="30"/>
      <c r="N1108" s="30"/>
      <c r="O1108" s="30"/>
      <c r="P1108" s="30"/>
      <c r="Q1108" s="30"/>
      <c r="R1108" s="30"/>
      <c r="S1108" s="22"/>
      <c r="T1108" s="22"/>
      <c r="U1108" s="22"/>
      <c r="V1108" s="22"/>
      <c r="W1108" s="22"/>
      <c r="X1108" s="22"/>
      <c r="AC1108" s="22"/>
      <c r="AD1108" s="22"/>
    </row>
    <row r="1109" spans="4:30" ht="13.5">
      <c r="D1109" s="30"/>
      <c r="E1109" s="24"/>
      <c r="F1109" s="24"/>
      <c r="G1109" s="24"/>
      <c r="H1109" s="30"/>
      <c r="I1109" s="30"/>
      <c r="J1109" s="30"/>
      <c r="K1109" s="30"/>
      <c r="L1109" s="30"/>
      <c r="M1109" s="30"/>
      <c r="N1109" s="30"/>
      <c r="O1109" s="30"/>
      <c r="P1109" s="30"/>
      <c r="Q1109" s="30"/>
      <c r="R1109" s="30"/>
      <c r="S1109" s="22"/>
      <c r="T1109" s="22"/>
      <c r="U1109" s="22"/>
      <c r="V1109" s="22"/>
      <c r="W1109" s="22"/>
      <c r="X1109" s="22"/>
      <c r="AC1109" s="22"/>
      <c r="AD1109" s="22"/>
    </row>
    <row r="1110" spans="4:30" ht="13.5">
      <c r="D1110" s="30"/>
      <c r="E1110" s="24"/>
      <c r="F1110" s="24"/>
      <c r="G1110" s="24"/>
      <c r="H1110" s="30"/>
      <c r="I1110" s="30"/>
      <c r="J1110" s="30"/>
      <c r="K1110" s="30"/>
      <c r="L1110" s="30"/>
      <c r="M1110" s="30"/>
      <c r="N1110" s="30"/>
      <c r="O1110" s="30"/>
      <c r="P1110" s="30"/>
      <c r="Q1110" s="30"/>
      <c r="R1110" s="30"/>
      <c r="S1110" s="22"/>
      <c r="T1110" s="22"/>
      <c r="U1110" s="22"/>
      <c r="V1110" s="22"/>
      <c r="W1110" s="22"/>
      <c r="X1110" s="22"/>
      <c r="AC1110" s="22"/>
      <c r="AD1110" s="22"/>
    </row>
    <row r="1111" spans="4:30" ht="13.5">
      <c r="D1111" s="30"/>
      <c r="E1111" s="24"/>
      <c r="F1111" s="24"/>
      <c r="G1111" s="24"/>
      <c r="H1111" s="30"/>
      <c r="I1111" s="30"/>
      <c r="J1111" s="30"/>
      <c r="K1111" s="30"/>
      <c r="L1111" s="30"/>
      <c r="M1111" s="30"/>
      <c r="N1111" s="30"/>
      <c r="O1111" s="30"/>
      <c r="P1111" s="30"/>
      <c r="Q1111" s="30"/>
      <c r="R1111" s="30"/>
      <c r="S1111" s="22"/>
      <c r="T1111" s="22"/>
      <c r="U1111" s="22"/>
      <c r="V1111" s="22"/>
      <c r="W1111" s="22"/>
      <c r="X1111" s="22"/>
      <c r="AC1111" s="22"/>
      <c r="AD1111" s="22"/>
    </row>
    <row r="1112" spans="4:30" ht="13.5">
      <c r="D1112" s="30"/>
      <c r="E1112" s="24"/>
      <c r="F1112" s="24"/>
      <c r="G1112" s="24"/>
      <c r="H1112" s="30"/>
      <c r="I1112" s="30"/>
      <c r="J1112" s="30"/>
      <c r="K1112" s="30"/>
      <c r="L1112" s="30"/>
      <c r="M1112" s="30"/>
      <c r="N1112" s="30"/>
      <c r="O1112" s="30"/>
      <c r="P1112" s="30"/>
      <c r="Q1112" s="30"/>
      <c r="R1112" s="30"/>
      <c r="S1112" s="22"/>
      <c r="T1112" s="22"/>
      <c r="U1112" s="22"/>
      <c r="V1112" s="22"/>
      <c r="W1112" s="22"/>
      <c r="X1112" s="22"/>
      <c r="AC1112" s="22"/>
      <c r="AD1112" s="22"/>
    </row>
    <row r="1113" spans="4:30" ht="13.5">
      <c r="D1113" s="30"/>
      <c r="E1113" s="24"/>
      <c r="F1113" s="24"/>
      <c r="G1113" s="24"/>
      <c r="H1113" s="30"/>
      <c r="I1113" s="30"/>
      <c r="J1113" s="30"/>
      <c r="K1113" s="30"/>
      <c r="L1113" s="30"/>
      <c r="M1113" s="30"/>
      <c r="N1113" s="30"/>
      <c r="O1113" s="30"/>
      <c r="P1113" s="30"/>
      <c r="Q1113" s="30"/>
      <c r="R1113" s="30"/>
      <c r="S1113" s="22"/>
      <c r="T1113" s="22"/>
      <c r="U1113" s="22"/>
      <c r="V1113" s="22"/>
      <c r="W1113" s="22"/>
      <c r="X1113" s="22"/>
      <c r="AC1113" s="22"/>
      <c r="AD1113" s="22"/>
    </row>
    <row r="1114" spans="4:30" ht="13.5">
      <c r="D1114" s="30"/>
      <c r="E1114" s="24"/>
      <c r="F1114" s="24"/>
      <c r="G1114" s="24"/>
      <c r="H1114" s="30"/>
      <c r="I1114" s="30"/>
      <c r="J1114" s="30"/>
      <c r="K1114" s="30"/>
      <c r="L1114" s="30"/>
      <c r="M1114" s="30"/>
      <c r="N1114" s="30"/>
      <c r="O1114" s="30"/>
      <c r="P1114" s="30"/>
      <c r="Q1114" s="30"/>
      <c r="R1114" s="30"/>
      <c r="S1114" s="22"/>
      <c r="T1114" s="22"/>
      <c r="U1114" s="22"/>
      <c r="V1114" s="22"/>
      <c r="W1114" s="22"/>
      <c r="X1114" s="22"/>
      <c r="AC1114" s="22"/>
      <c r="AD1114" s="22"/>
    </row>
    <row r="1115" spans="4:30" ht="13.5">
      <c r="D1115" s="30"/>
      <c r="E1115" s="24"/>
      <c r="F1115" s="24"/>
      <c r="G1115" s="24"/>
      <c r="H1115" s="30"/>
      <c r="I1115" s="30"/>
      <c r="J1115" s="30"/>
      <c r="K1115" s="30"/>
      <c r="L1115" s="30"/>
      <c r="M1115" s="30"/>
      <c r="N1115" s="30"/>
      <c r="O1115" s="30"/>
      <c r="P1115" s="30"/>
      <c r="Q1115" s="30"/>
      <c r="R1115" s="30"/>
      <c r="S1115" s="22"/>
      <c r="T1115" s="22"/>
      <c r="U1115" s="22"/>
      <c r="V1115" s="22"/>
      <c r="W1115" s="22"/>
      <c r="X1115" s="22"/>
      <c r="AC1115" s="22"/>
      <c r="AD1115" s="22"/>
    </row>
    <row r="1116" spans="4:30" ht="13.5">
      <c r="D1116" s="30"/>
      <c r="E1116" s="24"/>
      <c r="F1116" s="24"/>
      <c r="G1116" s="24"/>
      <c r="H1116" s="30"/>
      <c r="I1116" s="30"/>
      <c r="J1116" s="30"/>
      <c r="K1116" s="30"/>
      <c r="L1116" s="30"/>
      <c r="M1116" s="30"/>
      <c r="N1116" s="30"/>
      <c r="O1116" s="30"/>
      <c r="P1116" s="30"/>
      <c r="Q1116" s="30"/>
      <c r="R1116" s="30"/>
      <c r="S1116" s="22"/>
      <c r="T1116" s="22"/>
      <c r="U1116" s="22"/>
      <c r="V1116" s="22"/>
      <c r="W1116" s="22"/>
      <c r="X1116" s="22"/>
      <c r="AC1116" s="22"/>
      <c r="AD1116" s="22"/>
    </row>
    <row r="1117" spans="4:30" ht="13.5">
      <c r="D1117" s="30"/>
      <c r="E1117" s="24"/>
      <c r="F1117" s="24"/>
      <c r="G1117" s="24"/>
      <c r="H1117" s="30"/>
      <c r="I1117" s="30"/>
      <c r="J1117" s="30"/>
      <c r="K1117" s="30"/>
      <c r="L1117" s="30"/>
      <c r="M1117" s="30"/>
      <c r="N1117" s="30"/>
      <c r="O1117" s="30"/>
      <c r="P1117" s="30"/>
      <c r="Q1117" s="30"/>
      <c r="R1117" s="30"/>
      <c r="S1117" s="22"/>
      <c r="T1117" s="22"/>
      <c r="U1117" s="22"/>
      <c r="V1117" s="22"/>
      <c r="W1117" s="22"/>
      <c r="X1117" s="22"/>
      <c r="AC1117" s="22"/>
      <c r="AD1117" s="22"/>
    </row>
    <row r="1118" spans="4:30" ht="13.5">
      <c r="D1118" s="30"/>
      <c r="E1118" s="24"/>
      <c r="F1118" s="24"/>
      <c r="G1118" s="24"/>
      <c r="H1118" s="30"/>
      <c r="I1118" s="30"/>
      <c r="J1118" s="30"/>
      <c r="K1118" s="30"/>
      <c r="L1118" s="30"/>
      <c r="M1118" s="30"/>
      <c r="N1118" s="30"/>
      <c r="O1118" s="30"/>
      <c r="P1118" s="30"/>
      <c r="Q1118" s="30"/>
      <c r="R1118" s="30"/>
      <c r="S1118" s="22"/>
      <c r="T1118" s="22"/>
      <c r="U1118" s="22"/>
      <c r="V1118" s="22"/>
      <c r="W1118" s="22"/>
      <c r="X1118" s="22"/>
      <c r="AC1118" s="22"/>
      <c r="AD1118" s="22"/>
    </row>
    <row r="1119" spans="4:30" ht="13.5">
      <c r="D1119" s="30"/>
      <c r="E1119" s="24"/>
      <c r="F1119" s="24"/>
      <c r="G1119" s="24"/>
      <c r="H1119" s="30"/>
      <c r="I1119" s="30"/>
      <c r="J1119" s="30"/>
      <c r="K1119" s="30"/>
      <c r="L1119" s="30"/>
      <c r="M1119" s="30"/>
      <c r="N1119" s="30"/>
      <c r="O1119" s="30"/>
      <c r="P1119" s="30"/>
      <c r="Q1119" s="30"/>
      <c r="R1119" s="30"/>
      <c r="S1119" s="22"/>
      <c r="T1119" s="22"/>
      <c r="U1119" s="22"/>
      <c r="V1119" s="22"/>
      <c r="W1119" s="22"/>
      <c r="X1119" s="22"/>
      <c r="AC1119" s="22"/>
      <c r="AD1119" s="22"/>
    </row>
    <row r="1120" spans="4:30" ht="13.5">
      <c r="D1120" s="30"/>
      <c r="E1120" s="24"/>
      <c r="F1120" s="24"/>
      <c r="G1120" s="24"/>
      <c r="H1120" s="30"/>
      <c r="I1120" s="30"/>
      <c r="J1120" s="30"/>
      <c r="K1120" s="30"/>
      <c r="L1120" s="30"/>
      <c r="M1120" s="30"/>
      <c r="N1120" s="30"/>
      <c r="O1120" s="30"/>
      <c r="P1120" s="30"/>
      <c r="Q1120" s="30"/>
      <c r="R1120" s="30"/>
      <c r="S1120" s="22"/>
      <c r="T1120" s="22"/>
      <c r="U1120" s="22"/>
      <c r="V1120" s="22"/>
      <c r="W1120" s="22"/>
      <c r="X1120" s="22"/>
      <c r="AC1120" s="22"/>
      <c r="AD1120" s="22"/>
    </row>
    <row r="1121" spans="4:30" ht="13.5">
      <c r="D1121" s="30"/>
      <c r="E1121" s="24"/>
      <c r="F1121" s="24"/>
      <c r="G1121" s="24"/>
      <c r="H1121" s="30"/>
      <c r="I1121" s="30"/>
      <c r="J1121" s="30"/>
      <c r="K1121" s="30"/>
      <c r="L1121" s="30"/>
      <c r="M1121" s="30"/>
      <c r="N1121" s="30"/>
      <c r="O1121" s="30"/>
      <c r="P1121" s="30"/>
      <c r="Q1121" s="30"/>
      <c r="R1121" s="30"/>
      <c r="S1121" s="22"/>
      <c r="T1121" s="22"/>
      <c r="U1121" s="22"/>
      <c r="V1121" s="22"/>
      <c r="W1121" s="22"/>
      <c r="X1121" s="22"/>
      <c r="AC1121" s="22"/>
      <c r="AD1121" s="22"/>
    </row>
    <row r="1122" spans="4:30" ht="13.5">
      <c r="D1122" s="30"/>
      <c r="E1122" s="24"/>
      <c r="F1122" s="24"/>
      <c r="G1122" s="24"/>
      <c r="H1122" s="30"/>
      <c r="I1122" s="30"/>
      <c r="J1122" s="30"/>
      <c r="K1122" s="30"/>
      <c r="L1122" s="30"/>
      <c r="M1122" s="30"/>
      <c r="N1122" s="30"/>
      <c r="O1122" s="30"/>
      <c r="P1122" s="30"/>
      <c r="Q1122" s="30"/>
      <c r="R1122" s="30"/>
      <c r="S1122" s="22"/>
      <c r="T1122" s="22"/>
      <c r="U1122" s="22"/>
      <c r="V1122" s="22"/>
      <c r="W1122" s="22"/>
      <c r="X1122" s="22"/>
      <c r="AC1122" s="22"/>
      <c r="AD1122" s="22"/>
    </row>
    <row r="1123" spans="4:30" ht="13.5">
      <c r="D1123" s="30"/>
      <c r="E1123" s="24"/>
      <c r="F1123" s="24"/>
      <c r="G1123" s="24"/>
      <c r="H1123" s="30"/>
      <c r="I1123" s="30"/>
      <c r="J1123" s="30"/>
      <c r="K1123" s="30"/>
      <c r="L1123" s="30"/>
      <c r="M1123" s="30"/>
      <c r="N1123" s="30"/>
      <c r="O1123" s="30"/>
      <c r="P1123" s="30"/>
      <c r="Q1123" s="30"/>
      <c r="R1123" s="30"/>
      <c r="S1123" s="22"/>
      <c r="T1123" s="22"/>
      <c r="U1123" s="22"/>
      <c r="V1123" s="22"/>
      <c r="W1123" s="22"/>
      <c r="X1123" s="22"/>
      <c r="AC1123" s="22"/>
      <c r="AD1123" s="22"/>
    </row>
    <row r="1124" spans="4:30" ht="13.5">
      <c r="D1124" s="30"/>
      <c r="E1124" s="24"/>
      <c r="F1124" s="24"/>
      <c r="G1124" s="24"/>
      <c r="H1124" s="30"/>
      <c r="I1124" s="30"/>
      <c r="J1124" s="30"/>
      <c r="K1124" s="30"/>
      <c r="L1124" s="30"/>
      <c r="M1124" s="30"/>
      <c r="N1124" s="30"/>
      <c r="O1124" s="30"/>
      <c r="P1124" s="30"/>
      <c r="Q1124" s="30"/>
      <c r="R1124" s="30"/>
      <c r="S1124" s="22"/>
      <c r="T1124" s="22"/>
      <c r="U1124" s="22"/>
      <c r="V1124" s="22"/>
      <c r="W1124" s="22"/>
      <c r="X1124" s="22"/>
      <c r="AC1124" s="22"/>
      <c r="AD1124" s="22"/>
    </row>
    <row r="1125" spans="4:30" ht="13.5">
      <c r="D1125" s="30"/>
      <c r="E1125" s="24"/>
      <c r="F1125" s="24"/>
      <c r="G1125" s="24"/>
      <c r="H1125" s="30"/>
      <c r="I1125" s="30"/>
      <c r="J1125" s="30"/>
      <c r="K1125" s="30"/>
      <c r="L1125" s="30"/>
      <c r="M1125" s="30"/>
      <c r="N1125" s="30"/>
      <c r="O1125" s="30"/>
      <c r="P1125" s="30"/>
      <c r="Q1125" s="30"/>
      <c r="R1125" s="30"/>
      <c r="S1125" s="22"/>
      <c r="T1125" s="22"/>
      <c r="U1125" s="22"/>
      <c r="V1125" s="22"/>
      <c r="W1125" s="22"/>
      <c r="X1125" s="22"/>
      <c r="AC1125" s="22"/>
      <c r="AD1125" s="22"/>
    </row>
    <row r="1126" spans="4:30" ht="13.5">
      <c r="D1126" s="30"/>
      <c r="E1126" s="24"/>
      <c r="F1126" s="24"/>
      <c r="G1126" s="24"/>
      <c r="H1126" s="30"/>
      <c r="I1126" s="30"/>
      <c r="J1126" s="30"/>
      <c r="K1126" s="30"/>
      <c r="L1126" s="30"/>
      <c r="M1126" s="30"/>
      <c r="N1126" s="30"/>
      <c r="O1126" s="30"/>
      <c r="P1126" s="30"/>
      <c r="Q1126" s="30"/>
      <c r="R1126" s="30"/>
      <c r="S1126" s="22"/>
      <c r="T1126" s="22"/>
      <c r="U1126" s="22"/>
      <c r="V1126" s="22"/>
      <c r="W1126" s="22"/>
      <c r="X1126" s="22"/>
      <c r="AC1126" s="22"/>
      <c r="AD1126" s="22"/>
    </row>
    <row r="1127" spans="4:30" ht="13.5">
      <c r="D1127" s="30"/>
      <c r="E1127" s="24"/>
      <c r="F1127" s="24"/>
      <c r="G1127" s="24"/>
      <c r="H1127" s="30"/>
      <c r="I1127" s="30"/>
      <c r="J1127" s="30"/>
      <c r="K1127" s="30"/>
      <c r="L1127" s="30"/>
      <c r="M1127" s="30"/>
      <c r="N1127" s="30"/>
      <c r="O1127" s="30"/>
      <c r="P1127" s="30"/>
      <c r="Q1127" s="30"/>
      <c r="R1127" s="30"/>
      <c r="S1127" s="22"/>
      <c r="T1127" s="22"/>
      <c r="U1127" s="22"/>
      <c r="V1127" s="22"/>
      <c r="W1127" s="22"/>
      <c r="X1127" s="22"/>
      <c r="AC1127" s="22"/>
      <c r="AD1127" s="22"/>
    </row>
    <row r="1128" spans="4:30" ht="13.5">
      <c r="D1128" s="30"/>
      <c r="E1128" s="24"/>
      <c r="F1128" s="24"/>
      <c r="G1128" s="24"/>
      <c r="H1128" s="30"/>
      <c r="I1128" s="30"/>
      <c r="J1128" s="30"/>
      <c r="K1128" s="30"/>
      <c r="L1128" s="30"/>
      <c r="M1128" s="30"/>
      <c r="N1128" s="30"/>
      <c r="O1128" s="30"/>
      <c r="P1128" s="30"/>
      <c r="Q1128" s="30"/>
      <c r="R1128" s="30"/>
      <c r="S1128" s="22"/>
      <c r="T1128" s="22"/>
      <c r="U1128" s="22"/>
      <c r="V1128" s="22"/>
      <c r="W1128" s="22"/>
      <c r="X1128" s="22"/>
      <c r="AC1128" s="22"/>
      <c r="AD1128" s="22"/>
    </row>
    <row r="1129" spans="4:30" ht="13.5">
      <c r="D1129" s="30"/>
      <c r="E1129" s="24"/>
      <c r="F1129" s="24"/>
      <c r="G1129" s="24"/>
      <c r="H1129" s="30"/>
      <c r="I1129" s="30"/>
      <c r="J1129" s="30"/>
      <c r="K1129" s="30"/>
      <c r="L1129" s="30"/>
      <c r="M1129" s="30"/>
      <c r="N1129" s="30"/>
      <c r="O1129" s="30"/>
      <c r="P1129" s="30"/>
      <c r="Q1129" s="30"/>
      <c r="R1129" s="30"/>
      <c r="S1129" s="22"/>
      <c r="T1129" s="22"/>
      <c r="U1129" s="22"/>
      <c r="V1129" s="22"/>
      <c r="W1129" s="22"/>
      <c r="X1129" s="22"/>
      <c r="AC1129" s="22"/>
      <c r="AD1129" s="22"/>
    </row>
    <row r="1130" spans="4:30" ht="13.5">
      <c r="D1130" s="30"/>
      <c r="E1130" s="24"/>
      <c r="F1130" s="24"/>
      <c r="G1130" s="24"/>
      <c r="H1130" s="30"/>
      <c r="I1130" s="30"/>
      <c r="J1130" s="30"/>
      <c r="K1130" s="30"/>
      <c r="L1130" s="30"/>
      <c r="M1130" s="30"/>
      <c r="N1130" s="30"/>
      <c r="O1130" s="30"/>
      <c r="P1130" s="30"/>
      <c r="Q1130" s="30"/>
      <c r="R1130" s="30"/>
      <c r="S1130" s="22"/>
      <c r="T1130" s="22"/>
      <c r="U1130" s="22"/>
      <c r="V1130" s="22"/>
      <c r="W1130" s="22"/>
      <c r="X1130" s="22"/>
      <c r="AC1130" s="22"/>
      <c r="AD1130" s="22"/>
    </row>
    <row r="1131" spans="4:30" ht="13.5">
      <c r="D1131" s="30"/>
      <c r="E1131" s="24"/>
      <c r="F1131" s="24"/>
      <c r="G1131" s="24"/>
      <c r="H1131" s="30"/>
      <c r="I1131" s="30"/>
      <c r="J1131" s="30"/>
      <c r="K1131" s="30"/>
      <c r="L1131" s="30"/>
      <c r="M1131" s="30"/>
      <c r="N1131" s="30"/>
      <c r="O1131" s="30"/>
      <c r="P1131" s="30"/>
      <c r="Q1131" s="30"/>
      <c r="R1131" s="30"/>
      <c r="S1131" s="22"/>
      <c r="T1131" s="22"/>
      <c r="U1131" s="22"/>
      <c r="V1131" s="22"/>
      <c r="W1131" s="22"/>
      <c r="X1131" s="22"/>
      <c r="AC1131" s="22"/>
      <c r="AD1131" s="22"/>
    </row>
    <row r="1132" spans="4:30" ht="13.5">
      <c r="D1132" s="30"/>
      <c r="E1132" s="24"/>
      <c r="F1132" s="24"/>
      <c r="G1132" s="24"/>
      <c r="H1132" s="30"/>
      <c r="I1132" s="30"/>
      <c r="J1132" s="30"/>
      <c r="K1132" s="30"/>
      <c r="L1132" s="30"/>
      <c r="M1132" s="30"/>
      <c r="N1132" s="30"/>
      <c r="O1132" s="30"/>
      <c r="P1132" s="30"/>
      <c r="Q1132" s="30"/>
      <c r="R1132" s="30"/>
      <c r="S1132" s="22"/>
      <c r="T1132" s="22"/>
      <c r="U1132" s="22"/>
      <c r="V1132" s="22"/>
      <c r="W1132" s="22"/>
      <c r="X1132" s="22"/>
      <c r="AC1132" s="22"/>
      <c r="AD1132" s="22"/>
    </row>
    <row r="1133" spans="4:30" ht="13.5">
      <c r="D1133" s="30"/>
      <c r="E1133" s="24"/>
      <c r="F1133" s="24"/>
      <c r="G1133" s="24"/>
      <c r="H1133" s="30"/>
      <c r="I1133" s="30"/>
      <c r="J1133" s="30"/>
      <c r="K1133" s="30"/>
      <c r="L1133" s="30"/>
      <c r="M1133" s="30"/>
      <c r="N1133" s="30"/>
      <c r="O1133" s="30"/>
      <c r="P1133" s="30"/>
      <c r="Q1133" s="30"/>
      <c r="R1133" s="30"/>
      <c r="S1133" s="22"/>
      <c r="T1133" s="22"/>
      <c r="U1133" s="22"/>
      <c r="V1133" s="22"/>
      <c r="W1133" s="22"/>
      <c r="X1133" s="22"/>
      <c r="AC1133" s="22"/>
      <c r="AD1133" s="22"/>
    </row>
    <row r="1134" spans="4:30" ht="13.5">
      <c r="D1134" s="30"/>
      <c r="E1134" s="24"/>
      <c r="F1134" s="24"/>
      <c r="G1134" s="24"/>
      <c r="H1134" s="30"/>
      <c r="I1134" s="30"/>
      <c r="J1134" s="30"/>
      <c r="K1134" s="30"/>
      <c r="L1134" s="30"/>
      <c r="M1134" s="30"/>
      <c r="N1134" s="30"/>
      <c r="O1134" s="30"/>
      <c r="P1134" s="30"/>
      <c r="Q1134" s="30"/>
      <c r="R1134" s="30"/>
      <c r="S1134" s="22"/>
      <c r="T1134" s="22"/>
      <c r="U1134" s="22"/>
      <c r="V1134" s="22"/>
      <c r="W1134" s="22"/>
      <c r="X1134" s="22"/>
      <c r="AC1134" s="22"/>
      <c r="AD1134" s="22"/>
    </row>
    <row r="1135" spans="4:30" ht="13.5">
      <c r="D1135" s="30"/>
      <c r="E1135" s="24"/>
      <c r="F1135" s="24"/>
      <c r="G1135" s="24"/>
      <c r="H1135" s="30"/>
      <c r="I1135" s="30"/>
      <c r="J1135" s="30"/>
      <c r="K1135" s="30"/>
      <c r="L1135" s="30"/>
      <c r="M1135" s="30"/>
      <c r="N1135" s="30"/>
      <c r="O1135" s="30"/>
      <c r="P1135" s="30"/>
      <c r="Q1135" s="30"/>
      <c r="R1135" s="30"/>
      <c r="S1135" s="22"/>
      <c r="T1135" s="22"/>
      <c r="U1135" s="22"/>
      <c r="V1135" s="22"/>
      <c r="W1135" s="22"/>
      <c r="X1135" s="22"/>
      <c r="AC1135" s="22"/>
      <c r="AD1135" s="22"/>
    </row>
    <row r="1136" spans="4:30" ht="13.5">
      <c r="D1136" s="30"/>
      <c r="E1136" s="24"/>
      <c r="F1136" s="24"/>
      <c r="G1136" s="24"/>
      <c r="H1136" s="30"/>
      <c r="I1136" s="30"/>
      <c r="J1136" s="30"/>
      <c r="K1136" s="30"/>
      <c r="L1136" s="30"/>
      <c r="M1136" s="30"/>
      <c r="N1136" s="30"/>
      <c r="O1136" s="30"/>
      <c r="P1136" s="30"/>
      <c r="Q1136" s="30"/>
      <c r="R1136" s="30"/>
      <c r="S1136" s="22"/>
      <c r="T1136" s="22"/>
      <c r="U1136" s="22"/>
      <c r="V1136" s="22"/>
      <c r="W1136" s="22"/>
      <c r="X1136" s="22"/>
      <c r="AC1136" s="22"/>
      <c r="AD1136" s="22"/>
    </row>
    <row r="1137" spans="4:30" ht="13.5">
      <c r="D1137" s="30"/>
      <c r="E1137" s="24"/>
      <c r="F1137" s="24"/>
      <c r="G1137" s="24"/>
      <c r="H1137" s="30"/>
      <c r="I1137" s="30"/>
      <c r="J1137" s="30"/>
      <c r="K1137" s="30"/>
      <c r="L1137" s="30"/>
      <c r="M1137" s="30"/>
      <c r="N1137" s="30"/>
      <c r="O1137" s="30"/>
      <c r="P1137" s="30"/>
      <c r="Q1137" s="30"/>
      <c r="R1137" s="30"/>
      <c r="S1137" s="22"/>
      <c r="T1137" s="22"/>
      <c r="U1137" s="22"/>
      <c r="V1137" s="22"/>
      <c r="W1137" s="22"/>
      <c r="X1137" s="22"/>
      <c r="AC1137" s="22"/>
      <c r="AD1137" s="22"/>
    </row>
    <row r="1138" spans="4:30" ht="13.5">
      <c r="D1138" s="30"/>
      <c r="E1138" s="24"/>
      <c r="F1138" s="24"/>
      <c r="G1138" s="24"/>
      <c r="H1138" s="30"/>
      <c r="I1138" s="30"/>
      <c r="J1138" s="30"/>
      <c r="K1138" s="30"/>
      <c r="L1138" s="30"/>
      <c r="M1138" s="30"/>
      <c r="N1138" s="30"/>
      <c r="O1138" s="30"/>
      <c r="P1138" s="30"/>
      <c r="Q1138" s="30"/>
      <c r="R1138" s="30"/>
      <c r="S1138" s="22"/>
      <c r="T1138" s="22"/>
      <c r="U1138" s="22"/>
      <c r="V1138" s="22"/>
      <c r="W1138" s="22"/>
      <c r="X1138" s="22"/>
      <c r="AC1138" s="22"/>
      <c r="AD1138" s="22"/>
    </row>
    <row r="1139" spans="4:30" ht="13.5">
      <c r="D1139" s="30"/>
      <c r="E1139" s="24"/>
      <c r="F1139" s="24"/>
      <c r="G1139" s="24"/>
      <c r="H1139" s="30"/>
      <c r="I1139" s="30"/>
      <c r="J1139" s="30"/>
      <c r="K1139" s="30"/>
      <c r="L1139" s="30"/>
      <c r="M1139" s="30"/>
      <c r="N1139" s="30"/>
      <c r="O1139" s="30"/>
      <c r="P1139" s="30"/>
      <c r="Q1139" s="30"/>
      <c r="R1139" s="30"/>
      <c r="S1139" s="22"/>
      <c r="T1139" s="22"/>
      <c r="U1139" s="22"/>
      <c r="V1139" s="22"/>
      <c r="W1139" s="22"/>
      <c r="X1139" s="22"/>
      <c r="AC1139" s="22"/>
      <c r="AD1139" s="22"/>
    </row>
    <row r="1140" spans="4:30" ht="13.5">
      <c r="D1140" s="30"/>
      <c r="E1140" s="24"/>
      <c r="F1140" s="24"/>
      <c r="G1140" s="24"/>
      <c r="H1140" s="30"/>
      <c r="I1140" s="30"/>
      <c r="J1140" s="30"/>
      <c r="K1140" s="30"/>
      <c r="L1140" s="30"/>
      <c r="M1140" s="30"/>
      <c r="N1140" s="30"/>
      <c r="O1140" s="30"/>
      <c r="P1140" s="30"/>
      <c r="Q1140" s="30"/>
      <c r="R1140" s="30"/>
      <c r="S1140" s="22"/>
      <c r="T1140" s="22"/>
      <c r="U1140" s="22"/>
      <c r="V1140" s="22"/>
      <c r="W1140" s="22"/>
      <c r="X1140" s="22"/>
      <c r="AC1140" s="22"/>
      <c r="AD1140" s="22"/>
    </row>
    <row r="1141" spans="4:30" ht="13.5">
      <c r="D1141" s="30"/>
      <c r="E1141" s="24"/>
      <c r="F1141" s="24"/>
      <c r="G1141" s="24"/>
      <c r="H1141" s="30"/>
      <c r="I1141" s="30"/>
      <c r="J1141" s="30"/>
      <c r="K1141" s="30"/>
      <c r="L1141" s="30"/>
      <c r="M1141" s="30"/>
      <c r="N1141" s="30"/>
      <c r="O1141" s="30"/>
      <c r="P1141" s="30"/>
      <c r="Q1141" s="30"/>
      <c r="R1141" s="30"/>
      <c r="S1141" s="22"/>
      <c r="T1141" s="22"/>
      <c r="U1141" s="22"/>
      <c r="V1141" s="22"/>
      <c r="W1141" s="22"/>
      <c r="X1141" s="22"/>
      <c r="AC1141" s="22"/>
      <c r="AD1141" s="22"/>
    </row>
    <row r="1142" spans="4:30" ht="13.5">
      <c r="D1142" s="30"/>
      <c r="E1142" s="24"/>
      <c r="F1142" s="24"/>
      <c r="G1142" s="24"/>
      <c r="H1142" s="30"/>
      <c r="I1142" s="30"/>
      <c r="J1142" s="30"/>
      <c r="K1142" s="30"/>
      <c r="L1142" s="30"/>
      <c r="M1142" s="30"/>
      <c r="N1142" s="30"/>
      <c r="O1142" s="30"/>
      <c r="P1142" s="30"/>
      <c r="Q1142" s="30"/>
      <c r="R1142" s="30"/>
      <c r="S1142" s="22"/>
      <c r="T1142" s="22"/>
      <c r="U1142" s="22"/>
      <c r="V1142" s="22"/>
      <c r="W1142" s="22"/>
      <c r="X1142" s="22"/>
      <c r="AC1142" s="22"/>
      <c r="AD1142" s="22"/>
    </row>
    <row r="1143" spans="4:30" ht="13.5">
      <c r="D1143" s="30"/>
      <c r="E1143" s="24"/>
      <c r="F1143" s="24"/>
      <c r="G1143" s="24"/>
      <c r="H1143" s="30"/>
      <c r="I1143" s="30"/>
      <c r="J1143" s="30"/>
      <c r="K1143" s="30"/>
      <c r="L1143" s="30"/>
      <c r="M1143" s="30"/>
      <c r="N1143" s="30"/>
      <c r="O1143" s="30"/>
      <c r="P1143" s="30"/>
      <c r="Q1143" s="30"/>
      <c r="R1143" s="30"/>
      <c r="S1143" s="22"/>
      <c r="T1143" s="22"/>
      <c r="U1143" s="22"/>
      <c r="V1143" s="22"/>
      <c r="W1143" s="22"/>
      <c r="X1143" s="22"/>
      <c r="AC1143" s="22"/>
      <c r="AD1143" s="22"/>
    </row>
    <row r="1144" spans="4:30" ht="13.5">
      <c r="D1144" s="30"/>
      <c r="E1144" s="24"/>
      <c r="F1144" s="24"/>
      <c r="G1144" s="24"/>
      <c r="H1144" s="30"/>
      <c r="I1144" s="30"/>
      <c r="J1144" s="30"/>
      <c r="K1144" s="30"/>
      <c r="L1144" s="30"/>
      <c r="M1144" s="30"/>
      <c r="N1144" s="30"/>
      <c r="O1144" s="30"/>
      <c r="P1144" s="30"/>
      <c r="Q1144" s="30"/>
      <c r="R1144" s="30"/>
      <c r="S1144" s="22"/>
      <c r="T1144" s="22"/>
      <c r="U1144" s="22"/>
      <c r="V1144" s="22"/>
      <c r="W1144" s="22"/>
      <c r="X1144" s="22"/>
      <c r="AC1144" s="22"/>
      <c r="AD1144" s="22"/>
    </row>
    <row r="1145" spans="4:30" ht="13.5">
      <c r="D1145" s="30"/>
      <c r="E1145" s="24"/>
      <c r="F1145" s="24"/>
      <c r="G1145" s="24"/>
      <c r="H1145" s="30"/>
      <c r="I1145" s="30"/>
      <c r="J1145" s="30"/>
      <c r="K1145" s="30"/>
      <c r="L1145" s="30"/>
      <c r="M1145" s="30"/>
      <c r="N1145" s="30"/>
      <c r="O1145" s="30"/>
      <c r="P1145" s="30"/>
      <c r="Q1145" s="30"/>
      <c r="R1145" s="30"/>
      <c r="S1145" s="22"/>
      <c r="T1145" s="22"/>
      <c r="U1145" s="22"/>
      <c r="V1145" s="22"/>
      <c r="W1145" s="22"/>
      <c r="X1145" s="22"/>
      <c r="AC1145" s="22"/>
      <c r="AD1145" s="22"/>
    </row>
    <row r="1146" spans="4:30" ht="13.5">
      <c r="D1146" s="30"/>
      <c r="E1146" s="24"/>
      <c r="F1146" s="24"/>
      <c r="G1146" s="24"/>
      <c r="H1146" s="30"/>
      <c r="I1146" s="30"/>
      <c r="J1146" s="30"/>
      <c r="K1146" s="30"/>
      <c r="L1146" s="30"/>
      <c r="M1146" s="30"/>
      <c r="N1146" s="30"/>
      <c r="O1146" s="30"/>
      <c r="P1146" s="30"/>
      <c r="Q1146" s="30"/>
      <c r="R1146" s="30"/>
      <c r="S1146" s="22"/>
      <c r="T1146" s="22"/>
      <c r="U1146" s="22"/>
      <c r="V1146" s="22"/>
      <c r="W1146" s="22"/>
      <c r="X1146" s="22"/>
      <c r="AC1146" s="22"/>
      <c r="AD1146" s="22"/>
    </row>
    <row r="1147" spans="4:30" ht="13.5">
      <c r="D1147" s="30"/>
      <c r="E1147" s="24"/>
      <c r="F1147" s="24"/>
      <c r="G1147" s="24"/>
      <c r="H1147" s="30"/>
      <c r="I1147" s="30"/>
      <c r="J1147" s="30"/>
      <c r="K1147" s="30"/>
      <c r="L1147" s="30"/>
      <c r="M1147" s="30"/>
      <c r="N1147" s="30"/>
      <c r="O1147" s="30"/>
      <c r="P1147" s="30"/>
      <c r="Q1147" s="30"/>
      <c r="R1147" s="30"/>
      <c r="S1147" s="22"/>
      <c r="T1147" s="22"/>
      <c r="U1147" s="22"/>
      <c r="V1147" s="22"/>
      <c r="W1147" s="22"/>
      <c r="X1147" s="22"/>
      <c r="AC1147" s="22"/>
      <c r="AD1147" s="22"/>
    </row>
    <row r="1148" spans="4:30" ht="13.5">
      <c r="D1148" s="30"/>
      <c r="E1148" s="24"/>
      <c r="F1148" s="24"/>
      <c r="G1148" s="24"/>
      <c r="H1148" s="30"/>
      <c r="I1148" s="30"/>
      <c r="J1148" s="30"/>
      <c r="K1148" s="30"/>
      <c r="L1148" s="30"/>
      <c r="M1148" s="30"/>
      <c r="N1148" s="30"/>
      <c r="O1148" s="30"/>
      <c r="P1148" s="30"/>
      <c r="Q1148" s="30"/>
      <c r="R1148" s="30"/>
      <c r="S1148" s="22"/>
      <c r="T1148" s="22"/>
      <c r="U1148" s="22"/>
      <c r="V1148" s="22"/>
      <c r="W1148" s="22"/>
      <c r="X1148" s="22"/>
      <c r="AC1148" s="22"/>
      <c r="AD1148" s="22"/>
    </row>
    <row r="1149" spans="4:30" ht="13.5">
      <c r="D1149" s="30"/>
      <c r="E1149" s="24"/>
      <c r="F1149" s="24"/>
      <c r="G1149" s="24"/>
      <c r="H1149" s="30"/>
      <c r="I1149" s="30"/>
      <c r="J1149" s="30"/>
      <c r="K1149" s="30"/>
      <c r="L1149" s="30"/>
      <c r="M1149" s="30"/>
      <c r="N1149" s="30"/>
      <c r="O1149" s="30"/>
      <c r="P1149" s="30"/>
      <c r="Q1149" s="30"/>
      <c r="R1149" s="30"/>
      <c r="S1149" s="22"/>
      <c r="T1149" s="22"/>
      <c r="U1149" s="22"/>
      <c r="V1149" s="22"/>
      <c r="W1149" s="22"/>
      <c r="X1149" s="22"/>
      <c r="AC1149" s="22"/>
      <c r="AD1149" s="22"/>
    </row>
    <row r="1150" spans="4:30" ht="13.5">
      <c r="D1150" s="30"/>
      <c r="E1150" s="24"/>
      <c r="F1150" s="24"/>
      <c r="G1150" s="24"/>
      <c r="H1150" s="30"/>
      <c r="I1150" s="30"/>
      <c r="J1150" s="30"/>
      <c r="K1150" s="30"/>
      <c r="L1150" s="30"/>
      <c r="M1150" s="30"/>
      <c r="N1150" s="30"/>
      <c r="O1150" s="30"/>
      <c r="P1150" s="30"/>
      <c r="Q1150" s="30"/>
      <c r="R1150" s="30"/>
      <c r="S1150" s="22"/>
      <c r="T1150" s="22"/>
      <c r="U1150" s="22"/>
      <c r="V1150" s="22"/>
      <c r="W1150" s="22"/>
      <c r="X1150" s="22"/>
      <c r="AC1150" s="22"/>
      <c r="AD1150" s="22"/>
    </row>
    <row r="1151" spans="4:30" ht="13.5">
      <c r="D1151" s="30"/>
      <c r="E1151" s="24"/>
      <c r="F1151" s="24"/>
      <c r="G1151" s="24"/>
      <c r="H1151" s="30"/>
      <c r="I1151" s="30"/>
      <c r="J1151" s="30"/>
      <c r="K1151" s="30"/>
      <c r="L1151" s="30"/>
      <c r="M1151" s="30"/>
      <c r="N1151" s="30"/>
      <c r="O1151" s="30"/>
      <c r="P1151" s="30"/>
      <c r="Q1151" s="30"/>
      <c r="R1151" s="30"/>
      <c r="S1151" s="22"/>
      <c r="T1151" s="22"/>
      <c r="U1151" s="22"/>
      <c r="V1151" s="22"/>
      <c r="W1151" s="22"/>
      <c r="X1151" s="22"/>
      <c r="AC1151" s="22"/>
      <c r="AD1151" s="22"/>
    </row>
    <row r="1152" spans="4:30" ht="13.5">
      <c r="D1152" s="30"/>
      <c r="E1152" s="24"/>
      <c r="F1152" s="24"/>
      <c r="G1152" s="24"/>
      <c r="H1152" s="30"/>
      <c r="I1152" s="30"/>
      <c r="J1152" s="30"/>
      <c r="K1152" s="30"/>
      <c r="L1152" s="30"/>
      <c r="M1152" s="30"/>
      <c r="N1152" s="30"/>
      <c r="O1152" s="30"/>
      <c r="P1152" s="30"/>
      <c r="Q1152" s="30"/>
      <c r="R1152" s="30"/>
      <c r="S1152" s="22"/>
      <c r="T1152" s="22"/>
      <c r="U1152" s="22"/>
      <c r="V1152" s="22"/>
      <c r="W1152" s="22"/>
      <c r="X1152" s="22"/>
      <c r="AC1152" s="22"/>
      <c r="AD1152" s="22"/>
    </row>
    <row r="1153" spans="4:30" ht="13.5">
      <c r="D1153" s="30"/>
      <c r="E1153" s="24"/>
      <c r="F1153" s="24"/>
      <c r="G1153" s="24"/>
      <c r="H1153" s="30"/>
      <c r="I1153" s="30"/>
      <c r="J1153" s="30"/>
      <c r="K1153" s="30"/>
      <c r="L1153" s="30"/>
      <c r="M1153" s="30"/>
      <c r="N1153" s="30"/>
      <c r="O1153" s="30"/>
      <c r="P1153" s="30"/>
      <c r="Q1153" s="30"/>
      <c r="R1153" s="30"/>
      <c r="S1153" s="22"/>
      <c r="T1153" s="22"/>
      <c r="U1153" s="22"/>
      <c r="V1153" s="22"/>
      <c r="W1153" s="22"/>
      <c r="X1153" s="22"/>
      <c r="AC1153" s="22"/>
      <c r="AD1153" s="22"/>
    </row>
    <row r="1154" spans="4:30" ht="13.5">
      <c r="D1154" s="30"/>
      <c r="E1154" s="24"/>
      <c r="F1154" s="24"/>
      <c r="G1154" s="24"/>
      <c r="H1154" s="30"/>
      <c r="I1154" s="30"/>
      <c r="J1154" s="30"/>
      <c r="K1154" s="30"/>
      <c r="L1154" s="30"/>
      <c r="M1154" s="30"/>
      <c r="N1154" s="30"/>
      <c r="O1154" s="30"/>
      <c r="P1154" s="30"/>
      <c r="Q1154" s="30"/>
      <c r="R1154" s="30"/>
      <c r="S1154" s="22"/>
      <c r="T1154" s="22"/>
      <c r="U1154" s="22"/>
      <c r="V1154" s="22"/>
      <c r="W1154" s="22"/>
      <c r="X1154" s="22"/>
      <c r="AC1154" s="22"/>
      <c r="AD1154" s="22"/>
    </row>
    <row r="1155" spans="4:30" ht="13.5">
      <c r="D1155" s="30"/>
      <c r="E1155" s="24"/>
      <c r="F1155" s="24"/>
      <c r="G1155" s="24"/>
      <c r="H1155" s="30"/>
      <c r="I1155" s="30"/>
      <c r="J1155" s="30"/>
      <c r="K1155" s="30"/>
      <c r="L1155" s="30"/>
      <c r="M1155" s="30"/>
      <c r="N1155" s="30"/>
      <c r="O1155" s="30"/>
      <c r="P1155" s="30"/>
      <c r="Q1155" s="30"/>
      <c r="R1155" s="30"/>
      <c r="S1155" s="22"/>
      <c r="T1155" s="22"/>
      <c r="U1155" s="22"/>
      <c r="V1155" s="22"/>
      <c r="W1155" s="22"/>
      <c r="X1155" s="22"/>
      <c r="AC1155" s="22"/>
      <c r="AD1155" s="22"/>
    </row>
    <row r="1156" spans="4:30" ht="13.5">
      <c r="D1156" s="30"/>
      <c r="E1156" s="24"/>
      <c r="F1156" s="24"/>
      <c r="G1156" s="24"/>
      <c r="H1156" s="30"/>
      <c r="I1156" s="30"/>
      <c r="J1156" s="30"/>
      <c r="K1156" s="30"/>
      <c r="L1156" s="30"/>
      <c r="M1156" s="30"/>
      <c r="N1156" s="30"/>
      <c r="O1156" s="30"/>
      <c r="P1156" s="30"/>
      <c r="Q1156" s="30"/>
      <c r="R1156" s="30"/>
      <c r="S1156" s="22"/>
      <c r="T1156" s="22"/>
      <c r="U1156" s="22"/>
      <c r="V1156" s="22"/>
      <c r="W1156" s="22"/>
      <c r="X1156" s="22"/>
      <c r="AC1156" s="22"/>
      <c r="AD1156" s="22"/>
    </row>
    <row r="1157" spans="4:30" ht="13.5">
      <c r="D1157" s="30"/>
      <c r="E1157" s="24"/>
      <c r="F1157" s="24"/>
      <c r="G1157" s="24"/>
      <c r="H1157" s="30"/>
      <c r="I1157" s="30"/>
      <c r="J1157" s="30"/>
      <c r="K1157" s="30"/>
      <c r="L1157" s="30"/>
      <c r="M1157" s="30"/>
      <c r="N1157" s="30"/>
      <c r="O1157" s="30"/>
      <c r="P1157" s="30"/>
      <c r="Q1157" s="30"/>
      <c r="R1157" s="30"/>
      <c r="S1157" s="22"/>
      <c r="T1157" s="22"/>
      <c r="U1157" s="22"/>
      <c r="V1157" s="22"/>
      <c r="W1157" s="22"/>
      <c r="X1157" s="22"/>
      <c r="AC1157" s="22"/>
      <c r="AD1157" s="22"/>
    </row>
    <row r="1158" spans="4:30" ht="13.5">
      <c r="D1158" s="30"/>
      <c r="E1158" s="24"/>
      <c r="F1158" s="24"/>
      <c r="G1158" s="24"/>
      <c r="H1158" s="30"/>
      <c r="I1158" s="30"/>
      <c r="J1158" s="30"/>
      <c r="K1158" s="30"/>
      <c r="L1158" s="30"/>
      <c r="M1158" s="30"/>
      <c r="N1158" s="30"/>
      <c r="O1158" s="30"/>
      <c r="P1158" s="30"/>
      <c r="Q1158" s="30"/>
      <c r="R1158" s="30"/>
      <c r="S1158" s="22"/>
      <c r="T1158" s="22"/>
      <c r="U1158" s="22"/>
      <c r="V1158" s="22"/>
      <c r="W1158" s="22"/>
      <c r="X1158" s="22"/>
      <c r="AC1158" s="22"/>
      <c r="AD1158" s="22"/>
    </row>
    <row r="1159" spans="4:30" ht="13.5">
      <c r="D1159" s="30"/>
      <c r="E1159" s="24"/>
      <c r="F1159" s="24"/>
      <c r="G1159" s="24"/>
      <c r="H1159" s="30"/>
      <c r="I1159" s="30"/>
      <c r="J1159" s="30"/>
      <c r="K1159" s="30"/>
      <c r="L1159" s="30"/>
      <c r="M1159" s="30"/>
      <c r="N1159" s="30"/>
      <c r="O1159" s="30"/>
      <c r="P1159" s="30"/>
      <c r="Q1159" s="30"/>
      <c r="R1159" s="30"/>
      <c r="S1159" s="22"/>
      <c r="T1159" s="22"/>
      <c r="U1159" s="22"/>
      <c r="V1159" s="22"/>
      <c r="W1159" s="22"/>
      <c r="X1159" s="22"/>
      <c r="AC1159" s="22"/>
      <c r="AD1159" s="22"/>
    </row>
    <row r="1160" spans="4:30" ht="13.5">
      <c r="D1160" s="30"/>
      <c r="E1160" s="24"/>
      <c r="F1160" s="24"/>
      <c r="G1160" s="24"/>
      <c r="H1160" s="30"/>
      <c r="I1160" s="30"/>
      <c r="J1160" s="30"/>
      <c r="K1160" s="30"/>
      <c r="L1160" s="30"/>
      <c r="M1160" s="30"/>
      <c r="N1160" s="30"/>
      <c r="O1160" s="30"/>
      <c r="P1160" s="30"/>
      <c r="Q1160" s="30"/>
      <c r="R1160" s="30"/>
      <c r="S1160" s="22"/>
      <c r="T1160" s="22"/>
      <c r="U1160" s="22"/>
      <c r="V1160" s="22"/>
      <c r="W1160" s="22"/>
      <c r="X1160" s="22"/>
      <c r="AC1160" s="22"/>
      <c r="AD1160" s="22"/>
    </row>
    <row r="1161" spans="4:30" ht="13.5">
      <c r="D1161" s="30"/>
      <c r="E1161" s="24"/>
      <c r="F1161" s="24"/>
      <c r="G1161" s="24"/>
      <c r="H1161" s="30"/>
      <c r="I1161" s="30"/>
      <c r="J1161" s="30"/>
      <c r="K1161" s="30"/>
      <c r="L1161" s="30"/>
      <c r="M1161" s="30"/>
      <c r="N1161" s="30"/>
      <c r="O1161" s="30"/>
      <c r="P1161" s="30"/>
      <c r="Q1161" s="30"/>
      <c r="R1161" s="30"/>
      <c r="S1161" s="22"/>
      <c r="T1161" s="22"/>
      <c r="U1161" s="22"/>
      <c r="V1161" s="22"/>
      <c r="W1161" s="22"/>
      <c r="X1161" s="22"/>
      <c r="AC1161" s="22"/>
      <c r="AD1161" s="22"/>
    </row>
    <row r="1162" spans="4:30" ht="13.5">
      <c r="D1162" s="30"/>
      <c r="E1162" s="24"/>
      <c r="F1162" s="24"/>
      <c r="G1162" s="24"/>
      <c r="H1162" s="30"/>
      <c r="I1162" s="30"/>
      <c r="J1162" s="30"/>
      <c r="K1162" s="30"/>
      <c r="L1162" s="30"/>
      <c r="M1162" s="30"/>
      <c r="N1162" s="30"/>
      <c r="O1162" s="30"/>
      <c r="P1162" s="30"/>
      <c r="Q1162" s="30"/>
      <c r="R1162" s="30"/>
      <c r="S1162" s="22"/>
      <c r="T1162" s="22"/>
      <c r="U1162" s="22"/>
      <c r="V1162" s="22"/>
      <c r="W1162" s="22"/>
      <c r="X1162" s="22"/>
      <c r="AC1162" s="22"/>
      <c r="AD1162" s="22"/>
    </row>
    <row r="1163" spans="4:30" ht="13.5">
      <c r="D1163" s="30"/>
      <c r="E1163" s="24"/>
      <c r="F1163" s="24"/>
      <c r="G1163" s="24"/>
      <c r="H1163" s="30"/>
      <c r="I1163" s="30"/>
      <c r="J1163" s="30"/>
      <c r="K1163" s="30"/>
      <c r="L1163" s="30"/>
      <c r="M1163" s="30"/>
      <c r="N1163" s="30"/>
      <c r="O1163" s="30"/>
      <c r="P1163" s="30"/>
      <c r="Q1163" s="30"/>
      <c r="R1163" s="30"/>
      <c r="S1163" s="22"/>
      <c r="T1163" s="22"/>
      <c r="U1163" s="22"/>
      <c r="V1163" s="22"/>
      <c r="W1163" s="22"/>
      <c r="X1163" s="22"/>
      <c r="AC1163" s="22"/>
      <c r="AD1163" s="22"/>
    </row>
    <row r="1164" spans="4:30" ht="13.5">
      <c r="D1164" s="30"/>
      <c r="E1164" s="24"/>
      <c r="F1164" s="24"/>
      <c r="G1164" s="24"/>
      <c r="H1164" s="30"/>
      <c r="I1164" s="30"/>
      <c r="J1164" s="30"/>
      <c r="K1164" s="30"/>
      <c r="L1164" s="30"/>
      <c r="M1164" s="30"/>
      <c r="N1164" s="30"/>
      <c r="O1164" s="30"/>
      <c r="P1164" s="30"/>
      <c r="Q1164" s="30"/>
      <c r="R1164" s="30"/>
      <c r="S1164" s="22"/>
      <c r="T1164" s="22"/>
      <c r="U1164" s="22"/>
      <c r="V1164" s="22"/>
      <c r="W1164" s="22"/>
      <c r="X1164" s="22"/>
      <c r="AC1164" s="22"/>
      <c r="AD1164" s="22"/>
    </row>
    <row r="1165" spans="4:30" ht="13.5">
      <c r="D1165" s="30"/>
      <c r="E1165" s="24"/>
      <c r="F1165" s="24"/>
      <c r="G1165" s="24"/>
      <c r="H1165" s="30"/>
      <c r="I1165" s="30"/>
      <c r="J1165" s="30"/>
      <c r="K1165" s="30"/>
      <c r="L1165" s="30"/>
      <c r="M1165" s="30"/>
      <c r="N1165" s="30"/>
      <c r="O1165" s="30"/>
      <c r="P1165" s="30"/>
      <c r="Q1165" s="30"/>
      <c r="R1165" s="30"/>
      <c r="S1165" s="22"/>
      <c r="T1165" s="22"/>
      <c r="U1165" s="22"/>
      <c r="V1165" s="22"/>
      <c r="W1165" s="22"/>
      <c r="X1165" s="22"/>
      <c r="AC1165" s="22"/>
      <c r="AD1165" s="22"/>
    </row>
    <row r="1166" spans="4:30" ht="13.5">
      <c r="D1166" s="30"/>
      <c r="E1166" s="24"/>
      <c r="F1166" s="24"/>
      <c r="G1166" s="24"/>
      <c r="H1166" s="30"/>
      <c r="I1166" s="30"/>
      <c r="J1166" s="30"/>
      <c r="K1166" s="30"/>
      <c r="L1166" s="30"/>
      <c r="M1166" s="30"/>
      <c r="N1166" s="30"/>
      <c r="O1166" s="30"/>
      <c r="P1166" s="30"/>
      <c r="Q1166" s="30"/>
      <c r="R1166" s="30"/>
      <c r="S1166" s="22"/>
      <c r="T1166" s="22"/>
      <c r="U1166" s="22"/>
      <c r="V1166" s="22"/>
      <c r="W1166" s="22"/>
      <c r="X1166" s="22"/>
      <c r="AC1166" s="22"/>
      <c r="AD1166" s="22"/>
    </row>
    <row r="1167" spans="4:30" ht="13.5">
      <c r="D1167" s="30"/>
      <c r="E1167" s="24"/>
      <c r="F1167" s="24"/>
      <c r="G1167" s="24"/>
      <c r="H1167" s="30"/>
      <c r="I1167" s="30"/>
      <c r="J1167" s="30"/>
      <c r="K1167" s="30"/>
      <c r="L1167" s="30"/>
      <c r="M1167" s="30"/>
      <c r="N1167" s="30"/>
      <c r="O1167" s="30"/>
      <c r="P1167" s="30"/>
      <c r="Q1167" s="30"/>
      <c r="R1167" s="30"/>
      <c r="S1167" s="22"/>
      <c r="T1167" s="22"/>
      <c r="U1167" s="22"/>
      <c r="V1167" s="22"/>
      <c r="W1167" s="22"/>
      <c r="X1167" s="22"/>
      <c r="AC1167" s="22"/>
      <c r="AD1167" s="22"/>
    </row>
    <row r="1168" spans="4:30" ht="13.5">
      <c r="D1168" s="30"/>
      <c r="E1168" s="24"/>
      <c r="F1168" s="24"/>
      <c r="G1168" s="24"/>
      <c r="H1168" s="30"/>
      <c r="I1168" s="30"/>
      <c r="J1168" s="30"/>
      <c r="K1168" s="30"/>
      <c r="L1168" s="30"/>
      <c r="M1168" s="30"/>
      <c r="N1168" s="30"/>
      <c r="O1168" s="30"/>
      <c r="P1168" s="30"/>
      <c r="Q1168" s="30"/>
      <c r="R1168" s="30"/>
      <c r="S1168" s="22"/>
      <c r="T1168" s="22"/>
      <c r="U1168" s="22"/>
      <c r="V1168" s="22"/>
      <c r="W1168" s="22"/>
      <c r="X1168" s="22"/>
      <c r="AC1168" s="22"/>
      <c r="AD1168" s="22"/>
    </row>
    <row r="1169" spans="4:30" ht="13.5">
      <c r="D1169" s="30"/>
      <c r="E1169" s="24"/>
      <c r="F1169" s="24"/>
      <c r="G1169" s="24"/>
      <c r="H1169" s="30"/>
      <c r="I1169" s="30"/>
      <c r="J1169" s="30"/>
      <c r="K1169" s="30"/>
      <c r="L1169" s="30"/>
      <c r="M1169" s="30"/>
      <c r="N1169" s="30"/>
      <c r="O1169" s="30"/>
      <c r="P1169" s="30"/>
      <c r="Q1169" s="30"/>
      <c r="R1169" s="30"/>
      <c r="S1169" s="22"/>
      <c r="T1169" s="22"/>
      <c r="U1169" s="22"/>
      <c r="V1169" s="22"/>
      <c r="W1169" s="22"/>
      <c r="X1169" s="22"/>
      <c r="AC1169" s="22"/>
      <c r="AD1169" s="22"/>
    </row>
    <row r="1170" spans="4:30" ht="13.5">
      <c r="D1170" s="30"/>
      <c r="E1170" s="24"/>
      <c r="F1170" s="24"/>
      <c r="G1170" s="24"/>
      <c r="H1170" s="30"/>
      <c r="I1170" s="30"/>
      <c r="J1170" s="30"/>
      <c r="K1170" s="30"/>
      <c r="L1170" s="30"/>
      <c r="M1170" s="30"/>
      <c r="N1170" s="30"/>
      <c r="O1170" s="30"/>
      <c r="P1170" s="30"/>
      <c r="Q1170" s="30"/>
      <c r="R1170" s="30"/>
      <c r="S1170" s="22"/>
      <c r="T1170" s="22"/>
      <c r="U1170" s="22"/>
      <c r="V1170" s="22"/>
      <c r="W1170" s="22"/>
      <c r="X1170" s="22"/>
      <c r="AC1170" s="22"/>
      <c r="AD1170" s="22"/>
    </row>
    <row r="1171" spans="4:30" ht="13.5">
      <c r="D1171" s="30"/>
      <c r="E1171" s="24"/>
      <c r="F1171" s="24"/>
      <c r="G1171" s="24"/>
      <c r="H1171" s="30"/>
      <c r="I1171" s="30"/>
      <c r="J1171" s="30"/>
      <c r="K1171" s="30"/>
      <c r="L1171" s="30"/>
      <c r="M1171" s="30"/>
      <c r="N1171" s="30"/>
      <c r="O1171" s="30"/>
      <c r="P1171" s="30"/>
      <c r="Q1171" s="30"/>
      <c r="R1171" s="30"/>
      <c r="S1171" s="22"/>
      <c r="T1171" s="22"/>
      <c r="U1171" s="22"/>
      <c r="V1171" s="22"/>
      <c r="W1171" s="22"/>
      <c r="X1171" s="22"/>
      <c r="AC1171" s="22"/>
      <c r="AD1171" s="22"/>
    </row>
    <row r="1172" spans="4:30" ht="13.5">
      <c r="D1172" s="30"/>
      <c r="E1172" s="24"/>
      <c r="F1172" s="24"/>
      <c r="G1172" s="24"/>
      <c r="H1172" s="30"/>
      <c r="I1172" s="30"/>
      <c r="J1172" s="30"/>
      <c r="K1172" s="30"/>
      <c r="L1172" s="30"/>
      <c r="M1172" s="30"/>
      <c r="N1172" s="30"/>
      <c r="O1172" s="30"/>
      <c r="P1172" s="30"/>
      <c r="Q1172" s="30"/>
      <c r="R1172" s="30"/>
      <c r="S1172" s="22"/>
      <c r="T1172" s="22"/>
      <c r="U1172" s="22"/>
      <c r="V1172" s="22"/>
      <c r="W1172" s="22"/>
      <c r="X1172" s="22"/>
      <c r="AC1172" s="22"/>
      <c r="AD1172" s="22"/>
    </row>
    <row r="1173" spans="4:30" ht="13.5">
      <c r="D1173" s="30"/>
      <c r="E1173" s="24"/>
      <c r="F1173" s="24"/>
      <c r="G1173" s="24"/>
      <c r="H1173" s="30"/>
      <c r="I1173" s="30"/>
      <c r="J1173" s="30"/>
      <c r="K1173" s="30"/>
      <c r="L1173" s="30"/>
      <c r="M1173" s="30"/>
      <c r="N1173" s="30"/>
      <c r="O1173" s="30"/>
      <c r="P1173" s="30"/>
      <c r="Q1173" s="30"/>
      <c r="R1173" s="30"/>
      <c r="S1173" s="22"/>
      <c r="T1173" s="22"/>
      <c r="U1173" s="22"/>
      <c r="V1173" s="22"/>
      <c r="W1173" s="22"/>
      <c r="X1173" s="22"/>
      <c r="AC1173" s="22"/>
      <c r="AD1173" s="22"/>
    </row>
    <row r="1174" spans="4:30" ht="13.5">
      <c r="D1174" s="30"/>
      <c r="E1174" s="24"/>
      <c r="F1174" s="24"/>
      <c r="G1174" s="24"/>
      <c r="H1174" s="30"/>
      <c r="I1174" s="30"/>
      <c r="J1174" s="30"/>
      <c r="K1174" s="30"/>
      <c r="L1174" s="30"/>
      <c r="M1174" s="30"/>
      <c r="N1174" s="30"/>
      <c r="O1174" s="30"/>
      <c r="P1174" s="30"/>
      <c r="Q1174" s="30"/>
      <c r="R1174" s="30"/>
      <c r="S1174" s="22"/>
      <c r="T1174" s="22"/>
      <c r="U1174" s="22"/>
      <c r="V1174" s="22"/>
      <c r="W1174" s="22"/>
      <c r="X1174" s="22"/>
      <c r="AC1174" s="22"/>
      <c r="AD1174" s="22"/>
    </row>
    <row r="1175" spans="4:30" ht="13.5">
      <c r="D1175" s="30"/>
      <c r="E1175" s="24"/>
      <c r="F1175" s="24"/>
      <c r="G1175" s="24"/>
      <c r="H1175" s="30"/>
      <c r="I1175" s="30"/>
      <c r="J1175" s="30"/>
      <c r="K1175" s="30"/>
      <c r="L1175" s="30"/>
      <c r="M1175" s="30"/>
      <c r="N1175" s="30"/>
      <c r="O1175" s="30"/>
      <c r="P1175" s="30"/>
      <c r="Q1175" s="30"/>
      <c r="R1175" s="30"/>
      <c r="S1175" s="22"/>
      <c r="T1175" s="22"/>
      <c r="U1175" s="22"/>
      <c r="V1175" s="22"/>
      <c r="W1175" s="22"/>
      <c r="X1175" s="22"/>
      <c r="AC1175" s="22"/>
      <c r="AD1175" s="22"/>
    </row>
    <row r="1176" spans="4:30" ht="13.5">
      <c r="D1176" s="30"/>
      <c r="E1176" s="24"/>
      <c r="F1176" s="24"/>
      <c r="G1176" s="24"/>
      <c r="H1176" s="30"/>
      <c r="I1176" s="30"/>
      <c r="J1176" s="30"/>
      <c r="K1176" s="30"/>
      <c r="L1176" s="30"/>
      <c r="M1176" s="30"/>
      <c r="N1176" s="30"/>
      <c r="O1176" s="30"/>
      <c r="P1176" s="30"/>
      <c r="Q1176" s="30"/>
      <c r="R1176" s="30"/>
      <c r="S1176" s="22"/>
      <c r="T1176" s="22"/>
      <c r="U1176" s="22"/>
      <c r="V1176" s="22"/>
      <c r="W1176" s="22"/>
      <c r="X1176" s="22"/>
      <c r="AC1176" s="22"/>
      <c r="AD1176" s="22"/>
    </row>
    <row r="1177" spans="4:30" ht="13.5">
      <c r="D1177" s="30"/>
      <c r="E1177" s="24"/>
      <c r="F1177" s="24"/>
      <c r="G1177" s="24"/>
      <c r="H1177" s="30"/>
      <c r="I1177" s="30"/>
      <c r="J1177" s="30"/>
      <c r="K1177" s="30"/>
      <c r="L1177" s="30"/>
      <c r="M1177" s="30"/>
      <c r="N1177" s="30"/>
      <c r="O1177" s="30"/>
      <c r="P1177" s="30"/>
      <c r="Q1177" s="30"/>
      <c r="R1177" s="30"/>
      <c r="S1177" s="22"/>
      <c r="T1177" s="22"/>
      <c r="U1177" s="22"/>
      <c r="V1177" s="22"/>
      <c r="W1177" s="22"/>
      <c r="X1177" s="22"/>
      <c r="AC1177" s="22"/>
      <c r="AD1177" s="22"/>
    </row>
    <row r="1178" spans="4:30" ht="13.5">
      <c r="D1178" s="30"/>
      <c r="E1178" s="24"/>
      <c r="F1178" s="24"/>
      <c r="G1178" s="24"/>
      <c r="H1178" s="30"/>
      <c r="I1178" s="30"/>
      <c r="J1178" s="30"/>
      <c r="K1178" s="30"/>
      <c r="L1178" s="30"/>
      <c r="M1178" s="30"/>
      <c r="N1178" s="30"/>
      <c r="O1178" s="30"/>
      <c r="P1178" s="30"/>
      <c r="Q1178" s="30"/>
      <c r="R1178" s="30"/>
      <c r="S1178" s="22"/>
      <c r="T1178" s="22"/>
      <c r="U1178" s="22"/>
      <c r="V1178" s="22"/>
      <c r="W1178" s="22"/>
      <c r="X1178" s="22"/>
      <c r="AC1178" s="22"/>
      <c r="AD1178" s="22"/>
    </row>
    <row r="1179" spans="4:30" ht="13.5">
      <c r="D1179" s="30"/>
      <c r="E1179" s="24"/>
      <c r="F1179" s="24"/>
      <c r="G1179" s="24"/>
      <c r="H1179" s="30"/>
      <c r="I1179" s="30"/>
      <c r="J1179" s="30"/>
      <c r="K1179" s="30"/>
      <c r="L1179" s="30"/>
      <c r="M1179" s="30"/>
      <c r="N1179" s="30"/>
      <c r="O1179" s="30"/>
      <c r="P1179" s="30"/>
      <c r="Q1179" s="30"/>
      <c r="R1179" s="30"/>
      <c r="S1179" s="22"/>
      <c r="T1179" s="22"/>
      <c r="U1179" s="22"/>
      <c r="V1179" s="22"/>
      <c r="W1179" s="22"/>
      <c r="X1179" s="22"/>
      <c r="AC1179" s="22"/>
      <c r="AD1179" s="22"/>
    </row>
    <row r="1180" spans="4:30" ht="13.5">
      <c r="D1180" s="30"/>
      <c r="E1180" s="24"/>
      <c r="F1180" s="24"/>
      <c r="G1180" s="24"/>
      <c r="H1180" s="30"/>
      <c r="I1180" s="30"/>
      <c r="J1180" s="30"/>
      <c r="K1180" s="30"/>
      <c r="L1180" s="30"/>
      <c r="M1180" s="30"/>
      <c r="N1180" s="30"/>
      <c r="O1180" s="30"/>
      <c r="P1180" s="30"/>
      <c r="Q1180" s="30"/>
      <c r="R1180" s="30"/>
      <c r="S1180" s="22"/>
      <c r="T1180" s="22"/>
      <c r="U1180" s="22"/>
      <c r="V1180" s="22"/>
      <c r="W1180" s="22"/>
      <c r="X1180" s="22"/>
      <c r="AC1180" s="22"/>
      <c r="AD1180" s="22"/>
    </row>
    <row r="1181" spans="4:30" ht="13.5">
      <c r="D1181" s="30"/>
      <c r="E1181" s="24"/>
      <c r="F1181" s="24"/>
      <c r="G1181" s="24"/>
      <c r="H1181" s="30"/>
      <c r="I1181" s="30"/>
      <c r="J1181" s="30"/>
      <c r="K1181" s="30"/>
      <c r="L1181" s="30"/>
      <c r="M1181" s="30"/>
      <c r="N1181" s="30"/>
      <c r="O1181" s="30"/>
      <c r="P1181" s="30"/>
      <c r="Q1181" s="30"/>
      <c r="R1181" s="30"/>
      <c r="S1181" s="22"/>
      <c r="T1181" s="22"/>
      <c r="U1181" s="22"/>
      <c r="V1181" s="22"/>
      <c r="W1181" s="22"/>
      <c r="X1181" s="22"/>
      <c r="AC1181" s="22"/>
      <c r="AD1181" s="22"/>
    </row>
    <row r="1182" spans="4:30" ht="13.5">
      <c r="D1182" s="30"/>
      <c r="E1182" s="24"/>
      <c r="F1182" s="24"/>
      <c r="G1182" s="24"/>
      <c r="H1182" s="30"/>
      <c r="I1182" s="30"/>
      <c r="J1182" s="30"/>
      <c r="K1182" s="30"/>
      <c r="L1182" s="30"/>
      <c r="M1182" s="30"/>
      <c r="N1182" s="30"/>
      <c r="O1182" s="30"/>
      <c r="P1182" s="30"/>
      <c r="Q1182" s="30"/>
      <c r="R1182" s="30"/>
      <c r="S1182" s="22"/>
      <c r="T1182" s="22"/>
      <c r="U1182" s="22"/>
      <c r="V1182" s="22"/>
      <c r="W1182" s="22"/>
      <c r="X1182" s="22"/>
      <c r="AC1182" s="22"/>
      <c r="AD1182" s="22"/>
    </row>
    <row r="1183" spans="4:30" ht="13.5">
      <c r="D1183" s="30"/>
      <c r="E1183" s="24"/>
      <c r="F1183" s="24"/>
      <c r="G1183" s="24"/>
      <c r="H1183" s="30"/>
      <c r="I1183" s="30"/>
      <c r="J1183" s="30"/>
      <c r="K1183" s="30"/>
      <c r="L1183" s="30"/>
      <c r="M1183" s="30"/>
      <c r="N1183" s="30"/>
      <c r="O1183" s="30"/>
      <c r="P1183" s="30"/>
      <c r="Q1183" s="30"/>
      <c r="R1183" s="30"/>
      <c r="S1183" s="22"/>
      <c r="T1183" s="22"/>
      <c r="U1183" s="22"/>
      <c r="V1183" s="22"/>
      <c r="W1183" s="22"/>
      <c r="X1183" s="22"/>
      <c r="AC1183" s="22"/>
      <c r="AD1183" s="22"/>
    </row>
    <row r="1184" spans="4:30" ht="13.5">
      <c r="D1184" s="30"/>
      <c r="E1184" s="24"/>
      <c r="F1184" s="24"/>
      <c r="G1184" s="24"/>
      <c r="H1184" s="30"/>
      <c r="I1184" s="30"/>
      <c r="J1184" s="30"/>
      <c r="K1184" s="30"/>
      <c r="L1184" s="30"/>
      <c r="M1184" s="30"/>
      <c r="N1184" s="30"/>
      <c r="O1184" s="30"/>
      <c r="P1184" s="30"/>
      <c r="Q1184" s="30"/>
      <c r="R1184" s="30"/>
      <c r="S1184" s="22"/>
      <c r="T1184" s="22"/>
      <c r="U1184" s="22"/>
      <c r="V1184" s="22"/>
      <c r="W1184" s="22"/>
      <c r="X1184" s="22"/>
      <c r="AC1184" s="22"/>
      <c r="AD1184" s="22"/>
    </row>
    <row r="1185" spans="4:30" ht="13.5">
      <c r="D1185" s="30"/>
      <c r="E1185" s="24"/>
      <c r="F1185" s="24"/>
      <c r="G1185" s="24"/>
      <c r="H1185" s="30"/>
      <c r="I1185" s="30"/>
      <c r="J1185" s="30"/>
      <c r="K1185" s="30"/>
      <c r="L1185" s="30"/>
      <c r="M1185" s="30"/>
      <c r="N1185" s="30"/>
      <c r="O1185" s="30"/>
      <c r="P1185" s="30"/>
      <c r="Q1185" s="30"/>
      <c r="R1185" s="30"/>
      <c r="S1185" s="22"/>
      <c r="T1185" s="22"/>
      <c r="U1185" s="22"/>
      <c r="V1185" s="22"/>
      <c r="W1185" s="22"/>
      <c r="X1185" s="22"/>
      <c r="AC1185" s="22"/>
      <c r="AD1185" s="22"/>
    </row>
    <row r="1186" spans="4:30" ht="13.5">
      <c r="D1186" s="30"/>
      <c r="E1186" s="24"/>
      <c r="F1186" s="24"/>
      <c r="G1186" s="24"/>
      <c r="H1186" s="30"/>
      <c r="I1186" s="30"/>
      <c r="J1186" s="30"/>
      <c r="K1186" s="30"/>
      <c r="L1186" s="30"/>
      <c r="M1186" s="30"/>
      <c r="N1186" s="30"/>
      <c r="O1186" s="30"/>
      <c r="P1186" s="30"/>
      <c r="Q1186" s="30"/>
      <c r="R1186" s="30"/>
      <c r="S1186" s="22"/>
      <c r="T1186" s="22"/>
      <c r="U1186" s="22"/>
      <c r="V1186" s="22"/>
      <c r="W1186" s="22"/>
      <c r="X1186" s="22"/>
      <c r="AC1186" s="22"/>
      <c r="AD1186" s="22"/>
    </row>
    <row r="1187" spans="4:30" ht="13.5">
      <c r="D1187" s="30"/>
      <c r="E1187" s="24"/>
      <c r="F1187" s="24"/>
      <c r="G1187" s="24"/>
      <c r="H1187" s="30"/>
      <c r="I1187" s="30"/>
      <c r="J1187" s="30"/>
      <c r="K1187" s="30"/>
      <c r="L1187" s="30"/>
      <c r="M1187" s="30"/>
      <c r="N1187" s="30"/>
      <c r="O1187" s="30"/>
      <c r="P1187" s="30"/>
      <c r="Q1187" s="30"/>
      <c r="R1187" s="30"/>
      <c r="S1187" s="22"/>
      <c r="T1187" s="22"/>
      <c r="U1187" s="22"/>
      <c r="V1187" s="22"/>
      <c r="W1187" s="22"/>
      <c r="X1187" s="22"/>
      <c r="AC1187" s="22"/>
      <c r="AD1187" s="22"/>
    </row>
    <row r="1188" spans="4:30" ht="13.5">
      <c r="D1188" s="30"/>
      <c r="E1188" s="24"/>
      <c r="F1188" s="24"/>
      <c r="G1188" s="24"/>
      <c r="H1188" s="30"/>
      <c r="I1188" s="30"/>
      <c r="J1188" s="30"/>
      <c r="K1188" s="30"/>
      <c r="L1188" s="30"/>
      <c r="M1188" s="30"/>
      <c r="N1188" s="30"/>
      <c r="O1188" s="30"/>
      <c r="P1188" s="30"/>
      <c r="Q1188" s="30"/>
      <c r="R1188" s="30"/>
      <c r="S1188" s="22"/>
      <c r="T1188" s="22"/>
      <c r="U1188" s="22"/>
      <c r="V1188" s="22"/>
      <c r="W1188" s="22"/>
      <c r="X1188" s="22"/>
      <c r="AC1188" s="22"/>
      <c r="AD1188" s="22"/>
    </row>
    <row r="1189" spans="4:30" ht="13.5">
      <c r="D1189" s="30"/>
      <c r="E1189" s="24"/>
      <c r="F1189" s="24"/>
      <c r="G1189" s="24"/>
      <c r="H1189" s="30"/>
      <c r="I1189" s="30"/>
      <c r="J1189" s="30"/>
      <c r="K1189" s="30"/>
      <c r="L1189" s="30"/>
      <c r="M1189" s="30"/>
      <c r="N1189" s="30"/>
      <c r="O1189" s="30"/>
      <c r="P1189" s="30"/>
      <c r="Q1189" s="30"/>
      <c r="R1189" s="30"/>
      <c r="S1189" s="22"/>
      <c r="T1189" s="22"/>
      <c r="U1189" s="22"/>
      <c r="V1189" s="22"/>
      <c r="W1189" s="22"/>
      <c r="X1189" s="22"/>
      <c r="AC1189" s="22"/>
      <c r="AD1189" s="22"/>
    </row>
    <row r="1190" spans="4:30" ht="13.5">
      <c r="D1190" s="30"/>
      <c r="E1190" s="24"/>
      <c r="F1190" s="24"/>
      <c r="G1190" s="24"/>
      <c r="H1190" s="30"/>
      <c r="I1190" s="30"/>
      <c r="J1190" s="30"/>
      <c r="K1190" s="30"/>
      <c r="L1190" s="30"/>
      <c r="M1190" s="30"/>
      <c r="N1190" s="30"/>
      <c r="O1190" s="30"/>
      <c r="P1190" s="30"/>
      <c r="Q1190" s="30"/>
      <c r="R1190" s="30"/>
      <c r="S1190" s="22"/>
      <c r="T1190" s="22"/>
      <c r="U1190" s="22"/>
      <c r="V1190" s="22"/>
      <c r="W1190" s="22"/>
      <c r="X1190" s="22"/>
      <c r="AC1190" s="22"/>
      <c r="AD1190" s="22"/>
    </row>
    <row r="1191" spans="4:30" ht="13.5">
      <c r="D1191" s="30"/>
      <c r="E1191" s="24"/>
      <c r="F1191" s="24"/>
      <c r="G1191" s="24"/>
      <c r="H1191" s="30"/>
      <c r="I1191" s="30"/>
      <c r="J1191" s="30"/>
      <c r="K1191" s="30"/>
      <c r="L1191" s="30"/>
      <c r="M1191" s="30"/>
      <c r="N1191" s="30"/>
      <c r="O1191" s="30"/>
      <c r="P1191" s="30"/>
      <c r="Q1191" s="30"/>
      <c r="R1191" s="30"/>
      <c r="S1191" s="22"/>
      <c r="T1191" s="22"/>
      <c r="U1191" s="22"/>
      <c r="V1191" s="22"/>
      <c r="W1191" s="22"/>
      <c r="X1191" s="22"/>
      <c r="AC1191" s="22"/>
      <c r="AD1191" s="22"/>
    </row>
    <row r="1192" spans="4:30" ht="13.5">
      <c r="D1192" s="30"/>
      <c r="E1192" s="24"/>
      <c r="F1192" s="24"/>
      <c r="G1192" s="24"/>
      <c r="H1192" s="30"/>
      <c r="I1192" s="30"/>
      <c r="J1192" s="30"/>
      <c r="K1192" s="30"/>
      <c r="L1192" s="30"/>
      <c r="M1192" s="30"/>
      <c r="N1192" s="30"/>
      <c r="O1192" s="30"/>
      <c r="P1192" s="30"/>
      <c r="Q1192" s="30"/>
      <c r="R1192" s="30"/>
      <c r="S1192" s="22"/>
      <c r="T1192" s="22"/>
      <c r="U1192" s="22"/>
      <c r="V1192" s="22"/>
      <c r="W1192" s="22"/>
      <c r="X1192" s="22"/>
      <c r="AC1192" s="22"/>
      <c r="AD1192" s="22"/>
    </row>
    <row r="1193" spans="4:30" ht="13.5">
      <c r="D1193" s="30"/>
      <c r="E1193" s="24"/>
      <c r="F1193" s="24"/>
      <c r="G1193" s="24"/>
      <c r="H1193" s="30"/>
      <c r="I1193" s="30"/>
      <c r="J1193" s="30"/>
      <c r="K1193" s="30"/>
      <c r="L1193" s="30"/>
      <c r="M1193" s="30"/>
      <c r="N1193" s="30"/>
      <c r="O1193" s="30"/>
      <c r="P1193" s="30"/>
      <c r="Q1193" s="30"/>
      <c r="R1193" s="30"/>
      <c r="S1193" s="22"/>
      <c r="T1193" s="22"/>
      <c r="U1193" s="22"/>
      <c r="V1193" s="22"/>
      <c r="W1193" s="22"/>
      <c r="X1193" s="22"/>
      <c r="AC1193" s="22"/>
      <c r="AD1193" s="22"/>
    </row>
    <row r="1194" spans="4:30" ht="13.5">
      <c r="D1194" s="30"/>
      <c r="E1194" s="24"/>
      <c r="F1194" s="24"/>
      <c r="G1194" s="24"/>
      <c r="H1194" s="30"/>
      <c r="I1194" s="30"/>
      <c r="J1194" s="30"/>
      <c r="K1194" s="30"/>
      <c r="L1194" s="30"/>
      <c r="M1194" s="30"/>
      <c r="N1194" s="30"/>
      <c r="O1194" s="30"/>
      <c r="P1194" s="30"/>
      <c r="Q1194" s="30"/>
      <c r="R1194" s="30"/>
      <c r="S1194" s="22"/>
      <c r="T1194" s="22"/>
      <c r="U1194" s="22"/>
      <c r="V1194" s="22"/>
      <c r="W1194" s="22"/>
      <c r="X1194" s="22"/>
      <c r="AC1194" s="22"/>
      <c r="AD1194" s="22"/>
    </row>
    <row r="1195" spans="4:30" ht="13.5">
      <c r="D1195" s="30"/>
      <c r="E1195" s="24"/>
      <c r="F1195" s="24"/>
      <c r="G1195" s="24"/>
      <c r="H1195" s="30"/>
      <c r="I1195" s="30"/>
      <c r="J1195" s="30"/>
      <c r="K1195" s="30"/>
      <c r="L1195" s="30"/>
      <c r="M1195" s="30"/>
      <c r="N1195" s="30"/>
      <c r="O1195" s="30"/>
      <c r="P1195" s="30"/>
      <c r="Q1195" s="30"/>
      <c r="R1195" s="30"/>
      <c r="S1195" s="22"/>
      <c r="T1195" s="22"/>
      <c r="U1195" s="22"/>
      <c r="V1195" s="22"/>
      <c r="W1195" s="22"/>
      <c r="X1195" s="22"/>
      <c r="AC1195" s="22"/>
      <c r="AD1195" s="22"/>
    </row>
    <row r="1196" spans="4:30" ht="13.5">
      <c r="D1196" s="30"/>
      <c r="E1196" s="24"/>
      <c r="F1196" s="24"/>
      <c r="G1196" s="24"/>
      <c r="H1196" s="30"/>
      <c r="I1196" s="30"/>
      <c r="J1196" s="30"/>
      <c r="K1196" s="30"/>
      <c r="L1196" s="30"/>
      <c r="M1196" s="30"/>
      <c r="N1196" s="30"/>
      <c r="O1196" s="30"/>
      <c r="P1196" s="30"/>
      <c r="Q1196" s="30"/>
      <c r="R1196" s="30"/>
      <c r="S1196" s="22"/>
      <c r="T1196" s="22"/>
      <c r="U1196" s="22"/>
      <c r="V1196" s="22"/>
      <c r="W1196" s="22"/>
      <c r="X1196" s="22"/>
      <c r="AC1196" s="22"/>
      <c r="AD1196" s="22"/>
    </row>
    <row r="1197" spans="4:30" ht="13.5">
      <c r="D1197" s="30"/>
      <c r="E1197" s="24"/>
      <c r="F1197" s="24"/>
      <c r="G1197" s="24"/>
      <c r="H1197" s="30"/>
      <c r="I1197" s="30"/>
      <c r="J1197" s="30"/>
      <c r="K1197" s="30"/>
      <c r="L1197" s="30"/>
      <c r="M1197" s="30"/>
      <c r="N1197" s="30"/>
      <c r="O1197" s="30"/>
      <c r="P1197" s="30"/>
      <c r="Q1197" s="30"/>
      <c r="R1197" s="30"/>
      <c r="S1197" s="22"/>
      <c r="T1197" s="22"/>
      <c r="U1197" s="22"/>
      <c r="V1197" s="22"/>
      <c r="W1197" s="22"/>
      <c r="X1197" s="22"/>
      <c r="AC1197" s="22"/>
      <c r="AD1197" s="22"/>
    </row>
    <row r="1198" spans="4:30" ht="13.5">
      <c r="D1198" s="30"/>
      <c r="E1198" s="24"/>
      <c r="F1198" s="24"/>
      <c r="G1198" s="24"/>
      <c r="H1198" s="30"/>
      <c r="I1198" s="30"/>
      <c r="J1198" s="30"/>
      <c r="K1198" s="30"/>
      <c r="L1198" s="30"/>
      <c r="M1198" s="30"/>
      <c r="N1198" s="30"/>
      <c r="O1198" s="30"/>
      <c r="P1198" s="30"/>
      <c r="Q1198" s="30"/>
      <c r="R1198" s="30"/>
      <c r="S1198" s="22"/>
      <c r="T1198" s="22"/>
      <c r="U1198" s="22"/>
      <c r="V1198" s="22"/>
      <c r="W1198" s="22"/>
      <c r="X1198" s="22"/>
      <c r="AC1198" s="22"/>
      <c r="AD1198" s="22"/>
    </row>
    <row r="1199" spans="4:30" ht="13.5">
      <c r="D1199" s="30"/>
      <c r="E1199" s="24"/>
      <c r="F1199" s="24"/>
      <c r="G1199" s="24"/>
      <c r="H1199" s="30"/>
      <c r="I1199" s="30"/>
      <c r="J1199" s="30"/>
      <c r="K1199" s="30"/>
      <c r="L1199" s="30"/>
      <c r="M1199" s="30"/>
      <c r="N1199" s="30"/>
      <c r="O1199" s="30"/>
      <c r="P1199" s="30"/>
      <c r="Q1199" s="30"/>
      <c r="R1199" s="30"/>
      <c r="S1199" s="22"/>
      <c r="T1199" s="22"/>
      <c r="U1199" s="22"/>
      <c r="V1199" s="22"/>
      <c r="W1199" s="22"/>
      <c r="X1199" s="22"/>
      <c r="AC1199" s="22"/>
      <c r="AD1199" s="22"/>
    </row>
    <row r="1200" spans="4:30" ht="13.5">
      <c r="D1200" s="30"/>
      <c r="E1200" s="24"/>
      <c r="F1200" s="24"/>
      <c r="G1200" s="24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30"/>
      <c r="S1200" s="22"/>
      <c r="T1200" s="22"/>
      <c r="U1200" s="22"/>
      <c r="V1200" s="22"/>
      <c r="W1200" s="22"/>
      <c r="X1200" s="22"/>
      <c r="AC1200" s="22"/>
      <c r="AD1200" s="22"/>
    </row>
    <row r="1201" spans="4:30" ht="13.5">
      <c r="D1201" s="30"/>
      <c r="E1201" s="24"/>
      <c r="F1201" s="24"/>
      <c r="G1201" s="24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30"/>
      <c r="S1201" s="22"/>
      <c r="T1201" s="22"/>
      <c r="U1201" s="22"/>
      <c r="V1201" s="22"/>
      <c r="W1201" s="22"/>
      <c r="X1201" s="22"/>
      <c r="AC1201" s="22"/>
      <c r="AD1201" s="22"/>
    </row>
    <row r="1202" spans="4:30" ht="13.5">
      <c r="D1202" s="30"/>
      <c r="E1202" s="24"/>
      <c r="F1202" s="24"/>
      <c r="G1202" s="24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30"/>
      <c r="S1202" s="22"/>
      <c r="T1202" s="22"/>
      <c r="U1202" s="22"/>
      <c r="V1202" s="22"/>
      <c r="W1202" s="22"/>
      <c r="X1202" s="22"/>
      <c r="AC1202" s="22"/>
      <c r="AD1202" s="22"/>
    </row>
    <row r="1203" spans="4:30" ht="13.5">
      <c r="D1203" s="30"/>
      <c r="E1203" s="24"/>
      <c r="F1203" s="24"/>
      <c r="G1203" s="24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30"/>
      <c r="S1203" s="22"/>
      <c r="T1203" s="22"/>
      <c r="U1203" s="22"/>
      <c r="V1203" s="22"/>
      <c r="W1203" s="22"/>
      <c r="X1203" s="22"/>
      <c r="AC1203" s="22"/>
      <c r="AD1203" s="22"/>
    </row>
    <row r="1204" spans="4:30" ht="13.5">
      <c r="D1204" s="30"/>
      <c r="E1204" s="24"/>
      <c r="F1204" s="24"/>
      <c r="G1204" s="24"/>
      <c r="H1204" s="30"/>
      <c r="I1204" s="30"/>
      <c r="J1204" s="30"/>
      <c r="K1204" s="30"/>
      <c r="L1204" s="30"/>
      <c r="M1204" s="30"/>
      <c r="N1204" s="30"/>
      <c r="O1204" s="30"/>
      <c r="P1204" s="30"/>
      <c r="Q1204" s="30"/>
      <c r="R1204" s="30"/>
      <c r="S1204" s="22"/>
      <c r="T1204" s="22"/>
      <c r="U1204" s="22"/>
      <c r="V1204" s="22"/>
      <c r="W1204" s="22"/>
      <c r="X1204" s="22"/>
      <c r="AC1204" s="22"/>
      <c r="AD1204" s="22"/>
    </row>
    <row r="1205" spans="4:30" ht="13.5">
      <c r="D1205" s="30"/>
      <c r="E1205" s="24"/>
      <c r="F1205" s="24"/>
      <c r="G1205" s="24"/>
      <c r="H1205" s="30"/>
      <c r="I1205" s="30"/>
      <c r="J1205" s="30"/>
      <c r="K1205" s="30"/>
      <c r="L1205" s="30"/>
      <c r="M1205" s="30"/>
      <c r="N1205" s="30"/>
      <c r="O1205" s="30"/>
      <c r="P1205" s="30"/>
      <c r="Q1205" s="30"/>
      <c r="R1205" s="30"/>
      <c r="S1205" s="22"/>
      <c r="T1205" s="22"/>
      <c r="U1205" s="22"/>
      <c r="V1205" s="22"/>
      <c r="W1205" s="22"/>
      <c r="X1205" s="22"/>
      <c r="AC1205" s="22"/>
      <c r="AD1205" s="22"/>
    </row>
    <row r="1206" spans="4:30" ht="13.5">
      <c r="D1206" s="30"/>
      <c r="E1206" s="24"/>
      <c r="F1206" s="24"/>
      <c r="G1206" s="24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30"/>
      <c r="S1206" s="22"/>
      <c r="T1206" s="22"/>
      <c r="U1206" s="22"/>
      <c r="V1206" s="22"/>
      <c r="W1206" s="22"/>
      <c r="X1206" s="22"/>
      <c r="AC1206" s="22"/>
      <c r="AD1206" s="22"/>
    </row>
    <row r="1207" spans="4:30" ht="13.5">
      <c r="D1207" s="30"/>
      <c r="E1207" s="24"/>
      <c r="F1207" s="24"/>
      <c r="G1207" s="24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30"/>
      <c r="S1207" s="22"/>
      <c r="T1207" s="22"/>
      <c r="U1207" s="22"/>
      <c r="V1207" s="22"/>
      <c r="W1207" s="22"/>
      <c r="X1207" s="22"/>
      <c r="AC1207" s="22"/>
      <c r="AD1207" s="22"/>
    </row>
    <row r="1208" spans="4:30" ht="13.5">
      <c r="D1208" s="30"/>
      <c r="E1208" s="24"/>
      <c r="F1208" s="24"/>
      <c r="G1208" s="24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30"/>
      <c r="S1208" s="22"/>
      <c r="T1208" s="22"/>
      <c r="U1208" s="22"/>
      <c r="V1208" s="22"/>
      <c r="W1208" s="22"/>
      <c r="X1208" s="22"/>
      <c r="AC1208" s="22"/>
      <c r="AD1208" s="22"/>
    </row>
    <row r="1209" spans="4:30" ht="13.5">
      <c r="D1209" s="30"/>
      <c r="E1209" s="24"/>
      <c r="F1209" s="24"/>
      <c r="G1209" s="24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30"/>
      <c r="S1209" s="22"/>
      <c r="T1209" s="22"/>
      <c r="U1209" s="22"/>
      <c r="V1209" s="22"/>
      <c r="W1209" s="22"/>
      <c r="X1209" s="22"/>
      <c r="AC1209" s="22"/>
      <c r="AD1209" s="22"/>
    </row>
    <row r="1210" spans="4:30" ht="13.5">
      <c r="D1210" s="30"/>
      <c r="E1210" s="24"/>
      <c r="F1210" s="24"/>
      <c r="G1210" s="24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30"/>
      <c r="S1210" s="22"/>
      <c r="T1210" s="22"/>
      <c r="U1210" s="22"/>
      <c r="V1210" s="22"/>
      <c r="W1210" s="22"/>
      <c r="X1210" s="22"/>
      <c r="AC1210" s="22"/>
      <c r="AD1210" s="22"/>
    </row>
    <row r="1211" spans="4:30" ht="13.5">
      <c r="D1211" s="30"/>
      <c r="E1211" s="24"/>
      <c r="F1211" s="24"/>
      <c r="G1211" s="24"/>
      <c r="H1211" s="30"/>
      <c r="I1211" s="30"/>
      <c r="J1211" s="30"/>
      <c r="K1211" s="30"/>
      <c r="L1211" s="30"/>
      <c r="M1211" s="30"/>
      <c r="N1211" s="30"/>
      <c r="O1211" s="30"/>
      <c r="P1211" s="30"/>
      <c r="Q1211" s="30"/>
      <c r="R1211" s="30"/>
      <c r="S1211" s="22"/>
      <c r="T1211" s="22"/>
      <c r="U1211" s="22"/>
      <c r="V1211" s="22"/>
      <c r="W1211" s="22"/>
      <c r="X1211" s="22"/>
      <c r="AC1211" s="22"/>
      <c r="AD1211" s="22"/>
    </row>
    <row r="1212" spans="4:30" ht="13.5">
      <c r="D1212" s="30"/>
      <c r="E1212" s="24"/>
      <c r="F1212" s="24"/>
      <c r="G1212" s="24"/>
      <c r="H1212" s="30"/>
      <c r="I1212" s="30"/>
      <c r="J1212" s="30"/>
      <c r="K1212" s="30"/>
      <c r="L1212" s="30"/>
      <c r="M1212" s="30"/>
      <c r="N1212" s="30"/>
      <c r="O1212" s="30"/>
      <c r="P1212" s="30"/>
      <c r="Q1212" s="30"/>
      <c r="R1212" s="30"/>
      <c r="S1212" s="22"/>
      <c r="T1212" s="22"/>
      <c r="U1212" s="22"/>
      <c r="V1212" s="22"/>
      <c r="W1212" s="22"/>
      <c r="X1212" s="22"/>
      <c r="AC1212" s="22"/>
      <c r="AD1212" s="22"/>
    </row>
    <row r="1213" spans="4:30" ht="13.5">
      <c r="D1213" s="30"/>
      <c r="E1213" s="24"/>
      <c r="F1213" s="24"/>
      <c r="G1213" s="24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30"/>
      <c r="S1213" s="22"/>
      <c r="T1213" s="22"/>
      <c r="U1213" s="22"/>
      <c r="V1213" s="22"/>
      <c r="W1213" s="22"/>
      <c r="X1213" s="22"/>
      <c r="AC1213" s="22"/>
      <c r="AD1213" s="22"/>
    </row>
    <row r="1214" spans="4:30" ht="13.5">
      <c r="D1214" s="30"/>
      <c r="E1214" s="24"/>
      <c r="F1214" s="24"/>
      <c r="G1214" s="24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30"/>
      <c r="S1214" s="22"/>
      <c r="T1214" s="22"/>
      <c r="U1214" s="22"/>
      <c r="V1214" s="22"/>
      <c r="W1214" s="22"/>
      <c r="X1214" s="22"/>
      <c r="AC1214" s="22"/>
      <c r="AD1214" s="22"/>
    </row>
    <row r="1215" spans="4:30" ht="13.5">
      <c r="D1215" s="30"/>
      <c r="E1215" s="24"/>
      <c r="F1215" s="24"/>
      <c r="G1215" s="24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30"/>
      <c r="S1215" s="22"/>
      <c r="T1215" s="22"/>
      <c r="U1215" s="22"/>
      <c r="V1215" s="22"/>
      <c r="W1215" s="22"/>
      <c r="X1215" s="22"/>
      <c r="AC1215" s="22"/>
      <c r="AD1215" s="22"/>
    </row>
    <row r="1216" spans="4:30" ht="13.5">
      <c r="D1216" s="30"/>
      <c r="E1216" s="24"/>
      <c r="F1216" s="24"/>
      <c r="G1216" s="24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30"/>
      <c r="S1216" s="22"/>
      <c r="T1216" s="22"/>
      <c r="U1216" s="22"/>
      <c r="V1216" s="22"/>
      <c r="W1216" s="22"/>
      <c r="X1216" s="22"/>
      <c r="AC1216" s="22"/>
      <c r="AD1216" s="22"/>
    </row>
    <row r="1217" spans="4:30" ht="13.5">
      <c r="D1217" s="30"/>
      <c r="E1217" s="24"/>
      <c r="F1217" s="24"/>
      <c r="G1217" s="24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30"/>
      <c r="S1217" s="22"/>
      <c r="T1217" s="22"/>
      <c r="U1217" s="22"/>
      <c r="V1217" s="22"/>
      <c r="W1217" s="22"/>
      <c r="X1217" s="22"/>
      <c r="AC1217" s="22"/>
      <c r="AD1217" s="22"/>
    </row>
    <row r="1218" spans="4:30" ht="13.5">
      <c r="D1218" s="30"/>
      <c r="E1218" s="24"/>
      <c r="F1218" s="24"/>
      <c r="G1218" s="24"/>
      <c r="H1218" s="30"/>
      <c r="I1218" s="30"/>
      <c r="J1218" s="30"/>
      <c r="K1218" s="30"/>
      <c r="L1218" s="30"/>
      <c r="M1218" s="30"/>
      <c r="N1218" s="30"/>
      <c r="O1218" s="30"/>
      <c r="P1218" s="30"/>
      <c r="Q1218" s="30"/>
      <c r="R1218" s="30"/>
      <c r="S1218" s="22"/>
      <c r="T1218" s="22"/>
      <c r="U1218" s="22"/>
      <c r="V1218" s="22"/>
      <c r="W1218" s="22"/>
      <c r="X1218" s="22"/>
      <c r="AC1218" s="22"/>
      <c r="AD1218" s="22"/>
    </row>
    <row r="1219" spans="4:30" ht="13.5">
      <c r="D1219" s="30"/>
      <c r="E1219" s="24"/>
      <c r="F1219" s="24"/>
      <c r="G1219" s="24"/>
      <c r="H1219" s="30"/>
      <c r="I1219" s="30"/>
      <c r="J1219" s="30"/>
      <c r="K1219" s="30"/>
      <c r="L1219" s="30"/>
      <c r="M1219" s="30"/>
      <c r="N1219" s="30"/>
      <c r="O1219" s="30"/>
      <c r="P1219" s="30"/>
      <c r="Q1219" s="30"/>
      <c r="R1219" s="30"/>
      <c r="S1219" s="22"/>
      <c r="T1219" s="22"/>
      <c r="U1219" s="22"/>
      <c r="V1219" s="22"/>
      <c r="W1219" s="22"/>
      <c r="X1219" s="22"/>
      <c r="AC1219" s="22"/>
      <c r="AD1219" s="22"/>
    </row>
    <row r="1220" spans="4:30" ht="13.5">
      <c r="D1220" s="30"/>
      <c r="E1220" s="24"/>
      <c r="F1220" s="24"/>
      <c r="G1220" s="24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30"/>
      <c r="S1220" s="22"/>
      <c r="T1220" s="22"/>
      <c r="U1220" s="22"/>
      <c r="V1220" s="22"/>
      <c r="W1220" s="22"/>
      <c r="X1220" s="22"/>
      <c r="AC1220" s="22"/>
      <c r="AD1220" s="22"/>
    </row>
    <row r="1221" spans="4:30" ht="13.5">
      <c r="D1221" s="30"/>
      <c r="E1221" s="24"/>
      <c r="F1221" s="24"/>
      <c r="G1221" s="24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30"/>
      <c r="S1221" s="22"/>
      <c r="T1221" s="22"/>
      <c r="U1221" s="22"/>
      <c r="V1221" s="22"/>
      <c r="W1221" s="22"/>
      <c r="X1221" s="22"/>
      <c r="AC1221" s="22"/>
      <c r="AD1221" s="22"/>
    </row>
    <row r="1222" spans="4:30" ht="13.5">
      <c r="D1222" s="30"/>
      <c r="E1222" s="24"/>
      <c r="F1222" s="24"/>
      <c r="G1222" s="24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30"/>
      <c r="S1222" s="22"/>
      <c r="T1222" s="22"/>
      <c r="U1222" s="22"/>
      <c r="V1222" s="22"/>
      <c r="W1222" s="22"/>
      <c r="X1222" s="22"/>
      <c r="AC1222" s="22"/>
      <c r="AD1222" s="22"/>
    </row>
    <row r="1223" spans="4:30" ht="13.5">
      <c r="D1223" s="30"/>
      <c r="E1223" s="24"/>
      <c r="F1223" s="24"/>
      <c r="G1223" s="24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30"/>
      <c r="S1223" s="22"/>
      <c r="T1223" s="22"/>
      <c r="U1223" s="22"/>
      <c r="V1223" s="22"/>
      <c r="W1223" s="22"/>
      <c r="X1223" s="22"/>
      <c r="AC1223" s="22"/>
      <c r="AD1223" s="22"/>
    </row>
    <row r="1224" spans="4:30" ht="13.5">
      <c r="D1224" s="30"/>
      <c r="E1224" s="24"/>
      <c r="F1224" s="24"/>
      <c r="G1224" s="24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30"/>
      <c r="S1224" s="22"/>
      <c r="T1224" s="22"/>
      <c r="U1224" s="22"/>
      <c r="V1224" s="22"/>
      <c r="W1224" s="22"/>
      <c r="X1224" s="22"/>
      <c r="AC1224" s="22"/>
      <c r="AD1224" s="22"/>
    </row>
    <row r="1225" spans="4:30" ht="13.5">
      <c r="D1225" s="30"/>
      <c r="E1225" s="24"/>
      <c r="F1225" s="24"/>
      <c r="G1225" s="24"/>
      <c r="H1225" s="30"/>
      <c r="I1225" s="30"/>
      <c r="J1225" s="30"/>
      <c r="K1225" s="30"/>
      <c r="L1225" s="30"/>
      <c r="M1225" s="30"/>
      <c r="N1225" s="30"/>
      <c r="O1225" s="30"/>
      <c r="P1225" s="30"/>
      <c r="Q1225" s="30"/>
      <c r="R1225" s="30"/>
      <c r="S1225" s="22"/>
      <c r="T1225" s="22"/>
      <c r="U1225" s="22"/>
      <c r="V1225" s="22"/>
      <c r="W1225" s="22"/>
      <c r="X1225" s="22"/>
      <c r="AC1225" s="22"/>
      <c r="AD1225" s="22"/>
    </row>
    <row r="1226" spans="4:30" ht="13.5">
      <c r="D1226" s="30"/>
      <c r="E1226" s="24"/>
      <c r="F1226" s="24"/>
      <c r="G1226" s="24"/>
      <c r="H1226" s="30"/>
      <c r="I1226" s="30"/>
      <c r="J1226" s="30"/>
      <c r="K1226" s="30"/>
      <c r="L1226" s="30"/>
      <c r="M1226" s="30"/>
      <c r="N1226" s="30"/>
      <c r="O1226" s="30"/>
      <c r="P1226" s="30"/>
      <c r="Q1226" s="30"/>
      <c r="R1226" s="30"/>
      <c r="S1226" s="22"/>
      <c r="T1226" s="22"/>
      <c r="U1226" s="22"/>
      <c r="V1226" s="22"/>
      <c r="W1226" s="22"/>
      <c r="X1226" s="22"/>
      <c r="AC1226" s="22"/>
      <c r="AD1226" s="22"/>
    </row>
    <row r="1227" spans="4:30" ht="13.5">
      <c r="D1227" s="30"/>
      <c r="E1227" s="24"/>
      <c r="F1227" s="24"/>
      <c r="G1227" s="24"/>
      <c r="H1227" s="30"/>
      <c r="I1227" s="30"/>
      <c r="J1227" s="30"/>
      <c r="K1227" s="30"/>
      <c r="L1227" s="30"/>
      <c r="M1227" s="30"/>
      <c r="N1227" s="30"/>
      <c r="O1227" s="30"/>
      <c r="P1227" s="30"/>
      <c r="Q1227" s="30"/>
      <c r="R1227" s="30"/>
      <c r="S1227" s="22"/>
      <c r="T1227" s="22"/>
      <c r="U1227" s="22"/>
      <c r="V1227" s="22"/>
      <c r="W1227" s="22"/>
      <c r="X1227" s="22"/>
      <c r="AC1227" s="22"/>
      <c r="AD1227" s="22"/>
    </row>
    <row r="1228" spans="4:30" ht="13.5">
      <c r="D1228" s="30"/>
      <c r="E1228" s="24"/>
      <c r="F1228" s="24"/>
      <c r="G1228" s="24"/>
      <c r="H1228" s="30"/>
      <c r="I1228" s="30"/>
      <c r="J1228" s="30"/>
      <c r="K1228" s="30"/>
      <c r="L1228" s="30"/>
      <c r="M1228" s="30"/>
      <c r="N1228" s="30"/>
      <c r="O1228" s="30"/>
      <c r="P1228" s="30"/>
      <c r="Q1228" s="30"/>
      <c r="R1228" s="30"/>
      <c r="S1228" s="22"/>
      <c r="T1228" s="22"/>
      <c r="U1228" s="22"/>
      <c r="V1228" s="22"/>
      <c r="W1228" s="22"/>
      <c r="X1228" s="22"/>
      <c r="AC1228" s="22"/>
      <c r="AD1228" s="22"/>
    </row>
    <row r="1229" spans="4:30" ht="13.5">
      <c r="D1229" s="30"/>
      <c r="E1229" s="24"/>
      <c r="F1229" s="24"/>
      <c r="G1229" s="24"/>
      <c r="H1229" s="30"/>
      <c r="I1229" s="30"/>
      <c r="J1229" s="30"/>
      <c r="K1229" s="30"/>
      <c r="L1229" s="30"/>
      <c r="M1229" s="30"/>
      <c r="N1229" s="30"/>
      <c r="O1229" s="30"/>
      <c r="P1229" s="30"/>
      <c r="Q1229" s="30"/>
      <c r="R1229" s="30"/>
      <c r="S1229" s="22"/>
      <c r="T1229" s="22"/>
      <c r="U1229" s="22"/>
      <c r="V1229" s="22"/>
      <c r="W1229" s="22"/>
      <c r="X1229" s="22"/>
      <c r="AC1229" s="22"/>
      <c r="AD1229" s="22"/>
    </row>
    <row r="1230" spans="4:30" ht="13.5">
      <c r="D1230" s="30"/>
      <c r="E1230" s="24"/>
      <c r="F1230" s="24"/>
      <c r="G1230" s="24"/>
      <c r="H1230" s="30"/>
      <c r="I1230" s="30"/>
      <c r="J1230" s="30"/>
      <c r="K1230" s="30"/>
      <c r="L1230" s="30"/>
      <c r="M1230" s="30"/>
      <c r="N1230" s="30"/>
      <c r="O1230" s="30"/>
      <c r="P1230" s="30"/>
      <c r="Q1230" s="30"/>
      <c r="R1230" s="30"/>
      <c r="S1230" s="22"/>
      <c r="T1230" s="22"/>
      <c r="U1230" s="22"/>
      <c r="V1230" s="22"/>
      <c r="W1230" s="22"/>
      <c r="X1230" s="22"/>
      <c r="AC1230" s="22"/>
      <c r="AD1230" s="22"/>
    </row>
    <row r="1231" spans="4:30" ht="13.5">
      <c r="D1231" s="30"/>
      <c r="E1231" s="24"/>
      <c r="F1231" s="24"/>
      <c r="G1231" s="24"/>
      <c r="H1231" s="30"/>
      <c r="I1231" s="30"/>
      <c r="J1231" s="30"/>
      <c r="K1231" s="30"/>
      <c r="L1231" s="30"/>
      <c r="M1231" s="30"/>
      <c r="N1231" s="30"/>
      <c r="O1231" s="30"/>
      <c r="P1231" s="30"/>
      <c r="Q1231" s="30"/>
      <c r="R1231" s="30"/>
      <c r="S1231" s="22"/>
      <c r="T1231" s="22"/>
      <c r="U1231" s="22"/>
      <c r="V1231" s="22"/>
      <c r="W1231" s="22"/>
      <c r="X1231" s="22"/>
      <c r="AC1231" s="22"/>
      <c r="AD1231" s="22"/>
    </row>
    <row r="1232" spans="4:30" ht="13.5">
      <c r="D1232" s="30"/>
      <c r="E1232" s="24"/>
      <c r="F1232" s="24"/>
      <c r="G1232" s="24"/>
      <c r="H1232" s="30"/>
      <c r="I1232" s="30"/>
      <c r="J1232" s="30"/>
      <c r="K1232" s="30"/>
      <c r="L1232" s="30"/>
      <c r="M1232" s="30"/>
      <c r="N1232" s="30"/>
      <c r="O1232" s="30"/>
      <c r="P1232" s="30"/>
      <c r="Q1232" s="30"/>
      <c r="R1232" s="30"/>
      <c r="S1232" s="22"/>
      <c r="T1232" s="22"/>
      <c r="U1232" s="22"/>
      <c r="V1232" s="22"/>
      <c r="W1232" s="22"/>
      <c r="X1232" s="22"/>
      <c r="AC1232" s="22"/>
      <c r="AD1232" s="22"/>
    </row>
    <row r="1233" spans="4:30" ht="13.5">
      <c r="D1233" s="30"/>
      <c r="E1233" s="24"/>
      <c r="F1233" s="24"/>
      <c r="G1233" s="24"/>
      <c r="H1233" s="30"/>
      <c r="I1233" s="30"/>
      <c r="J1233" s="30"/>
      <c r="K1233" s="30"/>
      <c r="L1233" s="30"/>
      <c r="M1233" s="30"/>
      <c r="N1233" s="30"/>
      <c r="O1233" s="30"/>
      <c r="P1233" s="30"/>
      <c r="Q1233" s="30"/>
      <c r="R1233" s="30"/>
      <c r="S1233" s="22"/>
      <c r="T1233" s="22"/>
      <c r="U1233" s="22"/>
      <c r="V1233" s="22"/>
      <c r="W1233" s="22"/>
      <c r="X1233" s="22"/>
      <c r="AC1233" s="22"/>
      <c r="AD1233" s="22"/>
    </row>
    <row r="1234" spans="4:30" ht="13.5">
      <c r="D1234" s="30"/>
      <c r="E1234" s="24"/>
      <c r="F1234" s="24"/>
      <c r="G1234" s="24"/>
      <c r="H1234" s="30"/>
      <c r="I1234" s="30"/>
      <c r="J1234" s="30"/>
      <c r="K1234" s="30"/>
      <c r="L1234" s="30"/>
      <c r="M1234" s="30"/>
      <c r="N1234" s="30"/>
      <c r="O1234" s="30"/>
      <c r="P1234" s="30"/>
      <c r="Q1234" s="30"/>
      <c r="R1234" s="30"/>
      <c r="S1234" s="22"/>
      <c r="T1234" s="22"/>
      <c r="U1234" s="22"/>
      <c r="V1234" s="22"/>
      <c r="W1234" s="22"/>
      <c r="X1234" s="22"/>
      <c r="AC1234" s="22"/>
      <c r="AD1234" s="22"/>
    </row>
    <row r="1235" spans="4:30" ht="13.5">
      <c r="D1235" s="30"/>
      <c r="E1235" s="24"/>
      <c r="F1235" s="24"/>
      <c r="G1235" s="24"/>
      <c r="H1235" s="30"/>
      <c r="I1235" s="30"/>
      <c r="J1235" s="30"/>
      <c r="K1235" s="30"/>
      <c r="L1235" s="30"/>
      <c r="M1235" s="30"/>
      <c r="N1235" s="30"/>
      <c r="O1235" s="30"/>
      <c r="P1235" s="30"/>
      <c r="Q1235" s="30"/>
      <c r="R1235" s="30"/>
      <c r="S1235" s="22"/>
      <c r="T1235" s="22"/>
      <c r="U1235" s="22"/>
      <c r="V1235" s="22"/>
      <c r="W1235" s="22"/>
      <c r="X1235" s="22"/>
      <c r="AC1235" s="22"/>
      <c r="AD1235" s="22"/>
    </row>
    <row r="1236" spans="4:30" ht="13.5">
      <c r="D1236" s="30"/>
      <c r="E1236" s="24"/>
      <c r="F1236" s="24"/>
      <c r="G1236" s="24"/>
      <c r="H1236" s="30"/>
      <c r="I1236" s="30"/>
      <c r="J1236" s="30"/>
      <c r="K1236" s="30"/>
      <c r="L1236" s="30"/>
      <c r="M1236" s="30"/>
      <c r="N1236" s="30"/>
      <c r="O1236" s="30"/>
      <c r="P1236" s="30"/>
      <c r="Q1236" s="30"/>
      <c r="R1236" s="30"/>
      <c r="S1236" s="22"/>
      <c r="T1236" s="22"/>
      <c r="U1236" s="22"/>
      <c r="V1236" s="22"/>
      <c r="W1236" s="22"/>
      <c r="X1236" s="22"/>
      <c r="AC1236" s="22"/>
      <c r="AD1236" s="22"/>
    </row>
    <row r="1237" spans="4:30" ht="13.5">
      <c r="D1237" s="30"/>
      <c r="E1237" s="24"/>
      <c r="F1237" s="24"/>
      <c r="G1237" s="24"/>
      <c r="H1237" s="30"/>
      <c r="I1237" s="30"/>
      <c r="J1237" s="30"/>
      <c r="K1237" s="30"/>
      <c r="L1237" s="30"/>
      <c r="M1237" s="30"/>
      <c r="N1237" s="30"/>
      <c r="O1237" s="30"/>
      <c r="P1237" s="30"/>
      <c r="Q1237" s="30"/>
      <c r="R1237" s="30"/>
      <c r="S1237" s="22"/>
      <c r="T1237" s="22"/>
      <c r="U1237" s="22"/>
      <c r="V1237" s="22"/>
      <c r="W1237" s="22"/>
      <c r="X1237" s="22"/>
      <c r="AC1237" s="22"/>
      <c r="AD1237" s="22"/>
    </row>
    <row r="1238" spans="4:30" ht="13.5">
      <c r="D1238" s="30"/>
      <c r="E1238" s="24"/>
      <c r="F1238" s="24"/>
      <c r="G1238" s="24"/>
      <c r="H1238" s="30"/>
      <c r="I1238" s="30"/>
      <c r="J1238" s="30"/>
      <c r="K1238" s="30"/>
      <c r="L1238" s="30"/>
      <c r="M1238" s="30"/>
      <c r="N1238" s="30"/>
      <c r="O1238" s="30"/>
      <c r="P1238" s="30"/>
      <c r="Q1238" s="30"/>
      <c r="R1238" s="30"/>
      <c r="S1238" s="22"/>
      <c r="T1238" s="22"/>
      <c r="U1238" s="22"/>
      <c r="V1238" s="22"/>
      <c r="W1238" s="22"/>
      <c r="X1238" s="22"/>
      <c r="AC1238" s="22"/>
      <c r="AD1238" s="22"/>
    </row>
    <row r="1239" spans="4:30" ht="13.5">
      <c r="D1239" s="30"/>
      <c r="E1239" s="24"/>
      <c r="F1239" s="24"/>
      <c r="G1239" s="24"/>
      <c r="H1239" s="30"/>
      <c r="I1239" s="30"/>
      <c r="J1239" s="30"/>
      <c r="K1239" s="30"/>
      <c r="L1239" s="30"/>
      <c r="M1239" s="30"/>
      <c r="N1239" s="30"/>
      <c r="O1239" s="30"/>
      <c r="P1239" s="30"/>
      <c r="Q1239" s="30"/>
      <c r="R1239" s="30"/>
      <c r="S1239" s="22"/>
      <c r="T1239" s="22"/>
      <c r="U1239" s="22"/>
      <c r="V1239" s="22"/>
      <c r="W1239" s="22"/>
      <c r="X1239" s="22"/>
      <c r="AC1239" s="22"/>
      <c r="AD1239" s="22"/>
    </row>
    <row r="1240" spans="4:30" ht="13.5">
      <c r="D1240" s="30"/>
      <c r="E1240" s="24"/>
      <c r="F1240" s="24"/>
      <c r="G1240" s="24"/>
      <c r="H1240" s="30"/>
      <c r="I1240" s="30"/>
      <c r="J1240" s="30"/>
      <c r="K1240" s="30"/>
      <c r="L1240" s="30"/>
      <c r="M1240" s="30"/>
      <c r="N1240" s="30"/>
      <c r="O1240" s="30"/>
      <c r="P1240" s="30"/>
      <c r="Q1240" s="30"/>
      <c r="R1240" s="30"/>
      <c r="S1240" s="22"/>
      <c r="T1240" s="22"/>
      <c r="U1240" s="22"/>
      <c r="V1240" s="22"/>
      <c r="W1240" s="22"/>
      <c r="X1240" s="22"/>
      <c r="AC1240" s="22"/>
      <c r="AD1240" s="22"/>
    </row>
    <row r="1241" spans="4:30" ht="13.5">
      <c r="D1241" s="30"/>
      <c r="E1241" s="24"/>
      <c r="F1241" s="24"/>
      <c r="G1241" s="24"/>
      <c r="H1241" s="30"/>
      <c r="I1241" s="30"/>
      <c r="J1241" s="30"/>
      <c r="K1241" s="30"/>
      <c r="L1241" s="30"/>
      <c r="M1241" s="30"/>
      <c r="N1241" s="30"/>
      <c r="O1241" s="30"/>
      <c r="P1241" s="30"/>
      <c r="Q1241" s="30"/>
      <c r="R1241" s="30"/>
      <c r="S1241" s="22"/>
      <c r="T1241" s="22"/>
      <c r="U1241" s="22"/>
      <c r="V1241" s="22"/>
      <c r="W1241" s="22"/>
      <c r="X1241" s="22"/>
      <c r="AC1241" s="22"/>
      <c r="AD1241" s="22"/>
    </row>
    <row r="1242" spans="4:30" ht="13.5">
      <c r="D1242" s="30"/>
      <c r="E1242" s="24"/>
      <c r="F1242" s="24"/>
      <c r="G1242" s="24"/>
      <c r="H1242" s="30"/>
      <c r="I1242" s="30"/>
      <c r="J1242" s="30"/>
      <c r="K1242" s="30"/>
      <c r="L1242" s="30"/>
      <c r="M1242" s="30"/>
      <c r="N1242" s="30"/>
      <c r="O1242" s="30"/>
      <c r="P1242" s="30"/>
      <c r="Q1242" s="30"/>
      <c r="R1242" s="30"/>
      <c r="S1242" s="22"/>
      <c r="T1242" s="22"/>
      <c r="U1242" s="22"/>
      <c r="V1242" s="22"/>
      <c r="W1242" s="22"/>
      <c r="X1242" s="22"/>
      <c r="AC1242" s="22"/>
      <c r="AD1242" s="22"/>
    </row>
    <row r="1243" spans="4:30" ht="13.5">
      <c r="D1243" s="30"/>
      <c r="E1243" s="24"/>
      <c r="F1243" s="24"/>
      <c r="G1243" s="24"/>
      <c r="H1243" s="30"/>
      <c r="I1243" s="30"/>
      <c r="J1243" s="30"/>
      <c r="K1243" s="30"/>
      <c r="L1243" s="30"/>
      <c r="M1243" s="30"/>
      <c r="N1243" s="30"/>
      <c r="O1243" s="30"/>
      <c r="P1243" s="30"/>
      <c r="Q1243" s="30"/>
      <c r="R1243" s="30"/>
      <c r="S1243" s="22"/>
      <c r="T1243" s="22"/>
      <c r="U1243" s="22"/>
      <c r="V1243" s="22"/>
      <c r="W1243" s="22"/>
      <c r="X1243" s="22"/>
      <c r="AC1243" s="22"/>
      <c r="AD1243" s="22"/>
    </row>
    <row r="1244" spans="4:30" ht="13.5">
      <c r="D1244" s="30"/>
      <c r="E1244" s="24"/>
      <c r="F1244" s="24"/>
      <c r="G1244" s="24"/>
      <c r="H1244" s="30"/>
      <c r="I1244" s="30"/>
      <c r="J1244" s="30"/>
      <c r="K1244" s="30"/>
      <c r="L1244" s="30"/>
      <c r="M1244" s="30"/>
      <c r="N1244" s="30"/>
      <c r="O1244" s="30"/>
      <c r="P1244" s="30"/>
      <c r="Q1244" s="30"/>
      <c r="R1244" s="30"/>
      <c r="S1244" s="22"/>
      <c r="T1244" s="22"/>
      <c r="U1244" s="22"/>
      <c r="V1244" s="22"/>
      <c r="W1244" s="22"/>
      <c r="X1244" s="22"/>
      <c r="AC1244" s="22"/>
      <c r="AD1244" s="22"/>
    </row>
    <row r="1245" spans="4:30" ht="13.5">
      <c r="D1245" s="30"/>
      <c r="E1245" s="24"/>
      <c r="F1245" s="24"/>
      <c r="G1245" s="24"/>
      <c r="H1245" s="30"/>
      <c r="I1245" s="30"/>
      <c r="J1245" s="30"/>
      <c r="K1245" s="30"/>
      <c r="L1245" s="30"/>
      <c r="M1245" s="30"/>
      <c r="N1245" s="30"/>
      <c r="O1245" s="30"/>
      <c r="P1245" s="30"/>
      <c r="Q1245" s="30"/>
      <c r="R1245" s="30"/>
      <c r="S1245" s="22"/>
      <c r="T1245" s="22"/>
      <c r="U1245" s="22"/>
      <c r="V1245" s="22"/>
      <c r="W1245" s="22"/>
      <c r="X1245" s="22"/>
      <c r="AC1245" s="22"/>
      <c r="AD1245" s="22"/>
    </row>
    <row r="1246" spans="4:30" ht="13.5">
      <c r="D1246" s="30"/>
      <c r="E1246" s="24"/>
      <c r="F1246" s="24"/>
      <c r="G1246" s="24"/>
      <c r="H1246" s="30"/>
      <c r="I1246" s="30"/>
      <c r="J1246" s="30"/>
      <c r="K1246" s="30"/>
      <c r="L1246" s="30"/>
      <c r="M1246" s="30"/>
      <c r="N1246" s="30"/>
      <c r="O1246" s="30"/>
      <c r="P1246" s="30"/>
      <c r="Q1246" s="30"/>
      <c r="R1246" s="30"/>
      <c r="S1246" s="22"/>
      <c r="T1246" s="22"/>
      <c r="U1246" s="22"/>
      <c r="V1246" s="22"/>
      <c r="W1246" s="22"/>
      <c r="X1246" s="22"/>
      <c r="AC1246" s="22"/>
      <c r="AD1246" s="22"/>
    </row>
    <row r="1247" spans="4:30" ht="13.5">
      <c r="D1247" s="30"/>
      <c r="E1247" s="24"/>
      <c r="F1247" s="24"/>
      <c r="G1247" s="24"/>
      <c r="H1247" s="30"/>
      <c r="I1247" s="30"/>
      <c r="J1247" s="30"/>
      <c r="K1247" s="30"/>
      <c r="L1247" s="30"/>
      <c r="M1247" s="30"/>
      <c r="N1247" s="30"/>
      <c r="O1247" s="30"/>
      <c r="P1247" s="30"/>
      <c r="Q1247" s="30"/>
      <c r="R1247" s="30"/>
      <c r="S1247" s="22"/>
      <c r="T1247" s="22"/>
      <c r="U1247" s="22"/>
      <c r="V1247" s="22"/>
      <c r="W1247" s="22"/>
      <c r="X1247" s="22"/>
      <c r="AC1247" s="22"/>
      <c r="AD1247" s="22"/>
    </row>
    <row r="1248" spans="4:30" ht="13.5">
      <c r="D1248" s="30"/>
      <c r="E1248" s="24"/>
      <c r="F1248" s="24"/>
      <c r="G1248" s="24"/>
      <c r="H1248" s="30"/>
      <c r="I1248" s="30"/>
      <c r="J1248" s="30"/>
      <c r="K1248" s="30"/>
      <c r="L1248" s="30"/>
      <c r="M1248" s="30"/>
      <c r="N1248" s="30"/>
      <c r="O1248" s="30"/>
      <c r="P1248" s="30"/>
      <c r="Q1248" s="30"/>
      <c r="R1248" s="30"/>
      <c r="S1248" s="22"/>
      <c r="T1248" s="22"/>
      <c r="U1248" s="22"/>
      <c r="V1248" s="22"/>
      <c r="W1248" s="22"/>
      <c r="X1248" s="22"/>
      <c r="AC1248" s="22"/>
      <c r="AD1248" s="22"/>
    </row>
    <row r="1249" spans="4:30" ht="13.5">
      <c r="D1249" s="30"/>
      <c r="E1249" s="24"/>
      <c r="F1249" s="24"/>
      <c r="G1249" s="24"/>
      <c r="H1249" s="30"/>
      <c r="I1249" s="30"/>
      <c r="J1249" s="30"/>
      <c r="K1249" s="30"/>
      <c r="L1249" s="30"/>
      <c r="M1249" s="30"/>
      <c r="N1249" s="30"/>
      <c r="O1249" s="30"/>
      <c r="P1249" s="30"/>
      <c r="Q1249" s="30"/>
      <c r="R1249" s="30"/>
      <c r="S1249" s="22"/>
      <c r="T1249" s="22"/>
      <c r="U1249" s="22"/>
      <c r="V1249" s="22"/>
      <c r="W1249" s="22"/>
      <c r="X1249" s="22"/>
      <c r="AC1249" s="22"/>
      <c r="AD1249" s="22"/>
    </row>
    <row r="1250" spans="4:30" ht="13.5">
      <c r="D1250" s="30"/>
      <c r="E1250" s="24"/>
      <c r="F1250" s="24"/>
      <c r="G1250" s="24"/>
      <c r="H1250" s="30"/>
      <c r="I1250" s="30"/>
      <c r="J1250" s="30"/>
      <c r="K1250" s="30"/>
      <c r="L1250" s="30"/>
      <c r="M1250" s="30"/>
      <c r="N1250" s="30"/>
      <c r="O1250" s="30"/>
      <c r="P1250" s="30"/>
      <c r="Q1250" s="30"/>
      <c r="R1250" s="30"/>
      <c r="S1250" s="22"/>
      <c r="T1250" s="22"/>
      <c r="U1250" s="22"/>
      <c r="V1250" s="22"/>
      <c r="W1250" s="22"/>
      <c r="X1250" s="22"/>
      <c r="AC1250" s="22"/>
      <c r="AD1250" s="22"/>
    </row>
    <row r="1251" spans="4:30" ht="13.5">
      <c r="D1251" s="30"/>
      <c r="E1251" s="24"/>
      <c r="F1251" s="24"/>
      <c r="G1251" s="24"/>
      <c r="H1251" s="30"/>
      <c r="I1251" s="30"/>
      <c r="J1251" s="30"/>
      <c r="K1251" s="30"/>
      <c r="L1251" s="30"/>
      <c r="M1251" s="30"/>
      <c r="N1251" s="30"/>
      <c r="O1251" s="30"/>
      <c r="P1251" s="30"/>
      <c r="Q1251" s="30"/>
      <c r="R1251" s="30"/>
      <c r="S1251" s="22"/>
      <c r="T1251" s="22"/>
      <c r="U1251" s="22"/>
      <c r="V1251" s="22"/>
      <c r="W1251" s="22"/>
      <c r="X1251" s="22"/>
      <c r="AC1251" s="22"/>
      <c r="AD1251" s="22"/>
    </row>
    <row r="1252" spans="4:30" ht="13.5">
      <c r="D1252" s="30"/>
      <c r="E1252" s="24"/>
      <c r="F1252" s="24"/>
      <c r="G1252" s="24"/>
      <c r="H1252" s="30"/>
      <c r="I1252" s="30"/>
      <c r="J1252" s="30"/>
      <c r="K1252" s="30"/>
      <c r="L1252" s="30"/>
      <c r="M1252" s="30"/>
      <c r="N1252" s="30"/>
      <c r="O1252" s="30"/>
      <c r="P1252" s="30"/>
      <c r="Q1252" s="30"/>
      <c r="R1252" s="30"/>
      <c r="S1252" s="22"/>
      <c r="T1252" s="22"/>
      <c r="U1252" s="22"/>
      <c r="V1252" s="22"/>
      <c r="W1252" s="22"/>
      <c r="X1252" s="22"/>
      <c r="AC1252" s="22"/>
      <c r="AD1252" s="22"/>
    </row>
    <row r="1253" spans="4:30" ht="13.5">
      <c r="D1253" s="30"/>
      <c r="E1253" s="24"/>
      <c r="F1253" s="24"/>
      <c r="G1253" s="24"/>
      <c r="H1253" s="30"/>
      <c r="I1253" s="30"/>
      <c r="J1253" s="30"/>
      <c r="K1253" s="30"/>
      <c r="L1253" s="30"/>
      <c r="M1253" s="30"/>
      <c r="N1253" s="30"/>
      <c r="O1253" s="30"/>
      <c r="P1253" s="30"/>
      <c r="Q1253" s="30"/>
      <c r="R1253" s="30"/>
      <c r="S1253" s="22"/>
      <c r="T1253" s="22"/>
      <c r="U1253" s="22"/>
      <c r="V1253" s="22"/>
      <c r="W1253" s="22"/>
      <c r="X1253" s="22"/>
      <c r="AC1253" s="22"/>
      <c r="AD1253" s="22"/>
    </row>
    <row r="1254" spans="4:30" ht="13.5">
      <c r="D1254" s="30"/>
      <c r="E1254" s="24"/>
      <c r="F1254" s="24"/>
      <c r="G1254" s="24"/>
      <c r="H1254" s="30"/>
      <c r="I1254" s="30"/>
      <c r="J1254" s="30"/>
      <c r="K1254" s="30"/>
      <c r="L1254" s="30"/>
      <c r="M1254" s="30"/>
      <c r="N1254" s="30"/>
      <c r="O1254" s="30"/>
      <c r="P1254" s="30"/>
      <c r="Q1254" s="30"/>
      <c r="R1254" s="30"/>
      <c r="S1254" s="22"/>
      <c r="T1254" s="22"/>
      <c r="U1254" s="22"/>
      <c r="V1254" s="22"/>
      <c r="W1254" s="22"/>
      <c r="X1254" s="22"/>
      <c r="AC1254" s="22"/>
      <c r="AD1254" s="22"/>
    </row>
    <row r="1255" spans="4:30" ht="13.5">
      <c r="D1255" s="30"/>
      <c r="E1255" s="24"/>
      <c r="F1255" s="24"/>
      <c r="G1255" s="24"/>
      <c r="H1255" s="30"/>
      <c r="I1255" s="30"/>
      <c r="J1255" s="30"/>
      <c r="K1255" s="30"/>
      <c r="L1255" s="30"/>
      <c r="M1255" s="30"/>
      <c r="N1255" s="30"/>
      <c r="O1255" s="30"/>
      <c r="P1255" s="30"/>
      <c r="Q1255" s="30"/>
      <c r="R1255" s="30"/>
      <c r="S1255" s="22"/>
      <c r="T1255" s="22"/>
      <c r="U1255" s="22"/>
      <c r="V1255" s="22"/>
      <c r="W1255" s="22"/>
      <c r="X1255" s="22"/>
      <c r="AC1255" s="22"/>
      <c r="AD1255" s="22"/>
    </row>
    <row r="1256" spans="4:30" ht="13.5">
      <c r="D1256" s="30"/>
      <c r="E1256" s="24"/>
      <c r="F1256" s="24"/>
      <c r="G1256" s="24"/>
      <c r="H1256" s="30"/>
      <c r="I1256" s="30"/>
      <c r="J1256" s="30"/>
      <c r="K1256" s="30"/>
      <c r="L1256" s="30"/>
      <c r="M1256" s="30"/>
      <c r="N1256" s="30"/>
      <c r="O1256" s="30"/>
      <c r="P1256" s="30"/>
      <c r="Q1256" s="30"/>
      <c r="R1256" s="30"/>
      <c r="S1256" s="22"/>
      <c r="T1256" s="22"/>
      <c r="U1256" s="22"/>
      <c r="V1256" s="22"/>
      <c r="W1256" s="22"/>
      <c r="X1256" s="22"/>
      <c r="AC1256" s="22"/>
      <c r="AD1256" s="22"/>
    </row>
    <row r="1257" spans="4:30" ht="13.5">
      <c r="D1257" s="30"/>
      <c r="E1257" s="24"/>
      <c r="F1257" s="24"/>
      <c r="G1257" s="24"/>
      <c r="H1257" s="30"/>
      <c r="I1257" s="30"/>
      <c r="J1257" s="30"/>
      <c r="K1257" s="30"/>
      <c r="L1257" s="30"/>
      <c r="M1257" s="30"/>
      <c r="N1257" s="30"/>
      <c r="O1257" s="30"/>
      <c r="P1257" s="30"/>
      <c r="Q1257" s="30"/>
      <c r="R1257" s="30"/>
      <c r="S1257" s="22"/>
      <c r="T1257" s="22"/>
      <c r="U1257" s="22"/>
      <c r="V1257" s="22"/>
      <c r="W1257" s="22"/>
      <c r="X1257" s="22"/>
      <c r="AC1257" s="22"/>
      <c r="AD1257" s="22"/>
    </row>
    <row r="1258" spans="4:30" ht="13.5">
      <c r="D1258" s="30"/>
      <c r="E1258" s="24"/>
      <c r="F1258" s="24"/>
      <c r="G1258" s="24"/>
      <c r="H1258" s="30"/>
      <c r="I1258" s="30"/>
      <c r="J1258" s="30"/>
      <c r="K1258" s="30"/>
      <c r="L1258" s="30"/>
      <c r="M1258" s="30"/>
      <c r="N1258" s="30"/>
      <c r="O1258" s="30"/>
      <c r="P1258" s="30"/>
      <c r="Q1258" s="30"/>
      <c r="R1258" s="30"/>
      <c r="S1258" s="22"/>
      <c r="T1258" s="22"/>
      <c r="U1258" s="22"/>
      <c r="V1258" s="22"/>
      <c r="W1258" s="22"/>
      <c r="X1258" s="22"/>
      <c r="AC1258" s="22"/>
      <c r="AD1258" s="22"/>
    </row>
    <row r="1259" spans="4:30" ht="13.5">
      <c r="D1259" s="30"/>
      <c r="E1259" s="24"/>
      <c r="F1259" s="24"/>
      <c r="G1259" s="24"/>
      <c r="H1259" s="30"/>
      <c r="I1259" s="30"/>
      <c r="J1259" s="30"/>
      <c r="K1259" s="30"/>
      <c r="L1259" s="30"/>
      <c r="M1259" s="30"/>
      <c r="N1259" s="30"/>
      <c r="O1259" s="30"/>
      <c r="P1259" s="30"/>
      <c r="Q1259" s="30"/>
      <c r="R1259" s="30"/>
      <c r="S1259" s="22"/>
      <c r="T1259" s="22"/>
      <c r="U1259" s="22"/>
      <c r="V1259" s="22"/>
      <c r="W1259" s="22"/>
      <c r="X1259" s="22"/>
      <c r="AC1259" s="22"/>
      <c r="AD1259" s="22"/>
    </row>
    <row r="1260" spans="4:30" ht="13.5">
      <c r="D1260" s="30"/>
      <c r="E1260" s="24"/>
      <c r="F1260" s="24"/>
      <c r="G1260" s="24"/>
      <c r="H1260" s="30"/>
      <c r="I1260" s="30"/>
      <c r="J1260" s="30"/>
      <c r="K1260" s="30"/>
      <c r="L1260" s="30"/>
      <c r="M1260" s="30"/>
      <c r="N1260" s="30"/>
      <c r="O1260" s="30"/>
      <c r="P1260" s="30"/>
      <c r="Q1260" s="30"/>
      <c r="R1260" s="30"/>
      <c r="S1260" s="22"/>
      <c r="T1260" s="22"/>
      <c r="U1260" s="22"/>
      <c r="V1260" s="22"/>
      <c r="W1260" s="22"/>
      <c r="X1260" s="22"/>
      <c r="AC1260" s="22"/>
      <c r="AD1260" s="22"/>
    </row>
    <row r="1261" spans="4:30" ht="13.5">
      <c r="D1261" s="30"/>
      <c r="E1261" s="24"/>
      <c r="F1261" s="24"/>
      <c r="G1261" s="24"/>
      <c r="H1261" s="30"/>
      <c r="I1261" s="30"/>
      <c r="J1261" s="30"/>
      <c r="K1261" s="30"/>
      <c r="L1261" s="30"/>
      <c r="M1261" s="30"/>
      <c r="N1261" s="30"/>
      <c r="O1261" s="30"/>
      <c r="P1261" s="30"/>
      <c r="Q1261" s="30"/>
      <c r="R1261" s="30"/>
      <c r="S1261" s="22"/>
      <c r="T1261" s="22"/>
      <c r="U1261" s="22"/>
      <c r="V1261" s="22"/>
      <c r="W1261" s="22"/>
      <c r="X1261" s="22"/>
      <c r="AC1261" s="22"/>
      <c r="AD1261" s="22"/>
    </row>
    <row r="1262" spans="4:30" ht="13.5">
      <c r="D1262" s="30"/>
      <c r="E1262" s="24"/>
      <c r="F1262" s="24"/>
      <c r="G1262" s="24"/>
      <c r="H1262" s="30"/>
      <c r="I1262" s="30"/>
      <c r="J1262" s="30"/>
      <c r="K1262" s="30"/>
      <c r="L1262" s="30"/>
      <c r="M1262" s="30"/>
      <c r="N1262" s="30"/>
      <c r="O1262" s="30"/>
      <c r="P1262" s="30"/>
      <c r="Q1262" s="30"/>
      <c r="R1262" s="30"/>
      <c r="S1262" s="22"/>
      <c r="T1262" s="22"/>
      <c r="U1262" s="22"/>
      <c r="V1262" s="22"/>
      <c r="W1262" s="22"/>
      <c r="X1262" s="22"/>
      <c r="AC1262" s="22"/>
      <c r="AD1262" s="22"/>
    </row>
    <row r="1263" spans="4:30" ht="13.5">
      <c r="D1263" s="30"/>
      <c r="E1263" s="24"/>
      <c r="F1263" s="24"/>
      <c r="G1263" s="24"/>
      <c r="H1263" s="30"/>
      <c r="I1263" s="30"/>
      <c r="J1263" s="30"/>
      <c r="K1263" s="30"/>
      <c r="L1263" s="30"/>
      <c r="M1263" s="30"/>
      <c r="N1263" s="30"/>
      <c r="O1263" s="30"/>
      <c r="P1263" s="30"/>
      <c r="Q1263" s="30"/>
      <c r="R1263" s="30"/>
      <c r="S1263" s="22"/>
      <c r="T1263" s="22"/>
      <c r="U1263" s="22"/>
      <c r="V1263" s="22"/>
      <c r="W1263" s="22"/>
      <c r="X1263" s="22"/>
      <c r="AC1263" s="22"/>
      <c r="AD1263" s="22"/>
    </row>
    <row r="1264" spans="4:30" ht="13.5">
      <c r="D1264" s="30"/>
      <c r="E1264" s="24"/>
      <c r="F1264" s="24"/>
      <c r="G1264" s="24"/>
      <c r="H1264" s="30"/>
      <c r="I1264" s="30"/>
      <c r="J1264" s="30"/>
      <c r="K1264" s="30"/>
      <c r="L1264" s="30"/>
      <c r="M1264" s="30"/>
      <c r="N1264" s="30"/>
      <c r="O1264" s="30"/>
      <c r="P1264" s="30"/>
      <c r="Q1264" s="30"/>
      <c r="R1264" s="30"/>
      <c r="S1264" s="22"/>
      <c r="T1264" s="22"/>
      <c r="U1264" s="22"/>
      <c r="V1264" s="22"/>
      <c r="W1264" s="22"/>
      <c r="X1264" s="22"/>
      <c r="AC1264" s="22"/>
      <c r="AD1264" s="22"/>
    </row>
    <row r="1265" spans="4:30" ht="13.5">
      <c r="D1265" s="30"/>
      <c r="E1265" s="24"/>
      <c r="F1265" s="24"/>
      <c r="G1265" s="24"/>
      <c r="H1265" s="30"/>
      <c r="I1265" s="30"/>
      <c r="J1265" s="30"/>
      <c r="K1265" s="30"/>
      <c r="L1265" s="30"/>
      <c r="M1265" s="30"/>
      <c r="N1265" s="30"/>
      <c r="O1265" s="30"/>
      <c r="P1265" s="30"/>
      <c r="Q1265" s="30"/>
      <c r="R1265" s="30"/>
      <c r="S1265" s="22"/>
      <c r="T1265" s="22"/>
      <c r="U1265" s="22"/>
      <c r="V1265" s="22"/>
      <c r="W1265" s="22"/>
      <c r="X1265" s="22"/>
      <c r="AC1265" s="22"/>
      <c r="AD1265" s="22"/>
    </row>
    <row r="1266" spans="4:30" ht="13.5">
      <c r="D1266" s="30"/>
      <c r="E1266" s="24"/>
      <c r="F1266" s="24"/>
      <c r="G1266" s="24"/>
      <c r="H1266" s="30"/>
      <c r="I1266" s="30"/>
      <c r="J1266" s="30"/>
      <c r="K1266" s="30"/>
      <c r="L1266" s="30"/>
      <c r="M1266" s="30"/>
      <c r="N1266" s="30"/>
      <c r="O1266" s="30"/>
      <c r="P1266" s="30"/>
      <c r="Q1266" s="30"/>
      <c r="R1266" s="30"/>
      <c r="S1266" s="22"/>
      <c r="T1266" s="22"/>
      <c r="U1266" s="22"/>
      <c r="V1266" s="22"/>
      <c r="W1266" s="22"/>
      <c r="X1266" s="22"/>
      <c r="AC1266" s="22"/>
      <c r="AD1266" s="22"/>
    </row>
    <row r="1267" spans="4:30" ht="13.5">
      <c r="D1267" s="30"/>
      <c r="E1267" s="24"/>
      <c r="F1267" s="24"/>
      <c r="G1267" s="24"/>
      <c r="H1267" s="30"/>
      <c r="I1267" s="30"/>
      <c r="J1267" s="30"/>
      <c r="K1267" s="30"/>
      <c r="L1267" s="30"/>
      <c r="M1267" s="30"/>
      <c r="N1267" s="30"/>
      <c r="O1267" s="30"/>
      <c r="P1267" s="30"/>
      <c r="Q1267" s="30"/>
      <c r="R1267" s="30"/>
      <c r="S1267" s="22"/>
      <c r="T1267" s="22"/>
      <c r="U1267" s="22"/>
      <c r="V1267" s="22"/>
      <c r="W1267" s="22"/>
      <c r="X1267" s="22"/>
      <c r="AC1267" s="22"/>
      <c r="AD1267" s="22"/>
    </row>
    <row r="1268" spans="4:30" ht="13.5">
      <c r="D1268" s="30"/>
      <c r="E1268" s="24"/>
      <c r="F1268" s="24"/>
      <c r="G1268" s="24"/>
      <c r="H1268" s="30"/>
      <c r="I1268" s="30"/>
      <c r="J1268" s="30"/>
      <c r="K1268" s="30"/>
      <c r="L1268" s="30"/>
      <c r="M1268" s="30"/>
      <c r="N1268" s="30"/>
      <c r="O1268" s="30"/>
      <c r="P1268" s="30"/>
      <c r="Q1268" s="30"/>
      <c r="R1268" s="30"/>
      <c r="S1268" s="22"/>
      <c r="T1268" s="22"/>
      <c r="U1268" s="22"/>
      <c r="V1268" s="22"/>
      <c r="W1268" s="22"/>
      <c r="X1268" s="22"/>
      <c r="AC1268" s="22"/>
      <c r="AD1268" s="22"/>
    </row>
    <row r="1269" spans="4:30" ht="13.5">
      <c r="D1269" s="30"/>
      <c r="E1269" s="24"/>
      <c r="F1269" s="24"/>
      <c r="G1269" s="24"/>
      <c r="H1269" s="30"/>
      <c r="I1269" s="30"/>
      <c r="J1269" s="30"/>
      <c r="K1269" s="30"/>
      <c r="L1269" s="30"/>
      <c r="M1269" s="30"/>
      <c r="N1269" s="30"/>
      <c r="O1269" s="30"/>
      <c r="P1269" s="30"/>
      <c r="Q1269" s="30"/>
      <c r="R1269" s="30"/>
      <c r="S1269" s="22"/>
      <c r="T1269" s="22"/>
      <c r="U1269" s="22"/>
      <c r="V1269" s="22"/>
      <c r="W1269" s="22"/>
      <c r="X1269" s="22"/>
      <c r="AC1269" s="22"/>
      <c r="AD1269" s="22"/>
    </row>
    <row r="1270" spans="4:30" ht="13.5">
      <c r="D1270" s="30"/>
      <c r="E1270" s="24"/>
      <c r="F1270" s="24"/>
      <c r="G1270" s="24"/>
      <c r="H1270" s="30"/>
      <c r="I1270" s="30"/>
      <c r="J1270" s="30"/>
      <c r="K1270" s="30"/>
      <c r="L1270" s="30"/>
      <c r="M1270" s="30"/>
      <c r="N1270" s="30"/>
      <c r="O1270" s="30"/>
      <c r="P1270" s="30"/>
      <c r="Q1270" s="30"/>
      <c r="R1270" s="30"/>
      <c r="S1270" s="22"/>
      <c r="T1270" s="22"/>
      <c r="U1270" s="22"/>
      <c r="V1270" s="22"/>
      <c r="W1270" s="22"/>
      <c r="X1270" s="22"/>
      <c r="AC1270" s="22"/>
      <c r="AD1270" s="22"/>
    </row>
    <row r="1271" spans="4:30" ht="13.5">
      <c r="D1271" s="30"/>
      <c r="E1271" s="24"/>
      <c r="F1271" s="24"/>
      <c r="G1271" s="24"/>
      <c r="H1271" s="30"/>
      <c r="I1271" s="30"/>
      <c r="J1271" s="30"/>
      <c r="K1271" s="30"/>
      <c r="L1271" s="30"/>
      <c r="M1271" s="30"/>
      <c r="N1271" s="30"/>
      <c r="O1271" s="30"/>
      <c r="P1271" s="30"/>
      <c r="Q1271" s="30"/>
      <c r="R1271" s="30"/>
      <c r="S1271" s="22"/>
      <c r="T1271" s="22"/>
      <c r="U1271" s="22"/>
      <c r="V1271" s="22"/>
      <c r="W1271" s="22"/>
      <c r="X1271" s="22"/>
      <c r="AC1271" s="22"/>
      <c r="AD1271" s="22"/>
    </row>
    <row r="1272" spans="4:30" ht="13.5">
      <c r="D1272" s="30"/>
      <c r="E1272" s="24"/>
      <c r="F1272" s="24"/>
      <c r="G1272" s="24"/>
      <c r="H1272" s="30"/>
      <c r="I1272" s="30"/>
      <c r="J1272" s="30"/>
      <c r="K1272" s="30"/>
      <c r="L1272" s="30"/>
      <c r="M1272" s="30"/>
      <c r="N1272" s="30"/>
      <c r="O1272" s="30"/>
      <c r="P1272" s="30"/>
      <c r="Q1272" s="30"/>
      <c r="R1272" s="30"/>
      <c r="S1272" s="22"/>
      <c r="T1272" s="22"/>
      <c r="U1272" s="22"/>
      <c r="V1272" s="22"/>
      <c r="W1272" s="22"/>
      <c r="X1272" s="22"/>
      <c r="AC1272" s="22"/>
      <c r="AD1272" s="22"/>
    </row>
    <row r="1273" spans="4:30" ht="13.5">
      <c r="D1273" s="30"/>
      <c r="E1273" s="24"/>
      <c r="F1273" s="24"/>
      <c r="G1273" s="24"/>
      <c r="H1273" s="30"/>
      <c r="I1273" s="30"/>
      <c r="J1273" s="30"/>
      <c r="K1273" s="30"/>
      <c r="L1273" s="30"/>
      <c r="M1273" s="30"/>
      <c r="N1273" s="30"/>
      <c r="O1273" s="30"/>
      <c r="P1273" s="30"/>
      <c r="Q1273" s="30"/>
      <c r="R1273" s="30"/>
      <c r="S1273" s="22"/>
      <c r="T1273" s="22"/>
      <c r="U1273" s="22"/>
      <c r="V1273" s="22"/>
      <c r="W1273" s="22"/>
      <c r="X1273" s="22"/>
      <c r="AC1273" s="22"/>
      <c r="AD1273" s="22"/>
    </row>
    <row r="1274" spans="4:30" ht="13.5">
      <c r="D1274" s="30"/>
      <c r="E1274" s="24"/>
      <c r="F1274" s="24"/>
      <c r="G1274" s="24"/>
      <c r="H1274" s="30"/>
      <c r="I1274" s="30"/>
      <c r="J1274" s="30"/>
      <c r="K1274" s="30"/>
      <c r="L1274" s="30"/>
      <c r="M1274" s="30"/>
      <c r="N1274" s="30"/>
      <c r="O1274" s="30"/>
      <c r="P1274" s="30"/>
      <c r="Q1274" s="30"/>
      <c r="R1274" s="30"/>
      <c r="S1274" s="22"/>
      <c r="T1274" s="22"/>
      <c r="U1274" s="22"/>
      <c r="V1274" s="22"/>
      <c r="W1274" s="22"/>
      <c r="X1274" s="22"/>
      <c r="AC1274" s="22"/>
      <c r="AD1274" s="22"/>
    </row>
    <row r="1275" spans="4:30" ht="13.5">
      <c r="D1275" s="30"/>
      <c r="E1275" s="24"/>
      <c r="F1275" s="24"/>
      <c r="G1275" s="24"/>
      <c r="H1275" s="30"/>
      <c r="I1275" s="30"/>
      <c r="J1275" s="30"/>
      <c r="K1275" s="30"/>
      <c r="L1275" s="30"/>
      <c r="M1275" s="30"/>
      <c r="N1275" s="30"/>
      <c r="O1275" s="30"/>
      <c r="P1275" s="30"/>
      <c r="Q1275" s="30"/>
      <c r="R1275" s="30"/>
      <c r="S1275" s="22"/>
      <c r="T1275" s="22"/>
      <c r="U1275" s="22"/>
      <c r="V1275" s="22"/>
      <c r="W1275" s="22"/>
      <c r="X1275" s="22"/>
      <c r="AC1275" s="22"/>
      <c r="AD1275" s="22"/>
    </row>
    <row r="1276" spans="4:30" ht="13.5">
      <c r="D1276" s="30"/>
      <c r="E1276" s="24"/>
      <c r="F1276" s="24"/>
      <c r="G1276" s="24"/>
      <c r="H1276" s="30"/>
      <c r="I1276" s="30"/>
      <c r="J1276" s="30"/>
      <c r="K1276" s="30"/>
      <c r="L1276" s="30"/>
      <c r="M1276" s="30"/>
      <c r="N1276" s="30"/>
      <c r="O1276" s="30"/>
      <c r="P1276" s="30"/>
      <c r="Q1276" s="30"/>
      <c r="R1276" s="30"/>
      <c r="S1276" s="22"/>
      <c r="T1276" s="22"/>
      <c r="U1276" s="22"/>
      <c r="V1276" s="22"/>
      <c r="W1276" s="22"/>
      <c r="X1276" s="22"/>
      <c r="AC1276" s="22"/>
      <c r="AD1276" s="22"/>
    </row>
    <row r="1277" spans="4:30" ht="13.5">
      <c r="D1277" s="30"/>
      <c r="E1277" s="24"/>
      <c r="F1277" s="24"/>
      <c r="G1277" s="24"/>
      <c r="H1277" s="30"/>
      <c r="I1277" s="30"/>
      <c r="J1277" s="30"/>
      <c r="K1277" s="30"/>
      <c r="L1277" s="30"/>
      <c r="M1277" s="30"/>
      <c r="N1277" s="30"/>
      <c r="O1277" s="30"/>
      <c r="P1277" s="30"/>
      <c r="Q1277" s="30"/>
      <c r="R1277" s="30"/>
      <c r="S1277" s="22"/>
      <c r="T1277" s="22"/>
      <c r="U1277" s="22"/>
      <c r="V1277" s="22"/>
      <c r="W1277" s="22"/>
      <c r="X1277" s="22"/>
      <c r="AC1277" s="22"/>
      <c r="AD1277" s="22"/>
    </row>
    <row r="1278" spans="4:30" ht="13.5">
      <c r="D1278" s="30"/>
      <c r="E1278" s="24"/>
      <c r="F1278" s="24"/>
      <c r="G1278" s="24"/>
      <c r="H1278" s="30"/>
      <c r="I1278" s="30"/>
      <c r="J1278" s="30"/>
      <c r="K1278" s="30"/>
      <c r="L1278" s="30"/>
      <c r="M1278" s="30"/>
      <c r="N1278" s="30"/>
      <c r="O1278" s="30"/>
      <c r="P1278" s="30"/>
      <c r="Q1278" s="30"/>
      <c r="R1278" s="30"/>
      <c r="S1278" s="22"/>
      <c r="T1278" s="22"/>
      <c r="U1278" s="22"/>
      <c r="V1278" s="22"/>
      <c r="W1278" s="22"/>
      <c r="X1278" s="22"/>
      <c r="AC1278" s="22"/>
      <c r="AD1278" s="22"/>
    </row>
    <row r="1279" spans="4:30" ht="13.5">
      <c r="D1279" s="30"/>
      <c r="E1279" s="24"/>
      <c r="F1279" s="24"/>
      <c r="G1279" s="24"/>
      <c r="H1279" s="30"/>
      <c r="I1279" s="30"/>
      <c r="J1279" s="30"/>
      <c r="K1279" s="30"/>
      <c r="L1279" s="30"/>
      <c r="M1279" s="30"/>
      <c r="N1279" s="30"/>
      <c r="O1279" s="30"/>
      <c r="P1279" s="30"/>
      <c r="Q1279" s="30"/>
      <c r="R1279" s="30"/>
      <c r="S1279" s="22"/>
      <c r="T1279" s="22"/>
      <c r="U1279" s="22"/>
      <c r="V1279" s="22"/>
      <c r="W1279" s="22"/>
      <c r="X1279" s="22"/>
      <c r="AC1279" s="22"/>
      <c r="AD1279" s="22"/>
    </row>
    <row r="1280" spans="4:30" ht="13.5">
      <c r="D1280" s="30"/>
      <c r="E1280" s="24"/>
      <c r="F1280" s="24"/>
      <c r="G1280" s="24"/>
      <c r="H1280" s="30"/>
      <c r="I1280" s="30"/>
      <c r="J1280" s="30"/>
      <c r="K1280" s="30"/>
      <c r="L1280" s="30"/>
      <c r="M1280" s="30"/>
      <c r="N1280" s="30"/>
      <c r="O1280" s="30"/>
      <c r="P1280" s="30"/>
      <c r="Q1280" s="30"/>
      <c r="R1280" s="30"/>
      <c r="S1280" s="22"/>
      <c r="T1280" s="22"/>
      <c r="U1280" s="22"/>
      <c r="V1280" s="22"/>
      <c r="W1280" s="22"/>
      <c r="X1280" s="22"/>
      <c r="AC1280" s="22"/>
      <c r="AD1280" s="22"/>
    </row>
    <row r="1281" spans="4:30" ht="13.5">
      <c r="D1281" s="30"/>
      <c r="E1281" s="24"/>
      <c r="F1281" s="24"/>
      <c r="G1281" s="24"/>
      <c r="H1281" s="30"/>
      <c r="I1281" s="30"/>
      <c r="J1281" s="30"/>
      <c r="K1281" s="30"/>
      <c r="L1281" s="30"/>
      <c r="M1281" s="30"/>
      <c r="N1281" s="30"/>
      <c r="O1281" s="30"/>
      <c r="P1281" s="30"/>
      <c r="Q1281" s="30"/>
      <c r="R1281" s="30"/>
      <c r="S1281" s="22"/>
      <c r="T1281" s="22"/>
      <c r="U1281" s="22"/>
      <c r="V1281" s="22"/>
      <c r="W1281" s="22"/>
      <c r="X1281" s="22"/>
      <c r="AC1281" s="22"/>
      <c r="AD1281" s="22"/>
    </row>
    <row r="1282" spans="4:30" ht="13.5">
      <c r="D1282" s="30"/>
      <c r="E1282" s="24"/>
      <c r="F1282" s="24"/>
      <c r="G1282" s="24"/>
      <c r="H1282" s="30"/>
      <c r="I1282" s="30"/>
      <c r="J1282" s="30"/>
      <c r="K1282" s="30"/>
      <c r="L1282" s="30"/>
      <c r="M1282" s="30"/>
      <c r="N1282" s="30"/>
      <c r="O1282" s="30"/>
      <c r="P1282" s="30"/>
      <c r="Q1282" s="30"/>
      <c r="R1282" s="30"/>
      <c r="S1282" s="22"/>
      <c r="T1282" s="22"/>
      <c r="U1282" s="22"/>
      <c r="V1282" s="22"/>
      <c r="W1282" s="22"/>
      <c r="X1282" s="22"/>
      <c r="AC1282" s="22"/>
      <c r="AD1282" s="22"/>
    </row>
    <row r="1283" spans="4:30" ht="13.5">
      <c r="D1283" s="30"/>
      <c r="E1283" s="24"/>
      <c r="F1283" s="24"/>
      <c r="G1283" s="24"/>
      <c r="H1283" s="30"/>
      <c r="I1283" s="30"/>
      <c r="J1283" s="30"/>
      <c r="K1283" s="30"/>
      <c r="L1283" s="30"/>
      <c r="M1283" s="30"/>
      <c r="N1283" s="30"/>
      <c r="O1283" s="30"/>
      <c r="P1283" s="30"/>
      <c r="Q1283" s="30"/>
      <c r="R1283" s="30"/>
      <c r="S1283" s="22"/>
      <c r="T1283" s="22"/>
      <c r="U1283" s="22"/>
      <c r="V1283" s="22"/>
      <c r="W1283" s="22"/>
      <c r="X1283" s="22"/>
      <c r="AC1283" s="22"/>
      <c r="AD1283" s="22"/>
    </row>
    <row r="1284" spans="4:30" ht="13.5">
      <c r="D1284" s="30"/>
      <c r="E1284" s="24"/>
      <c r="F1284" s="24"/>
      <c r="G1284" s="24"/>
      <c r="H1284" s="30"/>
      <c r="I1284" s="30"/>
      <c r="J1284" s="30"/>
      <c r="K1284" s="30"/>
      <c r="L1284" s="30"/>
      <c r="M1284" s="30"/>
      <c r="N1284" s="30"/>
      <c r="O1284" s="30"/>
      <c r="P1284" s="30"/>
      <c r="Q1284" s="30"/>
      <c r="R1284" s="30"/>
      <c r="S1284" s="22"/>
      <c r="T1284" s="22"/>
      <c r="U1284" s="22"/>
      <c r="V1284" s="22"/>
      <c r="W1284" s="22"/>
      <c r="X1284" s="22"/>
      <c r="AC1284" s="22"/>
      <c r="AD1284" s="22"/>
    </row>
    <row r="1285" spans="4:30" ht="13.5">
      <c r="D1285" s="30"/>
      <c r="E1285" s="24"/>
      <c r="F1285" s="24"/>
      <c r="G1285" s="24"/>
      <c r="H1285" s="30"/>
      <c r="I1285" s="30"/>
      <c r="J1285" s="30"/>
      <c r="K1285" s="30"/>
      <c r="L1285" s="30"/>
      <c r="M1285" s="30"/>
      <c r="N1285" s="30"/>
      <c r="O1285" s="30"/>
      <c r="P1285" s="30"/>
      <c r="Q1285" s="30"/>
      <c r="R1285" s="30"/>
      <c r="S1285" s="22"/>
      <c r="T1285" s="22"/>
      <c r="U1285" s="22"/>
      <c r="V1285" s="22"/>
      <c r="W1285" s="22"/>
      <c r="X1285" s="22"/>
      <c r="AC1285" s="22"/>
      <c r="AD1285" s="22"/>
    </row>
    <row r="1286" spans="4:30" ht="13.5">
      <c r="D1286" s="30"/>
      <c r="E1286" s="24"/>
      <c r="F1286" s="24"/>
      <c r="G1286" s="24"/>
      <c r="H1286" s="30"/>
      <c r="I1286" s="30"/>
      <c r="J1286" s="30"/>
      <c r="K1286" s="30"/>
      <c r="L1286" s="30"/>
      <c r="M1286" s="30"/>
      <c r="N1286" s="30"/>
      <c r="O1286" s="30"/>
      <c r="P1286" s="30"/>
      <c r="Q1286" s="30"/>
      <c r="R1286" s="30"/>
      <c r="S1286" s="22"/>
      <c r="T1286" s="22"/>
      <c r="U1286" s="22"/>
      <c r="V1286" s="22"/>
      <c r="W1286" s="22"/>
      <c r="X1286" s="22"/>
      <c r="AC1286" s="22"/>
      <c r="AD1286" s="22"/>
    </row>
    <row r="1287" spans="4:30" ht="13.5">
      <c r="D1287" s="30"/>
      <c r="E1287" s="24"/>
      <c r="F1287" s="24"/>
      <c r="G1287" s="24"/>
      <c r="H1287" s="30"/>
      <c r="I1287" s="30"/>
      <c r="J1287" s="30"/>
      <c r="K1287" s="30"/>
      <c r="L1287" s="30"/>
      <c r="M1287" s="30"/>
      <c r="N1287" s="30"/>
      <c r="O1287" s="30"/>
      <c r="P1287" s="30"/>
      <c r="Q1287" s="30"/>
      <c r="R1287" s="30"/>
      <c r="S1287" s="22"/>
      <c r="T1287" s="22"/>
      <c r="U1287" s="22"/>
      <c r="V1287" s="22"/>
      <c r="W1287" s="22"/>
      <c r="X1287" s="22"/>
      <c r="AC1287" s="22"/>
      <c r="AD1287" s="22"/>
    </row>
    <row r="1288" spans="4:30" ht="13.5">
      <c r="D1288" s="30"/>
      <c r="E1288" s="24"/>
      <c r="F1288" s="24"/>
      <c r="G1288" s="24"/>
      <c r="H1288" s="30"/>
      <c r="I1288" s="30"/>
      <c r="J1288" s="30"/>
      <c r="K1288" s="30"/>
      <c r="L1288" s="30"/>
      <c r="M1288" s="30"/>
      <c r="N1288" s="30"/>
      <c r="O1288" s="30"/>
      <c r="P1288" s="30"/>
      <c r="Q1288" s="30"/>
      <c r="R1288" s="30"/>
      <c r="S1288" s="22"/>
      <c r="T1288" s="22"/>
      <c r="U1288" s="22"/>
      <c r="V1288" s="22"/>
      <c r="W1288" s="22"/>
      <c r="X1288" s="22"/>
      <c r="AC1288" s="22"/>
      <c r="AD1288" s="22"/>
    </row>
    <row r="1289" spans="4:30" ht="13.5">
      <c r="D1289" s="30"/>
      <c r="E1289" s="24"/>
      <c r="F1289" s="24"/>
      <c r="G1289" s="24"/>
      <c r="H1289" s="30"/>
      <c r="I1289" s="30"/>
      <c r="J1289" s="30"/>
      <c r="K1289" s="30"/>
      <c r="L1289" s="30"/>
      <c r="M1289" s="30"/>
      <c r="N1289" s="30"/>
      <c r="O1289" s="30"/>
      <c r="P1289" s="30"/>
      <c r="Q1289" s="30"/>
      <c r="R1289" s="30"/>
      <c r="S1289" s="22"/>
      <c r="T1289" s="22"/>
      <c r="U1289" s="22"/>
      <c r="V1289" s="22"/>
      <c r="W1289" s="22"/>
      <c r="X1289" s="22"/>
      <c r="AC1289" s="22"/>
      <c r="AD1289" s="22"/>
    </row>
    <row r="1290" spans="4:30" ht="13.5">
      <c r="D1290" s="30"/>
      <c r="E1290" s="24"/>
      <c r="F1290" s="24"/>
      <c r="G1290" s="24"/>
      <c r="H1290" s="30"/>
      <c r="I1290" s="30"/>
      <c r="J1290" s="30"/>
      <c r="K1290" s="30"/>
      <c r="L1290" s="30"/>
      <c r="M1290" s="30"/>
      <c r="N1290" s="30"/>
      <c r="O1290" s="30"/>
      <c r="P1290" s="30"/>
      <c r="Q1290" s="30"/>
      <c r="R1290" s="30"/>
      <c r="S1290" s="22"/>
      <c r="T1290" s="22"/>
      <c r="U1290" s="22"/>
      <c r="V1290" s="22"/>
      <c r="W1290" s="22"/>
      <c r="X1290" s="22"/>
      <c r="AC1290" s="22"/>
      <c r="AD1290" s="22"/>
    </row>
    <row r="1291" spans="4:30" ht="13.5">
      <c r="D1291" s="30"/>
      <c r="E1291" s="24"/>
      <c r="F1291" s="24"/>
      <c r="G1291" s="24"/>
      <c r="H1291" s="30"/>
      <c r="I1291" s="30"/>
      <c r="J1291" s="30"/>
      <c r="K1291" s="30"/>
      <c r="L1291" s="30"/>
      <c r="M1291" s="30"/>
      <c r="N1291" s="30"/>
      <c r="O1291" s="30"/>
      <c r="P1291" s="30"/>
      <c r="Q1291" s="30"/>
      <c r="R1291" s="30"/>
      <c r="S1291" s="22"/>
      <c r="T1291" s="22"/>
      <c r="U1291" s="22"/>
      <c r="V1291" s="22"/>
      <c r="W1291" s="22"/>
      <c r="X1291" s="22"/>
      <c r="AC1291" s="22"/>
      <c r="AD1291" s="22"/>
    </row>
    <row r="1292" spans="4:30" ht="13.5">
      <c r="D1292" s="30"/>
      <c r="E1292" s="24"/>
      <c r="F1292" s="24"/>
      <c r="G1292" s="24"/>
      <c r="H1292" s="30"/>
      <c r="I1292" s="30"/>
      <c r="J1292" s="30"/>
      <c r="K1292" s="30"/>
      <c r="L1292" s="30"/>
      <c r="M1292" s="30"/>
      <c r="N1292" s="30"/>
      <c r="O1292" s="30"/>
      <c r="P1292" s="30"/>
      <c r="Q1292" s="30"/>
      <c r="R1292" s="30"/>
      <c r="S1292" s="22"/>
      <c r="T1292" s="22"/>
      <c r="U1292" s="22"/>
      <c r="V1292" s="22"/>
      <c r="W1292" s="22"/>
      <c r="X1292" s="22"/>
      <c r="AC1292" s="22"/>
      <c r="AD1292" s="22"/>
    </row>
    <row r="1293" spans="4:30" ht="13.5">
      <c r="D1293" s="30"/>
      <c r="E1293" s="24"/>
      <c r="F1293" s="24"/>
      <c r="G1293" s="24"/>
      <c r="H1293" s="30"/>
      <c r="I1293" s="30"/>
      <c r="J1293" s="30"/>
      <c r="K1293" s="30"/>
      <c r="L1293" s="30"/>
      <c r="M1293" s="30"/>
      <c r="N1293" s="30"/>
      <c r="O1293" s="30"/>
      <c r="P1293" s="30"/>
      <c r="Q1293" s="30"/>
      <c r="R1293" s="30"/>
      <c r="S1293" s="22"/>
      <c r="T1293" s="22"/>
      <c r="U1293" s="22"/>
      <c r="V1293" s="22"/>
      <c r="W1293" s="22"/>
      <c r="X1293" s="22"/>
      <c r="AC1293" s="22"/>
      <c r="AD1293" s="22"/>
    </row>
    <row r="1294" spans="4:30" ht="13.5">
      <c r="D1294" s="30"/>
      <c r="E1294" s="24"/>
      <c r="F1294" s="24"/>
      <c r="G1294" s="24"/>
      <c r="H1294" s="30"/>
      <c r="I1294" s="30"/>
      <c r="J1294" s="30"/>
      <c r="K1294" s="30"/>
      <c r="L1294" s="30"/>
      <c r="M1294" s="30"/>
      <c r="N1294" s="30"/>
      <c r="O1294" s="30"/>
      <c r="P1294" s="30"/>
      <c r="Q1294" s="30"/>
      <c r="R1294" s="30"/>
      <c r="S1294" s="22"/>
      <c r="T1294" s="22"/>
      <c r="U1294" s="22"/>
      <c r="V1294" s="22"/>
      <c r="W1294" s="22"/>
      <c r="X1294" s="22"/>
      <c r="AC1294" s="22"/>
      <c r="AD1294" s="22"/>
    </row>
    <row r="1295" spans="4:30" ht="13.5">
      <c r="D1295" s="30"/>
      <c r="E1295" s="24"/>
      <c r="F1295" s="24"/>
      <c r="G1295" s="24"/>
      <c r="H1295" s="30"/>
      <c r="I1295" s="30"/>
      <c r="J1295" s="30"/>
      <c r="K1295" s="30"/>
      <c r="L1295" s="30"/>
      <c r="M1295" s="30"/>
      <c r="N1295" s="30"/>
      <c r="O1295" s="30"/>
      <c r="P1295" s="30"/>
      <c r="Q1295" s="30"/>
      <c r="R1295" s="30"/>
      <c r="S1295" s="22"/>
      <c r="T1295" s="22"/>
      <c r="U1295" s="22"/>
      <c r="V1295" s="22"/>
      <c r="W1295" s="22"/>
      <c r="X1295" s="22"/>
      <c r="AC1295" s="22"/>
      <c r="AD1295" s="22"/>
    </row>
    <row r="1296" spans="4:30" ht="13.5">
      <c r="D1296" s="30"/>
      <c r="E1296" s="24"/>
      <c r="F1296" s="24"/>
      <c r="G1296" s="24"/>
      <c r="H1296" s="30"/>
      <c r="I1296" s="30"/>
      <c r="J1296" s="30"/>
      <c r="K1296" s="30"/>
      <c r="L1296" s="30"/>
      <c r="M1296" s="30"/>
      <c r="N1296" s="30"/>
      <c r="O1296" s="30"/>
      <c r="P1296" s="30"/>
      <c r="Q1296" s="30"/>
      <c r="R1296" s="30"/>
      <c r="S1296" s="22"/>
      <c r="T1296" s="22"/>
      <c r="U1296" s="22"/>
      <c r="V1296" s="22"/>
      <c r="W1296" s="22"/>
      <c r="X1296" s="22"/>
      <c r="AC1296" s="22"/>
      <c r="AD1296" s="22"/>
    </row>
    <row r="1297" spans="4:30" ht="13.5">
      <c r="D1297" s="30"/>
      <c r="E1297" s="24"/>
      <c r="F1297" s="24"/>
      <c r="G1297" s="24"/>
      <c r="H1297" s="30"/>
      <c r="I1297" s="30"/>
      <c r="J1297" s="30"/>
      <c r="K1297" s="30"/>
      <c r="L1297" s="30"/>
      <c r="M1297" s="30"/>
      <c r="N1297" s="30"/>
      <c r="O1297" s="30"/>
      <c r="P1297" s="30"/>
      <c r="Q1297" s="30"/>
      <c r="R1297" s="30"/>
      <c r="S1297" s="22"/>
      <c r="T1297" s="22"/>
      <c r="U1297" s="22"/>
      <c r="V1297" s="22"/>
      <c r="W1297" s="22"/>
      <c r="X1297" s="22"/>
      <c r="AC1297" s="22"/>
      <c r="AD1297" s="22"/>
    </row>
    <row r="1298" spans="4:30" ht="13.5">
      <c r="D1298" s="30"/>
      <c r="E1298" s="24"/>
      <c r="F1298" s="24"/>
      <c r="G1298" s="24"/>
      <c r="H1298" s="30"/>
      <c r="I1298" s="30"/>
      <c r="J1298" s="30"/>
      <c r="K1298" s="30"/>
      <c r="L1298" s="30"/>
      <c r="M1298" s="30"/>
      <c r="N1298" s="30"/>
      <c r="O1298" s="30"/>
      <c r="P1298" s="30"/>
      <c r="Q1298" s="30"/>
      <c r="R1298" s="30"/>
      <c r="S1298" s="22"/>
      <c r="T1298" s="22"/>
      <c r="U1298" s="22"/>
      <c r="V1298" s="22"/>
      <c r="W1298" s="22"/>
      <c r="X1298" s="22"/>
      <c r="AC1298" s="22"/>
      <c r="AD1298" s="22"/>
    </row>
    <row r="1299" spans="4:30" ht="13.5">
      <c r="D1299" s="30"/>
      <c r="E1299" s="24"/>
      <c r="F1299" s="24"/>
      <c r="G1299" s="24"/>
      <c r="H1299" s="30"/>
      <c r="I1299" s="30"/>
      <c r="J1299" s="30"/>
      <c r="K1299" s="30"/>
      <c r="L1299" s="30"/>
      <c r="M1299" s="30"/>
      <c r="N1299" s="30"/>
      <c r="O1299" s="30"/>
      <c r="P1299" s="30"/>
      <c r="Q1299" s="30"/>
      <c r="R1299" s="30"/>
      <c r="S1299" s="22"/>
      <c r="T1299" s="22"/>
      <c r="U1299" s="22"/>
      <c r="V1299" s="22"/>
      <c r="W1299" s="22"/>
      <c r="X1299" s="22"/>
      <c r="AC1299" s="22"/>
      <c r="AD1299" s="22"/>
    </row>
    <row r="1300" spans="4:30" ht="13.5">
      <c r="D1300" s="30"/>
      <c r="E1300" s="24"/>
      <c r="F1300" s="24"/>
      <c r="G1300" s="24"/>
      <c r="H1300" s="30"/>
      <c r="I1300" s="30"/>
      <c r="J1300" s="30"/>
      <c r="K1300" s="30"/>
      <c r="L1300" s="30"/>
      <c r="M1300" s="30"/>
      <c r="N1300" s="30"/>
      <c r="O1300" s="30"/>
      <c r="P1300" s="30"/>
      <c r="Q1300" s="30"/>
      <c r="R1300" s="30"/>
      <c r="S1300" s="22"/>
      <c r="T1300" s="22"/>
      <c r="U1300" s="22"/>
      <c r="V1300" s="22"/>
      <c r="W1300" s="22"/>
      <c r="X1300" s="22"/>
      <c r="AC1300" s="22"/>
      <c r="AD1300" s="22"/>
    </row>
    <row r="1301" spans="4:30" ht="13.5">
      <c r="D1301" s="30"/>
      <c r="E1301" s="24"/>
      <c r="F1301" s="24"/>
      <c r="G1301" s="24"/>
      <c r="H1301" s="30"/>
      <c r="I1301" s="30"/>
      <c r="J1301" s="30"/>
      <c r="K1301" s="30"/>
      <c r="L1301" s="30"/>
      <c r="M1301" s="30"/>
      <c r="N1301" s="30"/>
      <c r="O1301" s="30"/>
      <c r="P1301" s="30"/>
      <c r="Q1301" s="30"/>
      <c r="R1301" s="30"/>
      <c r="S1301" s="22"/>
      <c r="T1301" s="22"/>
      <c r="U1301" s="22"/>
      <c r="V1301" s="22"/>
      <c r="W1301" s="22"/>
      <c r="X1301" s="22"/>
      <c r="AC1301" s="22"/>
      <c r="AD1301" s="22"/>
    </row>
    <row r="1302" spans="4:30" ht="13.5">
      <c r="D1302" s="30"/>
      <c r="E1302" s="24"/>
      <c r="F1302" s="24"/>
      <c r="G1302" s="24"/>
      <c r="H1302" s="30"/>
      <c r="I1302" s="30"/>
      <c r="J1302" s="30"/>
      <c r="K1302" s="30"/>
      <c r="L1302" s="30"/>
      <c r="M1302" s="30"/>
      <c r="N1302" s="30"/>
      <c r="O1302" s="30"/>
      <c r="P1302" s="30"/>
      <c r="Q1302" s="30"/>
      <c r="R1302" s="30"/>
      <c r="S1302" s="22"/>
      <c r="T1302" s="22"/>
      <c r="U1302" s="22"/>
      <c r="V1302" s="22"/>
      <c r="W1302" s="22"/>
      <c r="X1302" s="22"/>
      <c r="AC1302" s="22"/>
      <c r="AD1302" s="22"/>
    </row>
    <row r="1303" spans="4:30" ht="13.5">
      <c r="D1303" s="30"/>
      <c r="E1303" s="24"/>
      <c r="F1303" s="24"/>
      <c r="G1303" s="24"/>
      <c r="H1303" s="30"/>
      <c r="I1303" s="30"/>
      <c r="J1303" s="30"/>
      <c r="K1303" s="30"/>
      <c r="L1303" s="30"/>
      <c r="M1303" s="30"/>
      <c r="N1303" s="30"/>
      <c r="O1303" s="30"/>
      <c r="P1303" s="30"/>
      <c r="Q1303" s="30"/>
      <c r="R1303" s="30"/>
      <c r="S1303" s="22"/>
      <c r="T1303" s="22"/>
      <c r="U1303" s="22"/>
      <c r="V1303" s="22"/>
      <c r="W1303" s="22"/>
      <c r="X1303" s="22"/>
      <c r="AC1303" s="22"/>
      <c r="AD1303" s="22"/>
    </row>
    <row r="1304" spans="4:30" ht="13.5">
      <c r="D1304" s="30"/>
      <c r="E1304" s="24"/>
      <c r="F1304" s="24"/>
      <c r="G1304" s="24"/>
      <c r="H1304" s="30"/>
      <c r="I1304" s="30"/>
      <c r="J1304" s="30"/>
      <c r="K1304" s="30"/>
      <c r="L1304" s="30"/>
      <c r="M1304" s="30"/>
      <c r="N1304" s="30"/>
      <c r="O1304" s="30"/>
      <c r="P1304" s="30"/>
      <c r="Q1304" s="30"/>
      <c r="R1304" s="30"/>
      <c r="S1304" s="22"/>
      <c r="T1304" s="22"/>
      <c r="U1304" s="22"/>
      <c r="V1304" s="22"/>
      <c r="W1304" s="22"/>
      <c r="X1304" s="22"/>
      <c r="AC1304" s="22"/>
      <c r="AD1304" s="22"/>
    </row>
    <row r="1305" spans="4:30" ht="13.5">
      <c r="D1305" s="30"/>
      <c r="E1305" s="24"/>
      <c r="F1305" s="24"/>
      <c r="G1305" s="24"/>
      <c r="H1305" s="30"/>
      <c r="I1305" s="30"/>
      <c r="J1305" s="30"/>
      <c r="K1305" s="30"/>
      <c r="L1305" s="30"/>
      <c r="M1305" s="30"/>
      <c r="N1305" s="30"/>
      <c r="O1305" s="30"/>
      <c r="P1305" s="30"/>
      <c r="Q1305" s="30"/>
      <c r="R1305" s="30"/>
      <c r="S1305" s="22"/>
      <c r="T1305" s="22"/>
      <c r="U1305" s="22"/>
      <c r="V1305" s="22"/>
      <c r="W1305" s="22"/>
      <c r="X1305" s="22"/>
      <c r="AC1305" s="22"/>
      <c r="AD1305" s="22"/>
    </row>
    <row r="1306" spans="4:30" ht="13.5">
      <c r="D1306" s="30"/>
      <c r="E1306" s="24"/>
      <c r="F1306" s="24"/>
      <c r="G1306" s="24"/>
      <c r="H1306" s="30"/>
      <c r="I1306" s="30"/>
      <c r="J1306" s="30"/>
      <c r="K1306" s="30"/>
      <c r="L1306" s="30"/>
      <c r="M1306" s="30"/>
      <c r="N1306" s="30"/>
      <c r="O1306" s="30"/>
      <c r="P1306" s="30"/>
      <c r="Q1306" s="30"/>
      <c r="R1306" s="30"/>
      <c r="S1306" s="22"/>
      <c r="T1306" s="22"/>
      <c r="U1306" s="22"/>
      <c r="V1306" s="22"/>
      <c r="W1306" s="22"/>
      <c r="X1306" s="22"/>
      <c r="AC1306" s="22"/>
      <c r="AD1306" s="22"/>
    </row>
    <row r="1307" spans="4:30" ht="13.5">
      <c r="D1307" s="30"/>
      <c r="E1307" s="24"/>
      <c r="F1307" s="24"/>
      <c r="G1307" s="24"/>
      <c r="H1307" s="30"/>
      <c r="I1307" s="30"/>
      <c r="J1307" s="30"/>
      <c r="K1307" s="30"/>
      <c r="L1307" s="30"/>
      <c r="M1307" s="30"/>
      <c r="N1307" s="30"/>
      <c r="O1307" s="30"/>
      <c r="P1307" s="30"/>
      <c r="Q1307" s="30"/>
      <c r="R1307" s="30"/>
      <c r="S1307" s="22"/>
      <c r="T1307" s="22"/>
      <c r="U1307" s="22"/>
      <c r="V1307" s="22"/>
      <c r="W1307" s="22"/>
      <c r="X1307" s="22"/>
      <c r="AC1307" s="22"/>
      <c r="AD1307" s="22"/>
    </row>
    <row r="1308" spans="4:30" ht="13.5">
      <c r="D1308" s="30"/>
      <c r="E1308" s="24"/>
      <c r="F1308" s="24"/>
      <c r="G1308" s="24"/>
      <c r="H1308" s="30"/>
      <c r="I1308" s="30"/>
      <c r="J1308" s="30"/>
      <c r="K1308" s="30"/>
      <c r="L1308" s="30"/>
      <c r="M1308" s="30"/>
      <c r="N1308" s="30"/>
      <c r="O1308" s="30"/>
      <c r="P1308" s="30"/>
      <c r="Q1308" s="30"/>
      <c r="R1308" s="30"/>
      <c r="S1308" s="22"/>
      <c r="T1308" s="22"/>
      <c r="U1308" s="22"/>
      <c r="V1308" s="22"/>
      <c r="W1308" s="22"/>
      <c r="X1308" s="22"/>
      <c r="AC1308" s="22"/>
      <c r="AD1308" s="22"/>
    </row>
    <row r="1309" spans="4:30" ht="13.5">
      <c r="D1309" s="30"/>
      <c r="E1309" s="24"/>
      <c r="F1309" s="24"/>
      <c r="G1309" s="24"/>
      <c r="H1309" s="30"/>
      <c r="I1309" s="30"/>
      <c r="J1309" s="30"/>
      <c r="K1309" s="30"/>
      <c r="L1309" s="30"/>
      <c r="M1309" s="30"/>
      <c r="N1309" s="30"/>
      <c r="O1309" s="30"/>
      <c r="P1309" s="30"/>
      <c r="Q1309" s="30"/>
      <c r="R1309" s="30"/>
      <c r="S1309" s="22"/>
      <c r="T1309" s="22"/>
      <c r="U1309" s="22"/>
      <c r="V1309" s="22"/>
      <c r="W1309" s="22"/>
      <c r="X1309" s="22"/>
      <c r="AC1309" s="22"/>
      <c r="AD1309" s="22"/>
    </row>
    <row r="1310" spans="4:30" ht="13.5">
      <c r="D1310" s="30"/>
      <c r="E1310" s="24"/>
      <c r="F1310" s="24"/>
      <c r="G1310" s="24"/>
      <c r="H1310" s="30"/>
      <c r="I1310" s="30"/>
      <c r="J1310" s="30"/>
      <c r="K1310" s="30"/>
      <c r="L1310" s="30"/>
      <c r="M1310" s="30"/>
      <c r="N1310" s="30"/>
      <c r="O1310" s="30"/>
      <c r="P1310" s="30"/>
      <c r="Q1310" s="30"/>
      <c r="R1310" s="30"/>
      <c r="S1310" s="22"/>
      <c r="T1310" s="22"/>
      <c r="U1310" s="22"/>
      <c r="V1310" s="22"/>
      <c r="W1310" s="22"/>
      <c r="X1310" s="22"/>
      <c r="AC1310" s="22"/>
      <c r="AD1310" s="22"/>
    </row>
    <row r="1311" spans="4:30" ht="13.5">
      <c r="D1311" s="30"/>
      <c r="E1311" s="24"/>
      <c r="F1311" s="24"/>
      <c r="G1311" s="24"/>
      <c r="H1311" s="30"/>
      <c r="I1311" s="30"/>
      <c r="J1311" s="30"/>
      <c r="K1311" s="30"/>
      <c r="L1311" s="30"/>
      <c r="M1311" s="30"/>
      <c r="N1311" s="30"/>
      <c r="O1311" s="30"/>
      <c r="P1311" s="30"/>
      <c r="Q1311" s="30"/>
      <c r="R1311" s="30"/>
      <c r="S1311" s="22"/>
      <c r="T1311" s="22"/>
      <c r="U1311" s="22"/>
      <c r="V1311" s="22"/>
      <c r="W1311" s="22"/>
      <c r="X1311" s="22"/>
      <c r="AC1311" s="22"/>
      <c r="AD1311" s="22"/>
    </row>
    <row r="1312" spans="4:30" ht="13.5">
      <c r="D1312" s="30"/>
      <c r="E1312" s="24"/>
      <c r="F1312" s="24"/>
      <c r="G1312" s="24"/>
      <c r="H1312" s="30"/>
      <c r="I1312" s="30"/>
      <c r="J1312" s="30"/>
      <c r="K1312" s="30"/>
      <c r="L1312" s="30"/>
      <c r="M1312" s="30"/>
      <c r="N1312" s="30"/>
      <c r="O1312" s="30"/>
      <c r="P1312" s="30"/>
      <c r="Q1312" s="30"/>
      <c r="R1312" s="30"/>
      <c r="S1312" s="22"/>
      <c r="T1312" s="22"/>
      <c r="U1312" s="22"/>
      <c r="V1312" s="22"/>
      <c r="W1312" s="22"/>
      <c r="X1312" s="22"/>
      <c r="AC1312" s="22"/>
      <c r="AD1312" s="22"/>
    </row>
    <row r="1313" spans="4:30" ht="13.5">
      <c r="D1313" s="30"/>
      <c r="E1313" s="24"/>
      <c r="F1313" s="24"/>
      <c r="G1313" s="24"/>
      <c r="H1313" s="30"/>
      <c r="I1313" s="30"/>
      <c r="J1313" s="30"/>
      <c r="K1313" s="30"/>
      <c r="L1313" s="30"/>
      <c r="M1313" s="30"/>
      <c r="N1313" s="30"/>
      <c r="O1313" s="30"/>
      <c r="P1313" s="30"/>
      <c r="Q1313" s="30"/>
      <c r="R1313" s="30"/>
      <c r="S1313" s="22"/>
      <c r="T1313" s="22"/>
      <c r="U1313" s="22"/>
      <c r="V1313" s="22"/>
      <c r="W1313" s="22"/>
      <c r="X1313" s="22"/>
      <c r="AC1313" s="22"/>
      <c r="AD1313" s="22"/>
    </row>
    <row r="1314" spans="4:30" ht="13.5">
      <c r="D1314" s="30"/>
      <c r="E1314" s="24"/>
      <c r="F1314" s="24"/>
      <c r="G1314" s="24"/>
      <c r="H1314" s="30"/>
      <c r="I1314" s="30"/>
      <c r="J1314" s="30"/>
      <c r="K1314" s="30"/>
      <c r="L1314" s="30"/>
      <c r="M1314" s="30"/>
      <c r="N1314" s="30"/>
      <c r="O1314" s="30"/>
      <c r="P1314" s="30"/>
      <c r="Q1314" s="30"/>
      <c r="R1314" s="30"/>
      <c r="S1314" s="22"/>
      <c r="T1314" s="22"/>
      <c r="U1314" s="22"/>
      <c r="V1314" s="22"/>
      <c r="W1314" s="22"/>
      <c r="X1314" s="22"/>
      <c r="AC1314" s="22"/>
      <c r="AD1314" s="22"/>
    </row>
    <row r="1315" spans="4:30" ht="13.5">
      <c r="D1315" s="30"/>
      <c r="E1315" s="24"/>
      <c r="F1315" s="24"/>
      <c r="G1315" s="24"/>
      <c r="H1315" s="30"/>
      <c r="I1315" s="30"/>
      <c r="J1315" s="30"/>
      <c r="K1315" s="30"/>
      <c r="L1315" s="30"/>
      <c r="M1315" s="30"/>
      <c r="N1315" s="30"/>
      <c r="O1315" s="30"/>
      <c r="P1315" s="30"/>
      <c r="Q1315" s="30"/>
      <c r="R1315" s="30"/>
      <c r="S1315" s="22"/>
      <c r="T1315" s="22"/>
      <c r="U1315" s="22"/>
      <c r="V1315" s="22"/>
      <c r="W1315" s="22"/>
      <c r="X1315" s="22"/>
      <c r="AC1315" s="22"/>
      <c r="AD1315" s="22"/>
    </row>
    <row r="1316" spans="4:30" ht="13.5">
      <c r="D1316" s="30"/>
      <c r="E1316" s="24"/>
      <c r="F1316" s="24"/>
      <c r="G1316" s="24"/>
      <c r="H1316" s="30"/>
      <c r="I1316" s="30"/>
      <c r="J1316" s="30"/>
      <c r="K1316" s="30"/>
      <c r="L1316" s="30"/>
      <c r="M1316" s="30"/>
      <c r="N1316" s="30"/>
      <c r="O1316" s="30"/>
      <c r="P1316" s="30"/>
      <c r="Q1316" s="30"/>
      <c r="R1316" s="30"/>
      <c r="S1316" s="22"/>
      <c r="T1316" s="22"/>
      <c r="U1316" s="22"/>
      <c r="V1316" s="22"/>
      <c r="W1316" s="22"/>
      <c r="X1316" s="22"/>
      <c r="AC1316" s="22"/>
      <c r="AD1316" s="22"/>
    </row>
    <row r="1317" spans="4:30" ht="13.5">
      <c r="D1317" s="30"/>
      <c r="E1317" s="24"/>
      <c r="F1317" s="24"/>
      <c r="G1317" s="24"/>
      <c r="H1317" s="30"/>
      <c r="I1317" s="30"/>
      <c r="J1317" s="30"/>
      <c r="K1317" s="30"/>
      <c r="L1317" s="30"/>
      <c r="M1317" s="30"/>
      <c r="N1317" s="30"/>
      <c r="O1317" s="30"/>
      <c r="P1317" s="30"/>
      <c r="Q1317" s="30"/>
      <c r="R1317" s="30"/>
      <c r="S1317" s="22"/>
      <c r="T1317" s="22"/>
      <c r="U1317" s="22"/>
      <c r="V1317" s="22"/>
      <c r="W1317" s="22"/>
      <c r="X1317" s="22"/>
      <c r="AC1317" s="22"/>
      <c r="AD1317" s="22"/>
    </row>
    <row r="1318" spans="4:30" ht="13.5">
      <c r="D1318" s="30"/>
      <c r="E1318" s="24"/>
      <c r="F1318" s="24"/>
      <c r="G1318" s="24"/>
      <c r="H1318" s="30"/>
      <c r="I1318" s="30"/>
      <c r="J1318" s="30"/>
      <c r="K1318" s="30"/>
      <c r="L1318" s="30"/>
      <c r="M1318" s="30"/>
      <c r="N1318" s="30"/>
      <c r="O1318" s="30"/>
      <c r="P1318" s="30"/>
      <c r="Q1318" s="30"/>
      <c r="R1318" s="30"/>
      <c r="S1318" s="22"/>
      <c r="T1318" s="22"/>
      <c r="U1318" s="22"/>
      <c r="V1318" s="22"/>
      <c r="W1318" s="22"/>
      <c r="X1318" s="22"/>
      <c r="AC1318" s="22"/>
      <c r="AD1318" s="22"/>
    </row>
    <row r="1319" spans="4:30" ht="13.5">
      <c r="D1319" s="30"/>
      <c r="E1319" s="24"/>
      <c r="F1319" s="24"/>
      <c r="G1319" s="24"/>
      <c r="H1319" s="30"/>
      <c r="I1319" s="30"/>
      <c r="J1319" s="30"/>
      <c r="K1319" s="30"/>
      <c r="L1319" s="30"/>
      <c r="M1319" s="30"/>
      <c r="N1319" s="30"/>
      <c r="O1319" s="30"/>
      <c r="P1319" s="30"/>
      <c r="Q1319" s="30"/>
      <c r="R1319" s="30"/>
      <c r="S1319" s="22"/>
      <c r="T1319" s="22"/>
      <c r="U1319" s="22"/>
      <c r="V1319" s="22"/>
      <c r="W1319" s="22"/>
      <c r="X1319" s="22"/>
      <c r="AC1319" s="22"/>
      <c r="AD1319" s="22"/>
    </row>
    <row r="1320" spans="4:30" ht="13.5">
      <c r="D1320" s="30"/>
      <c r="E1320" s="24"/>
      <c r="F1320" s="24"/>
      <c r="G1320" s="24"/>
      <c r="H1320" s="30"/>
      <c r="I1320" s="30"/>
      <c r="J1320" s="30"/>
      <c r="K1320" s="30"/>
      <c r="L1320" s="30"/>
      <c r="M1320" s="30"/>
      <c r="N1320" s="30"/>
      <c r="O1320" s="30"/>
      <c r="P1320" s="30"/>
      <c r="Q1320" s="30"/>
      <c r="R1320" s="30"/>
      <c r="S1320" s="22"/>
      <c r="T1320" s="22"/>
      <c r="U1320" s="22"/>
      <c r="V1320" s="22"/>
      <c r="W1320" s="22"/>
      <c r="X1320" s="22"/>
      <c r="AC1320" s="22"/>
      <c r="AD1320" s="22"/>
    </row>
    <row r="1321" spans="4:30" ht="13.5">
      <c r="D1321" s="30"/>
      <c r="E1321" s="24"/>
      <c r="F1321" s="24"/>
      <c r="G1321" s="24"/>
      <c r="H1321" s="30"/>
      <c r="I1321" s="30"/>
      <c r="J1321" s="30"/>
      <c r="K1321" s="30"/>
      <c r="L1321" s="30"/>
      <c r="M1321" s="30"/>
      <c r="N1321" s="30"/>
      <c r="O1321" s="30"/>
      <c r="P1321" s="30"/>
      <c r="Q1321" s="30"/>
      <c r="R1321" s="30"/>
      <c r="S1321" s="22"/>
      <c r="T1321" s="22"/>
      <c r="U1321" s="22"/>
      <c r="V1321" s="22"/>
      <c r="W1321" s="22"/>
      <c r="X1321" s="22"/>
      <c r="AC1321" s="22"/>
      <c r="AD1321" s="22"/>
    </row>
    <row r="1322" spans="4:30" ht="13.5">
      <c r="D1322" s="30"/>
      <c r="E1322" s="24"/>
      <c r="F1322" s="24"/>
      <c r="G1322" s="24"/>
      <c r="H1322" s="30"/>
      <c r="I1322" s="30"/>
      <c r="J1322" s="30"/>
      <c r="K1322" s="30"/>
      <c r="L1322" s="30"/>
      <c r="M1322" s="30"/>
      <c r="N1322" s="30"/>
      <c r="O1322" s="30"/>
      <c r="P1322" s="30"/>
      <c r="Q1322" s="30"/>
      <c r="R1322" s="30"/>
      <c r="S1322" s="22"/>
      <c r="T1322" s="22"/>
      <c r="U1322" s="22"/>
      <c r="V1322" s="22"/>
      <c r="W1322" s="22"/>
      <c r="X1322" s="22"/>
      <c r="AC1322" s="22"/>
      <c r="AD1322" s="22"/>
    </row>
    <row r="1323" spans="4:30" ht="13.5">
      <c r="D1323" s="30"/>
      <c r="E1323" s="24"/>
      <c r="F1323" s="24"/>
      <c r="G1323" s="24"/>
      <c r="H1323" s="30"/>
      <c r="I1323" s="30"/>
      <c r="J1323" s="30"/>
      <c r="K1323" s="30"/>
      <c r="L1323" s="30"/>
      <c r="M1323" s="30"/>
      <c r="N1323" s="30"/>
      <c r="O1323" s="30"/>
      <c r="P1323" s="30"/>
      <c r="Q1323" s="30"/>
      <c r="R1323" s="30"/>
      <c r="S1323" s="22"/>
      <c r="T1323" s="22"/>
      <c r="U1323" s="22"/>
      <c r="V1323" s="22"/>
      <c r="W1323" s="22"/>
      <c r="X1323" s="22"/>
      <c r="AC1323" s="22"/>
      <c r="AD1323" s="22"/>
    </row>
    <row r="1324" spans="4:30" ht="13.5">
      <c r="D1324" s="30"/>
      <c r="E1324" s="24"/>
      <c r="F1324" s="24"/>
      <c r="G1324" s="24"/>
      <c r="H1324" s="30"/>
      <c r="I1324" s="30"/>
      <c r="J1324" s="30"/>
      <c r="K1324" s="30"/>
      <c r="L1324" s="30"/>
      <c r="M1324" s="30"/>
      <c r="N1324" s="30"/>
      <c r="O1324" s="30"/>
      <c r="P1324" s="30"/>
      <c r="Q1324" s="30"/>
      <c r="R1324" s="30"/>
      <c r="S1324" s="22"/>
      <c r="T1324" s="22"/>
      <c r="U1324" s="22"/>
      <c r="V1324" s="22"/>
      <c r="W1324" s="22"/>
      <c r="X1324" s="22"/>
      <c r="AC1324" s="22"/>
      <c r="AD1324" s="22"/>
    </row>
    <row r="1325" spans="4:30" ht="13.5">
      <c r="D1325" s="30"/>
      <c r="E1325" s="24"/>
      <c r="F1325" s="24"/>
      <c r="G1325" s="24"/>
      <c r="H1325" s="30"/>
      <c r="I1325" s="30"/>
      <c r="J1325" s="30"/>
      <c r="K1325" s="30"/>
      <c r="L1325" s="30"/>
      <c r="M1325" s="30"/>
      <c r="N1325" s="30"/>
      <c r="O1325" s="30"/>
      <c r="P1325" s="30"/>
      <c r="Q1325" s="30"/>
      <c r="R1325" s="30"/>
      <c r="S1325" s="22"/>
      <c r="T1325" s="22"/>
      <c r="U1325" s="22"/>
      <c r="V1325" s="22"/>
      <c r="W1325" s="22"/>
      <c r="X1325" s="22"/>
      <c r="AC1325" s="22"/>
      <c r="AD1325" s="22"/>
    </row>
    <row r="1326" spans="4:30" ht="13.5">
      <c r="D1326" s="30"/>
      <c r="E1326" s="24"/>
      <c r="F1326" s="24"/>
      <c r="G1326" s="24"/>
      <c r="H1326" s="30"/>
      <c r="I1326" s="30"/>
      <c r="J1326" s="30"/>
      <c r="K1326" s="30"/>
      <c r="L1326" s="30"/>
      <c r="M1326" s="30"/>
      <c r="N1326" s="30"/>
      <c r="O1326" s="30"/>
      <c r="P1326" s="30"/>
      <c r="Q1326" s="30"/>
      <c r="R1326" s="30"/>
      <c r="S1326" s="22"/>
      <c r="T1326" s="22"/>
      <c r="U1326" s="22"/>
      <c r="V1326" s="22"/>
      <c r="W1326" s="22"/>
      <c r="X1326" s="22"/>
      <c r="AC1326" s="22"/>
      <c r="AD1326" s="22"/>
    </row>
    <row r="1327" spans="4:30" ht="13.5">
      <c r="D1327" s="30"/>
      <c r="E1327" s="24"/>
      <c r="F1327" s="24"/>
      <c r="G1327" s="24"/>
      <c r="H1327" s="30"/>
      <c r="I1327" s="30"/>
      <c r="J1327" s="30"/>
      <c r="K1327" s="30"/>
      <c r="L1327" s="30"/>
      <c r="M1327" s="30"/>
      <c r="N1327" s="30"/>
      <c r="O1327" s="30"/>
      <c r="P1327" s="30"/>
      <c r="Q1327" s="30"/>
      <c r="R1327" s="30"/>
      <c r="S1327" s="22"/>
      <c r="T1327" s="22"/>
      <c r="U1327" s="22"/>
      <c r="V1327" s="22"/>
      <c r="W1327" s="22"/>
      <c r="X1327" s="22"/>
      <c r="AC1327" s="22"/>
      <c r="AD1327" s="22"/>
    </row>
    <row r="1328" spans="4:30" ht="13.5">
      <c r="D1328" s="30"/>
      <c r="E1328" s="24"/>
      <c r="F1328" s="24"/>
      <c r="G1328" s="24"/>
      <c r="H1328" s="30"/>
      <c r="I1328" s="30"/>
      <c r="J1328" s="30"/>
      <c r="K1328" s="30"/>
      <c r="L1328" s="30"/>
      <c r="M1328" s="30"/>
      <c r="N1328" s="30"/>
      <c r="O1328" s="30"/>
      <c r="P1328" s="30"/>
      <c r="Q1328" s="30"/>
      <c r="R1328" s="30"/>
      <c r="S1328" s="22"/>
      <c r="T1328" s="22"/>
      <c r="U1328" s="22"/>
      <c r="V1328" s="22"/>
      <c r="W1328" s="22"/>
      <c r="X1328" s="22"/>
      <c r="AC1328" s="22"/>
      <c r="AD1328" s="22"/>
    </row>
    <row r="1329" spans="4:30" ht="13.5">
      <c r="D1329" s="30"/>
      <c r="E1329" s="24"/>
      <c r="F1329" s="24"/>
      <c r="G1329" s="24"/>
      <c r="H1329" s="30"/>
      <c r="I1329" s="30"/>
      <c r="J1329" s="30"/>
      <c r="K1329" s="30"/>
      <c r="L1329" s="30"/>
      <c r="M1329" s="30"/>
      <c r="N1329" s="30"/>
      <c r="O1329" s="30"/>
      <c r="P1329" s="30"/>
      <c r="Q1329" s="30"/>
      <c r="R1329" s="30"/>
      <c r="S1329" s="22"/>
      <c r="T1329" s="22"/>
      <c r="U1329" s="22"/>
      <c r="V1329" s="22"/>
      <c r="W1329" s="22"/>
      <c r="X1329" s="22"/>
      <c r="AC1329" s="22"/>
      <c r="AD1329" s="22"/>
    </row>
    <row r="1330" spans="4:30" ht="13.5">
      <c r="D1330" s="30"/>
      <c r="E1330" s="24"/>
      <c r="F1330" s="24"/>
      <c r="G1330" s="24"/>
      <c r="H1330" s="30"/>
      <c r="I1330" s="30"/>
      <c r="J1330" s="30"/>
      <c r="K1330" s="30"/>
      <c r="L1330" s="30"/>
      <c r="M1330" s="30"/>
      <c r="N1330" s="30"/>
      <c r="O1330" s="30"/>
      <c r="P1330" s="30"/>
      <c r="Q1330" s="30"/>
      <c r="R1330" s="30"/>
      <c r="S1330" s="22"/>
      <c r="T1330" s="22"/>
      <c r="U1330" s="22"/>
      <c r="V1330" s="22"/>
      <c r="W1330" s="22"/>
      <c r="X1330" s="22"/>
      <c r="AC1330" s="22"/>
      <c r="AD1330" s="22"/>
    </row>
    <row r="1331" spans="4:30" ht="13.5">
      <c r="D1331" s="30"/>
      <c r="E1331" s="24"/>
      <c r="F1331" s="24"/>
      <c r="G1331" s="24"/>
      <c r="H1331" s="30"/>
      <c r="I1331" s="30"/>
      <c r="J1331" s="30"/>
      <c r="K1331" s="30"/>
      <c r="L1331" s="30"/>
      <c r="M1331" s="30"/>
      <c r="N1331" s="30"/>
      <c r="O1331" s="30"/>
      <c r="P1331" s="30"/>
      <c r="Q1331" s="30"/>
      <c r="R1331" s="30"/>
      <c r="S1331" s="22"/>
      <c r="T1331" s="22"/>
      <c r="U1331" s="22"/>
      <c r="V1331" s="22"/>
      <c r="W1331" s="22"/>
      <c r="X1331" s="22"/>
      <c r="AC1331" s="22"/>
      <c r="AD1331" s="22"/>
    </row>
    <row r="1332" spans="4:30" ht="13.5">
      <c r="D1332" s="30"/>
      <c r="E1332" s="24"/>
      <c r="F1332" s="24"/>
      <c r="G1332" s="24"/>
      <c r="H1332" s="30"/>
      <c r="I1332" s="30"/>
      <c r="J1332" s="30"/>
      <c r="K1332" s="30"/>
      <c r="L1332" s="30"/>
      <c r="M1332" s="30"/>
      <c r="N1332" s="30"/>
      <c r="O1332" s="30"/>
      <c r="P1332" s="30"/>
      <c r="Q1332" s="30"/>
      <c r="R1332" s="30"/>
      <c r="S1332" s="22"/>
      <c r="T1332" s="22"/>
      <c r="U1332" s="22"/>
      <c r="V1332" s="22"/>
      <c r="W1332" s="22"/>
      <c r="X1332" s="22"/>
      <c r="AC1332" s="22"/>
      <c r="AD1332" s="22"/>
    </row>
    <row r="1333" spans="4:30" ht="13.5">
      <c r="D1333" s="30"/>
      <c r="E1333" s="24"/>
      <c r="F1333" s="24"/>
      <c r="G1333" s="24"/>
      <c r="H1333" s="30"/>
      <c r="I1333" s="30"/>
      <c r="J1333" s="30"/>
      <c r="K1333" s="30"/>
      <c r="L1333" s="30"/>
      <c r="M1333" s="30"/>
      <c r="N1333" s="30"/>
      <c r="O1333" s="30"/>
      <c r="P1333" s="30"/>
      <c r="Q1333" s="30"/>
      <c r="R1333" s="30"/>
      <c r="S1333" s="22"/>
      <c r="T1333" s="22"/>
      <c r="U1333" s="22"/>
      <c r="V1333" s="22"/>
      <c r="W1333" s="22"/>
      <c r="X1333" s="22"/>
      <c r="AC1333" s="22"/>
      <c r="AD1333" s="22"/>
    </row>
    <row r="1334" spans="4:30" ht="13.5">
      <c r="D1334" s="30"/>
      <c r="E1334" s="24"/>
      <c r="F1334" s="24"/>
      <c r="G1334" s="24"/>
      <c r="H1334" s="30"/>
      <c r="I1334" s="30"/>
      <c r="J1334" s="30"/>
      <c r="K1334" s="30"/>
      <c r="L1334" s="30"/>
      <c r="M1334" s="30"/>
      <c r="N1334" s="30"/>
      <c r="O1334" s="30"/>
      <c r="P1334" s="30"/>
      <c r="Q1334" s="30"/>
      <c r="R1334" s="30"/>
      <c r="S1334" s="22"/>
      <c r="T1334" s="22"/>
      <c r="U1334" s="22"/>
      <c r="V1334" s="22"/>
      <c r="W1334" s="22"/>
      <c r="X1334" s="22"/>
      <c r="AC1334" s="22"/>
      <c r="AD1334" s="22"/>
    </row>
    <row r="1335" spans="4:30" ht="13.5">
      <c r="D1335" s="30"/>
      <c r="E1335" s="24"/>
      <c r="F1335" s="24"/>
      <c r="G1335" s="24"/>
      <c r="H1335" s="30"/>
      <c r="I1335" s="30"/>
      <c r="J1335" s="30"/>
      <c r="K1335" s="30"/>
      <c r="L1335" s="30"/>
      <c r="M1335" s="30"/>
      <c r="N1335" s="30"/>
      <c r="O1335" s="30"/>
      <c r="P1335" s="30"/>
      <c r="Q1335" s="30"/>
      <c r="R1335" s="30"/>
      <c r="S1335" s="22"/>
      <c r="T1335" s="22"/>
      <c r="U1335" s="22"/>
      <c r="V1335" s="22"/>
      <c r="W1335" s="22"/>
      <c r="X1335" s="22"/>
      <c r="AC1335" s="22"/>
      <c r="AD1335" s="22"/>
    </row>
    <row r="1336" spans="4:30" ht="13.5">
      <c r="D1336" s="30"/>
      <c r="E1336" s="24"/>
      <c r="F1336" s="24"/>
      <c r="G1336" s="24"/>
      <c r="H1336" s="30"/>
      <c r="I1336" s="30"/>
      <c r="J1336" s="30"/>
      <c r="K1336" s="30"/>
      <c r="L1336" s="30"/>
      <c r="M1336" s="30"/>
      <c r="N1336" s="30"/>
      <c r="O1336" s="30"/>
      <c r="P1336" s="30"/>
      <c r="Q1336" s="30"/>
      <c r="R1336" s="30"/>
      <c r="S1336" s="22"/>
      <c r="T1336" s="22"/>
      <c r="U1336" s="22"/>
      <c r="V1336" s="22"/>
      <c r="W1336" s="22"/>
      <c r="X1336" s="22"/>
      <c r="AC1336" s="22"/>
      <c r="AD1336" s="22"/>
    </row>
    <row r="1337" spans="4:30" ht="13.5">
      <c r="D1337" s="30"/>
      <c r="E1337" s="24"/>
      <c r="F1337" s="24"/>
      <c r="G1337" s="24"/>
      <c r="H1337" s="30"/>
      <c r="I1337" s="30"/>
      <c r="J1337" s="30"/>
      <c r="K1337" s="30"/>
      <c r="L1337" s="30"/>
      <c r="M1337" s="30"/>
      <c r="N1337" s="30"/>
      <c r="O1337" s="30"/>
      <c r="P1337" s="30"/>
      <c r="Q1337" s="30"/>
      <c r="R1337" s="30"/>
      <c r="S1337" s="22"/>
      <c r="T1337" s="22"/>
      <c r="U1337" s="22"/>
      <c r="V1337" s="22"/>
      <c r="W1337" s="22"/>
      <c r="X1337" s="22"/>
      <c r="AC1337" s="22"/>
      <c r="AD1337" s="22"/>
    </row>
    <row r="1338" spans="4:30" ht="13.5">
      <c r="D1338" s="30"/>
      <c r="E1338" s="24"/>
      <c r="F1338" s="24"/>
      <c r="G1338" s="24"/>
      <c r="H1338" s="30"/>
      <c r="I1338" s="30"/>
      <c r="J1338" s="30"/>
      <c r="K1338" s="30"/>
      <c r="L1338" s="30"/>
      <c r="M1338" s="30"/>
      <c r="N1338" s="30"/>
      <c r="O1338" s="30"/>
      <c r="P1338" s="30"/>
      <c r="Q1338" s="30"/>
      <c r="R1338" s="30"/>
      <c r="S1338" s="22"/>
      <c r="T1338" s="22"/>
      <c r="U1338" s="22"/>
      <c r="V1338" s="22"/>
      <c r="W1338" s="22"/>
      <c r="X1338" s="22"/>
      <c r="AC1338" s="22"/>
      <c r="AD1338" s="22"/>
    </row>
    <row r="1339" spans="4:30" ht="13.5">
      <c r="D1339" s="30"/>
      <c r="E1339" s="24"/>
      <c r="F1339" s="24"/>
      <c r="G1339" s="24"/>
      <c r="H1339" s="30"/>
      <c r="I1339" s="30"/>
      <c r="J1339" s="30"/>
      <c r="K1339" s="30"/>
      <c r="L1339" s="30"/>
      <c r="M1339" s="30"/>
      <c r="N1339" s="30"/>
      <c r="O1339" s="30"/>
      <c r="P1339" s="30"/>
      <c r="Q1339" s="30"/>
      <c r="R1339" s="30"/>
      <c r="S1339" s="22"/>
      <c r="T1339" s="22"/>
      <c r="U1339" s="22"/>
      <c r="V1339" s="22"/>
      <c r="W1339" s="22"/>
      <c r="X1339" s="22"/>
      <c r="AC1339" s="22"/>
      <c r="AD1339" s="22"/>
    </row>
    <row r="1340" spans="4:30" ht="13.5">
      <c r="D1340" s="30"/>
      <c r="E1340" s="24"/>
      <c r="F1340" s="24"/>
      <c r="G1340" s="24"/>
      <c r="H1340" s="30"/>
      <c r="I1340" s="30"/>
      <c r="J1340" s="30"/>
      <c r="K1340" s="30"/>
      <c r="L1340" s="30"/>
      <c r="M1340" s="30"/>
      <c r="N1340" s="30"/>
      <c r="O1340" s="30"/>
      <c r="P1340" s="30"/>
      <c r="Q1340" s="30"/>
      <c r="R1340" s="30"/>
      <c r="S1340" s="22"/>
      <c r="T1340" s="22"/>
      <c r="U1340" s="22"/>
      <c r="V1340" s="22"/>
      <c r="W1340" s="22"/>
      <c r="X1340" s="22"/>
      <c r="AC1340" s="22"/>
      <c r="AD1340" s="22"/>
    </row>
    <row r="1341" spans="4:30" ht="13.5">
      <c r="D1341" s="30"/>
      <c r="E1341" s="24"/>
      <c r="F1341" s="24"/>
      <c r="G1341" s="24"/>
      <c r="H1341" s="30"/>
      <c r="I1341" s="30"/>
      <c r="J1341" s="30"/>
      <c r="K1341" s="30"/>
      <c r="L1341" s="30"/>
      <c r="M1341" s="30"/>
      <c r="N1341" s="30"/>
      <c r="O1341" s="30"/>
      <c r="P1341" s="30"/>
      <c r="Q1341" s="30"/>
      <c r="R1341" s="30"/>
      <c r="S1341" s="22"/>
      <c r="T1341" s="22"/>
      <c r="U1341" s="22"/>
      <c r="V1341" s="22"/>
      <c r="W1341" s="22"/>
      <c r="X1341" s="22"/>
      <c r="AC1341" s="22"/>
      <c r="AD1341" s="22"/>
    </row>
    <row r="1342" spans="4:30" ht="13.5">
      <c r="D1342" s="30"/>
      <c r="E1342" s="24"/>
      <c r="F1342" s="24"/>
      <c r="G1342" s="24"/>
      <c r="H1342" s="30"/>
      <c r="I1342" s="30"/>
      <c r="J1342" s="30"/>
      <c r="K1342" s="30"/>
      <c r="L1342" s="30"/>
      <c r="M1342" s="30"/>
      <c r="N1342" s="30"/>
      <c r="O1342" s="30"/>
      <c r="P1342" s="30"/>
      <c r="Q1342" s="30"/>
      <c r="R1342" s="30"/>
      <c r="S1342" s="22"/>
      <c r="T1342" s="22"/>
      <c r="U1342" s="22"/>
      <c r="V1342" s="22"/>
      <c r="W1342" s="22"/>
      <c r="X1342" s="22"/>
      <c r="AC1342" s="22"/>
      <c r="AD1342" s="22"/>
    </row>
    <row r="1343" spans="4:30" ht="13.5">
      <c r="D1343" s="30"/>
      <c r="E1343" s="24"/>
      <c r="F1343" s="24"/>
      <c r="G1343" s="24"/>
      <c r="H1343" s="30"/>
      <c r="I1343" s="30"/>
      <c r="J1343" s="30"/>
      <c r="K1343" s="30"/>
      <c r="L1343" s="30"/>
      <c r="M1343" s="30"/>
      <c r="N1343" s="30"/>
      <c r="O1343" s="30"/>
      <c r="P1343" s="30"/>
      <c r="Q1343" s="30"/>
      <c r="R1343" s="30"/>
      <c r="S1343" s="22"/>
      <c r="T1343" s="22"/>
      <c r="U1343" s="22"/>
      <c r="V1343" s="22"/>
      <c r="W1343" s="22"/>
      <c r="X1343" s="22"/>
      <c r="AC1343" s="22"/>
      <c r="AD1343" s="22"/>
    </row>
    <row r="1344" spans="4:30" ht="13.5">
      <c r="D1344" s="30"/>
      <c r="E1344" s="24"/>
      <c r="F1344" s="24"/>
      <c r="G1344" s="24"/>
      <c r="H1344" s="30"/>
      <c r="I1344" s="30"/>
      <c r="J1344" s="30"/>
      <c r="K1344" s="30"/>
      <c r="L1344" s="30"/>
      <c r="M1344" s="30"/>
      <c r="N1344" s="30"/>
      <c r="O1344" s="30"/>
      <c r="P1344" s="30"/>
      <c r="Q1344" s="30"/>
      <c r="R1344" s="30"/>
      <c r="S1344" s="22"/>
      <c r="T1344" s="22"/>
      <c r="U1344" s="22"/>
      <c r="V1344" s="22"/>
      <c r="W1344" s="22"/>
      <c r="X1344" s="22"/>
      <c r="AC1344" s="22"/>
      <c r="AD1344" s="22"/>
    </row>
    <row r="1345" spans="4:30" ht="13.5">
      <c r="D1345" s="30"/>
      <c r="E1345" s="24"/>
      <c r="F1345" s="24"/>
      <c r="G1345" s="24"/>
      <c r="H1345" s="30"/>
      <c r="I1345" s="30"/>
      <c r="J1345" s="30"/>
      <c r="K1345" s="30"/>
      <c r="L1345" s="30"/>
      <c r="M1345" s="30"/>
      <c r="N1345" s="30"/>
      <c r="O1345" s="30"/>
      <c r="P1345" s="30"/>
      <c r="Q1345" s="30"/>
      <c r="R1345" s="30"/>
      <c r="S1345" s="22"/>
      <c r="T1345" s="22"/>
      <c r="U1345" s="22"/>
      <c r="V1345" s="22"/>
      <c r="W1345" s="22"/>
      <c r="X1345" s="22"/>
      <c r="AC1345" s="22"/>
      <c r="AD1345" s="22"/>
    </row>
    <row r="1346" spans="4:30" ht="13.5">
      <c r="D1346" s="30"/>
      <c r="E1346" s="24"/>
      <c r="F1346" s="24"/>
      <c r="G1346" s="24"/>
      <c r="H1346" s="30"/>
      <c r="I1346" s="30"/>
      <c r="J1346" s="30"/>
      <c r="K1346" s="30"/>
      <c r="L1346" s="30"/>
      <c r="M1346" s="30"/>
      <c r="N1346" s="30"/>
      <c r="O1346" s="30"/>
      <c r="P1346" s="30"/>
      <c r="Q1346" s="30"/>
      <c r="R1346" s="30"/>
      <c r="S1346" s="22"/>
      <c r="T1346" s="22"/>
      <c r="U1346" s="22"/>
      <c r="V1346" s="22"/>
      <c r="W1346" s="22"/>
      <c r="X1346" s="22"/>
      <c r="AC1346" s="22"/>
      <c r="AD1346" s="22"/>
    </row>
    <row r="1347" spans="4:30" ht="13.5">
      <c r="D1347" s="30"/>
      <c r="E1347" s="24"/>
      <c r="F1347" s="24"/>
      <c r="G1347" s="24"/>
      <c r="H1347" s="30"/>
      <c r="I1347" s="30"/>
      <c r="J1347" s="30"/>
      <c r="K1347" s="30"/>
      <c r="L1347" s="30"/>
      <c r="M1347" s="30"/>
      <c r="N1347" s="30"/>
      <c r="O1347" s="30"/>
      <c r="P1347" s="30"/>
      <c r="Q1347" s="30"/>
      <c r="R1347" s="30"/>
      <c r="S1347" s="22"/>
      <c r="T1347" s="22"/>
      <c r="U1347" s="22"/>
      <c r="V1347" s="22"/>
      <c r="W1347" s="22"/>
      <c r="X1347" s="22"/>
      <c r="AC1347" s="22"/>
      <c r="AD1347" s="22"/>
    </row>
    <row r="1348" spans="4:30" ht="13.5">
      <c r="D1348" s="30"/>
      <c r="E1348" s="24"/>
      <c r="F1348" s="24"/>
      <c r="G1348" s="24"/>
      <c r="H1348" s="30"/>
      <c r="I1348" s="30"/>
      <c r="J1348" s="30"/>
      <c r="K1348" s="30"/>
      <c r="L1348" s="30"/>
      <c r="M1348" s="30"/>
      <c r="N1348" s="30"/>
      <c r="O1348" s="30"/>
      <c r="P1348" s="30"/>
      <c r="Q1348" s="30"/>
      <c r="R1348" s="30"/>
      <c r="S1348" s="22"/>
      <c r="T1348" s="22"/>
      <c r="U1348" s="22"/>
      <c r="V1348" s="22"/>
      <c r="W1348" s="22"/>
      <c r="X1348" s="22"/>
      <c r="AC1348" s="22"/>
      <c r="AD1348" s="22"/>
    </row>
    <row r="1349" spans="4:30" ht="13.5">
      <c r="D1349" s="30"/>
      <c r="E1349" s="24"/>
      <c r="F1349" s="24"/>
      <c r="G1349" s="24"/>
      <c r="H1349" s="30"/>
      <c r="I1349" s="30"/>
      <c r="J1349" s="30"/>
      <c r="K1349" s="30"/>
      <c r="L1349" s="30"/>
      <c r="M1349" s="30"/>
      <c r="N1349" s="30"/>
      <c r="O1349" s="30"/>
      <c r="P1349" s="30"/>
      <c r="Q1349" s="30"/>
      <c r="R1349" s="30"/>
      <c r="S1349" s="22"/>
      <c r="T1349" s="22"/>
      <c r="U1349" s="22"/>
      <c r="V1349" s="22"/>
      <c r="W1349" s="22"/>
      <c r="X1349" s="22"/>
      <c r="AC1349" s="22"/>
      <c r="AD1349" s="22"/>
    </row>
    <row r="1350" spans="4:30" ht="13.5">
      <c r="D1350" s="30"/>
      <c r="E1350" s="24"/>
      <c r="F1350" s="24"/>
      <c r="G1350" s="24"/>
      <c r="H1350" s="30"/>
      <c r="I1350" s="30"/>
      <c r="J1350" s="30"/>
      <c r="K1350" s="30"/>
      <c r="L1350" s="30"/>
      <c r="M1350" s="30"/>
      <c r="N1350" s="30"/>
      <c r="O1350" s="30"/>
      <c r="P1350" s="30"/>
      <c r="Q1350" s="30"/>
      <c r="R1350" s="30"/>
      <c r="S1350" s="22"/>
      <c r="T1350" s="22"/>
      <c r="U1350" s="22"/>
      <c r="V1350" s="22"/>
      <c r="W1350" s="22"/>
      <c r="X1350" s="22"/>
      <c r="AC1350" s="22"/>
      <c r="AD1350" s="22"/>
    </row>
    <row r="1351" spans="4:30" ht="13.5">
      <c r="D1351" s="30"/>
      <c r="E1351" s="24"/>
      <c r="F1351" s="24"/>
      <c r="G1351" s="24"/>
      <c r="H1351" s="30"/>
      <c r="I1351" s="30"/>
      <c r="J1351" s="30"/>
      <c r="K1351" s="30"/>
      <c r="L1351" s="30"/>
      <c r="M1351" s="30"/>
      <c r="N1351" s="30"/>
      <c r="O1351" s="30"/>
      <c r="P1351" s="30"/>
      <c r="Q1351" s="30"/>
      <c r="R1351" s="30"/>
      <c r="S1351" s="22"/>
      <c r="T1351" s="22"/>
      <c r="U1351" s="22"/>
      <c r="V1351" s="22"/>
      <c r="W1351" s="22"/>
      <c r="X1351" s="22"/>
      <c r="AC1351" s="22"/>
      <c r="AD1351" s="22"/>
    </row>
    <row r="1352" spans="4:30" ht="13.5">
      <c r="D1352" s="30"/>
      <c r="E1352" s="24"/>
      <c r="F1352" s="24"/>
      <c r="G1352" s="24"/>
      <c r="H1352" s="30"/>
      <c r="I1352" s="30"/>
      <c r="J1352" s="30"/>
      <c r="K1352" s="30"/>
      <c r="L1352" s="30"/>
      <c r="M1352" s="30"/>
      <c r="N1352" s="30"/>
      <c r="O1352" s="30"/>
      <c r="P1352" s="30"/>
      <c r="Q1352" s="30"/>
      <c r="R1352" s="30"/>
      <c r="S1352" s="22"/>
      <c r="T1352" s="22"/>
      <c r="U1352" s="22"/>
      <c r="V1352" s="22"/>
      <c r="W1352" s="22"/>
      <c r="X1352" s="22"/>
      <c r="AC1352" s="22"/>
      <c r="AD1352" s="22"/>
    </row>
    <row r="1353" spans="4:30" ht="13.5">
      <c r="D1353" s="30"/>
      <c r="E1353" s="24"/>
      <c r="F1353" s="24"/>
      <c r="G1353" s="24"/>
      <c r="H1353" s="30"/>
      <c r="I1353" s="30"/>
      <c r="J1353" s="30"/>
      <c r="K1353" s="30"/>
      <c r="L1353" s="30"/>
      <c r="M1353" s="30"/>
      <c r="N1353" s="30"/>
      <c r="O1353" s="30"/>
      <c r="P1353" s="30"/>
      <c r="Q1353" s="30"/>
      <c r="R1353" s="30"/>
      <c r="S1353" s="22"/>
      <c r="T1353" s="22"/>
      <c r="U1353" s="22"/>
      <c r="V1353" s="22"/>
      <c r="W1353" s="22"/>
      <c r="X1353" s="22"/>
      <c r="AC1353" s="22"/>
      <c r="AD1353" s="22"/>
    </row>
    <row r="1354" spans="4:30" ht="13.5">
      <c r="D1354" s="30"/>
      <c r="E1354" s="24"/>
      <c r="F1354" s="24"/>
      <c r="G1354" s="24"/>
      <c r="H1354" s="30"/>
      <c r="I1354" s="30"/>
      <c r="J1354" s="30"/>
      <c r="K1354" s="30"/>
      <c r="L1354" s="30"/>
      <c r="M1354" s="30"/>
      <c r="N1354" s="30"/>
      <c r="O1354" s="30"/>
      <c r="P1354" s="30"/>
      <c r="Q1354" s="30"/>
      <c r="R1354" s="30"/>
      <c r="S1354" s="22"/>
      <c r="T1354" s="22"/>
      <c r="U1354" s="22"/>
      <c r="V1354" s="22"/>
      <c r="W1354" s="22"/>
      <c r="X1354" s="22"/>
      <c r="AC1354" s="22"/>
      <c r="AD1354" s="22"/>
    </row>
    <row r="1355" spans="4:30" ht="13.5">
      <c r="D1355" s="30"/>
      <c r="E1355" s="24"/>
      <c r="F1355" s="24"/>
      <c r="G1355" s="24"/>
      <c r="H1355" s="30"/>
      <c r="I1355" s="30"/>
      <c r="J1355" s="30"/>
      <c r="K1355" s="30"/>
      <c r="L1355" s="30"/>
      <c r="M1355" s="30"/>
      <c r="N1355" s="30"/>
      <c r="O1355" s="30"/>
      <c r="P1355" s="30"/>
      <c r="Q1355" s="30"/>
      <c r="R1355" s="30"/>
      <c r="S1355" s="22"/>
      <c r="T1355" s="22"/>
      <c r="U1355" s="22"/>
      <c r="V1355" s="22"/>
      <c r="W1355" s="22"/>
      <c r="X1355" s="22"/>
      <c r="AC1355" s="22"/>
      <c r="AD1355" s="22"/>
    </row>
    <row r="1356" spans="4:30" ht="13.5">
      <c r="D1356" s="30"/>
      <c r="E1356" s="24"/>
      <c r="F1356" s="24"/>
      <c r="G1356" s="24"/>
      <c r="H1356" s="30"/>
      <c r="I1356" s="30"/>
      <c r="J1356" s="30"/>
      <c r="K1356" s="30"/>
      <c r="L1356" s="30"/>
      <c r="M1356" s="30"/>
      <c r="N1356" s="30"/>
      <c r="O1356" s="30"/>
      <c r="P1356" s="30"/>
      <c r="Q1356" s="30"/>
      <c r="R1356" s="30"/>
      <c r="S1356" s="22"/>
      <c r="T1356" s="22"/>
      <c r="U1356" s="22"/>
      <c r="V1356" s="22"/>
      <c r="W1356" s="22"/>
      <c r="X1356" s="22"/>
      <c r="AC1356" s="22"/>
      <c r="AD1356" s="22"/>
    </row>
    <row r="1357" spans="4:30" ht="13.5">
      <c r="D1357" s="30"/>
      <c r="E1357" s="24"/>
      <c r="F1357" s="24"/>
      <c r="G1357" s="24"/>
      <c r="H1357" s="30"/>
      <c r="I1357" s="30"/>
      <c r="J1357" s="30"/>
      <c r="K1357" s="30"/>
      <c r="L1357" s="30"/>
      <c r="M1357" s="30"/>
      <c r="N1357" s="30"/>
      <c r="O1357" s="30"/>
      <c r="P1357" s="30"/>
      <c r="Q1357" s="30"/>
      <c r="R1357" s="30"/>
      <c r="S1357" s="22"/>
      <c r="T1357" s="22"/>
      <c r="U1357" s="22"/>
      <c r="V1357" s="22"/>
      <c r="W1357" s="22"/>
      <c r="X1357" s="22"/>
      <c r="AC1357" s="22"/>
      <c r="AD1357" s="22"/>
    </row>
    <row r="1358" spans="4:30" ht="13.5">
      <c r="D1358" s="30"/>
      <c r="E1358" s="24"/>
      <c r="F1358" s="24"/>
      <c r="G1358" s="24"/>
      <c r="H1358" s="30"/>
      <c r="I1358" s="30"/>
      <c r="J1358" s="30"/>
      <c r="K1358" s="30"/>
      <c r="L1358" s="30"/>
      <c r="M1358" s="30"/>
      <c r="N1358" s="30"/>
      <c r="O1358" s="30"/>
      <c r="P1358" s="30"/>
      <c r="Q1358" s="30"/>
      <c r="R1358" s="30"/>
      <c r="S1358" s="22"/>
      <c r="T1358" s="22"/>
      <c r="U1358" s="22"/>
      <c r="V1358" s="22"/>
      <c r="W1358" s="22"/>
      <c r="X1358" s="22"/>
      <c r="AC1358" s="22"/>
      <c r="AD1358" s="22"/>
    </row>
    <row r="1359" spans="4:30" ht="13.5">
      <c r="D1359" s="30"/>
      <c r="E1359" s="24"/>
      <c r="F1359" s="24"/>
      <c r="G1359" s="24"/>
      <c r="H1359" s="30"/>
      <c r="I1359" s="30"/>
      <c r="J1359" s="30"/>
      <c r="K1359" s="30"/>
      <c r="L1359" s="30"/>
      <c r="M1359" s="30"/>
      <c r="N1359" s="30"/>
      <c r="O1359" s="30"/>
      <c r="P1359" s="30"/>
      <c r="Q1359" s="30"/>
      <c r="R1359" s="30"/>
      <c r="S1359" s="22"/>
      <c r="T1359" s="22"/>
      <c r="U1359" s="22"/>
      <c r="V1359" s="22"/>
      <c r="W1359" s="22"/>
      <c r="X1359" s="22"/>
      <c r="AC1359" s="22"/>
      <c r="AD1359" s="22"/>
    </row>
    <row r="1360" spans="4:30" ht="13.5">
      <c r="D1360" s="30"/>
      <c r="E1360" s="24"/>
      <c r="F1360" s="24"/>
      <c r="G1360" s="24"/>
      <c r="H1360" s="30"/>
      <c r="I1360" s="30"/>
      <c r="J1360" s="30"/>
      <c r="K1360" s="30"/>
      <c r="L1360" s="30"/>
      <c r="M1360" s="30"/>
      <c r="N1360" s="30"/>
      <c r="O1360" s="30"/>
      <c r="P1360" s="30"/>
      <c r="Q1360" s="30"/>
      <c r="R1360" s="30"/>
      <c r="S1360" s="22"/>
      <c r="T1360" s="22"/>
      <c r="U1360" s="22"/>
      <c r="V1360" s="22"/>
      <c r="W1360" s="22"/>
      <c r="X1360" s="22"/>
      <c r="AC1360" s="22"/>
      <c r="AD1360" s="22"/>
    </row>
    <row r="1361" spans="4:30" ht="13.5">
      <c r="D1361" s="30"/>
      <c r="E1361" s="24"/>
      <c r="F1361" s="24"/>
      <c r="G1361" s="24"/>
      <c r="H1361" s="30"/>
      <c r="I1361" s="30"/>
      <c r="J1361" s="30"/>
      <c r="K1361" s="30"/>
      <c r="L1361" s="30"/>
      <c r="M1361" s="30"/>
      <c r="N1361" s="30"/>
      <c r="O1361" s="30"/>
      <c r="P1361" s="30"/>
      <c r="Q1361" s="30"/>
      <c r="R1361" s="30"/>
      <c r="S1361" s="22"/>
      <c r="T1361" s="22"/>
      <c r="U1361" s="22"/>
      <c r="V1361" s="22"/>
      <c r="W1361" s="22"/>
      <c r="X1361" s="22"/>
      <c r="AC1361" s="22"/>
      <c r="AD1361" s="22"/>
    </row>
    <row r="1362" spans="4:30" ht="13.5">
      <c r="D1362" s="30"/>
      <c r="E1362" s="24"/>
      <c r="F1362" s="24"/>
      <c r="G1362" s="24"/>
      <c r="H1362" s="30"/>
      <c r="I1362" s="30"/>
      <c r="J1362" s="30"/>
      <c r="K1362" s="30"/>
      <c r="L1362" s="30"/>
      <c r="M1362" s="30"/>
      <c r="N1362" s="30"/>
      <c r="O1362" s="30"/>
      <c r="P1362" s="30"/>
      <c r="Q1362" s="30"/>
      <c r="R1362" s="30"/>
      <c r="S1362" s="22"/>
      <c r="T1362" s="22"/>
      <c r="U1362" s="22"/>
      <c r="V1362" s="22"/>
      <c r="W1362" s="22"/>
      <c r="X1362" s="22"/>
      <c r="AC1362" s="22"/>
      <c r="AD1362" s="22"/>
    </row>
    <row r="1363" spans="4:30" ht="13.5">
      <c r="D1363" s="30"/>
      <c r="E1363" s="24"/>
      <c r="F1363" s="24"/>
      <c r="G1363" s="24"/>
      <c r="H1363" s="30"/>
      <c r="I1363" s="30"/>
      <c r="J1363" s="30"/>
      <c r="K1363" s="30"/>
      <c r="L1363" s="30"/>
      <c r="M1363" s="30"/>
      <c r="N1363" s="30"/>
      <c r="O1363" s="30"/>
      <c r="P1363" s="30"/>
      <c r="Q1363" s="30"/>
      <c r="R1363" s="30"/>
      <c r="S1363" s="22"/>
      <c r="T1363" s="22"/>
      <c r="U1363" s="22"/>
      <c r="V1363" s="22"/>
      <c r="W1363" s="22"/>
      <c r="X1363" s="22"/>
      <c r="AC1363" s="22"/>
      <c r="AD1363" s="22"/>
    </row>
    <row r="1364" spans="4:30" ht="13.5">
      <c r="D1364" s="30"/>
      <c r="E1364" s="24"/>
      <c r="F1364" s="24"/>
      <c r="G1364" s="24"/>
      <c r="H1364" s="30"/>
      <c r="I1364" s="30"/>
      <c r="J1364" s="30"/>
      <c r="K1364" s="30"/>
      <c r="L1364" s="30"/>
      <c r="M1364" s="30"/>
      <c r="N1364" s="30"/>
      <c r="O1364" s="30"/>
      <c r="P1364" s="30"/>
      <c r="Q1364" s="30"/>
      <c r="R1364" s="30"/>
      <c r="S1364" s="22"/>
      <c r="T1364" s="22"/>
      <c r="U1364" s="22"/>
      <c r="V1364" s="22"/>
      <c r="W1364" s="22"/>
      <c r="X1364" s="22"/>
      <c r="AC1364" s="22"/>
      <c r="AD1364" s="22"/>
    </row>
    <row r="1365" spans="4:30" ht="13.5">
      <c r="D1365" s="30"/>
      <c r="E1365" s="24"/>
      <c r="F1365" s="24"/>
      <c r="G1365" s="24"/>
      <c r="H1365" s="30"/>
      <c r="I1365" s="30"/>
      <c r="J1365" s="30"/>
      <c r="K1365" s="30"/>
      <c r="L1365" s="30"/>
      <c r="M1365" s="30"/>
      <c r="N1365" s="30"/>
      <c r="O1365" s="30"/>
      <c r="P1365" s="30"/>
      <c r="Q1365" s="30"/>
      <c r="R1365" s="30"/>
      <c r="S1365" s="22"/>
      <c r="T1365" s="22"/>
      <c r="U1365" s="22"/>
      <c r="V1365" s="22"/>
      <c r="W1365" s="22"/>
      <c r="X1365" s="22"/>
      <c r="AC1365" s="22"/>
      <c r="AD1365" s="22"/>
    </row>
    <row r="1366" spans="4:30" ht="13.5">
      <c r="D1366" s="30"/>
      <c r="E1366" s="24"/>
      <c r="F1366" s="24"/>
      <c r="G1366" s="24"/>
      <c r="H1366" s="30"/>
      <c r="I1366" s="30"/>
      <c r="J1366" s="30"/>
      <c r="K1366" s="30"/>
      <c r="L1366" s="30"/>
      <c r="M1366" s="30"/>
      <c r="N1366" s="30"/>
      <c r="O1366" s="30"/>
      <c r="P1366" s="30"/>
      <c r="Q1366" s="30"/>
      <c r="R1366" s="30"/>
      <c r="S1366" s="22"/>
      <c r="T1366" s="22"/>
      <c r="U1366" s="22"/>
      <c r="V1366" s="22"/>
      <c r="W1366" s="22"/>
      <c r="X1366" s="22"/>
      <c r="AC1366" s="22"/>
      <c r="AD1366" s="22"/>
    </row>
    <row r="1367" spans="4:30" ht="13.5">
      <c r="D1367" s="30"/>
      <c r="E1367" s="24"/>
      <c r="F1367" s="24"/>
      <c r="G1367" s="24"/>
      <c r="H1367" s="30"/>
      <c r="I1367" s="30"/>
      <c r="J1367" s="30"/>
      <c r="K1367" s="30"/>
      <c r="L1367" s="30"/>
      <c r="M1367" s="30"/>
      <c r="N1367" s="30"/>
      <c r="O1367" s="30"/>
      <c r="P1367" s="30"/>
      <c r="Q1367" s="30"/>
      <c r="R1367" s="30"/>
      <c r="S1367" s="22"/>
      <c r="T1367" s="22"/>
      <c r="U1367" s="22"/>
      <c r="V1367" s="22"/>
      <c r="W1367" s="22"/>
      <c r="X1367" s="22"/>
      <c r="AC1367" s="22"/>
      <c r="AD1367" s="22"/>
    </row>
    <row r="1368" spans="4:30" ht="13.5">
      <c r="D1368" s="30"/>
      <c r="E1368" s="24"/>
      <c r="F1368" s="24"/>
      <c r="G1368" s="24"/>
      <c r="H1368" s="30"/>
      <c r="I1368" s="30"/>
      <c r="J1368" s="30"/>
      <c r="K1368" s="30"/>
      <c r="L1368" s="30"/>
      <c r="M1368" s="30"/>
      <c r="N1368" s="30"/>
      <c r="O1368" s="30"/>
      <c r="P1368" s="30"/>
      <c r="Q1368" s="30"/>
      <c r="R1368" s="30"/>
      <c r="S1368" s="22"/>
      <c r="T1368" s="22"/>
      <c r="U1368" s="22"/>
      <c r="V1368" s="22"/>
      <c r="W1368" s="22"/>
      <c r="X1368" s="22"/>
      <c r="AC1368" s="22"/>
      <c r="AD1368" s="22"/>
    </row>
    <row r="1369" spans="4:30" ht="13.5">
      <c r="D1369" s="30"/>
      <c r="E1369" s="24"/>
      <c r="F1369" s="24"/>
      <c r="G1369" s="24"/>
      <c r="H1369" s="30"/>
      <c r="I1369" s="30"/>
      <c r="J1369" s="30"/>
      <c r="K1369" s="30"/>
      <c r="L1369" s="30"/>
      <c r="M1369" s="30"/>
      <c r="N1369" s="30"/>
      <c r="O1369" s="30"/>
      <c r="P1369" s="30"/>
      <c r="Q1369" s="30"/>
      <c r="R1369" s="30"/>
      <c r="S1369" s="22"/>
      <c r="T1369" s="22"/>
      <c r="U1369" s="22"/>
      <c r="V1369" s="22"/>
      <c r="W1369" s="22"/>
      <c r="X1369" s="22"/>
      <c r="AC1369" s="22"/>
      <c r="AD1369" s="22"/>
    </row>
    <row r="1370" spans="4:30" ht="13.5">
      <c r="D1370" s="30"/>
      <c r="E1370" s="24"/>
      <c r="F1370" s="24"/>
      <c r="G1370" s="24"/>
      <c r="H1370" s="30"/>
      <c r="I1370" s="30"/>
      <c r="J1370" s="30"/>
      <c r="K1370" s="30"/>
      <c r="L1370" s="30"/>
      <c r="M1370" s="30"/>
      <c r="N1370" s="30"/>
      <c r="O1370" s="30"/>
      <c r="P1370" s="30"/>
      <c r="Q1370" s="30"/>
      <c r="R1370" s="30"/>
      <c r="S1370" s="22"/>
      <c r="T1370" s="22"/>
      <c r="U1370" s="22"/>
      <c r="V1370" s="22"/>
      <c r="W1370" s="22"/>
      <c r="X1370" s="22"/>
      <c r="AC1370" s="22"/>
      <c r="AD1370" s="22"/>
    </row>
    <row r="1371" spans="4:30" ht="13.5">
      <c r="D1371" s="30"/>
      <c r="E1371" s="24"/>
      <c r="F1371" s="24"/>
      <c r="G1371" s="24"/>
      <c r="H1371" s="30"/>
      <c r="I1371" s="30"/>
      <c r="J1371" s="30"/>
      <c r="K1371" s="30"/>
      <c r="L1371" s="30"/>
      <c r="M1371" s="30"/>
      <c r="N1371" s="30"/>
      <c r="O1371" s="30"/>
      <c r="P1371" s="30"/>
      <c r="Q1371" s="30"/>
      <c r="R1371" s="30"/>
      <c r="S1371" s="22"/>
      <c r="T1371" s="22"/>
      <c r="U1371" s="22"/>
      <c r="V1371" s="22"/>
      <c r="W1371" s="22"/>
      <c r="X1371" s="22"/>
      <c r="AC1371" s="22"/>
      <c r="AD1371" s="22"/>
    </row>
    <row r="1372" spans="4:30" ht="13.5">
      <c r="D1372" s="30"/>
      <c r="E1372" s="24"/>
      <c r="F1372" s="24"/>
      <c r="G1372" s="24"/>
      <c r="H1372" s="30"/>
      <c r="I1372" s="30"/>
      <c r="J1372" s="30"/>
      <c r="K1372" s="30"/>
      <c r="L1372" s="30"/>
      <c r="M1372" s="30"/>
      <c r="N1372" s="30"/>
      <c r="O1372" s="30"/>
      <c r="P1372" s="30"/>
      <c r="Q1372" s="30"/>
      <c r="R1372" s="30"/>
      <c r="S1372" s="22"/>
      <c r="T1372" s="22"/>
      <c r="U1372" s="22"/>
      <c r="V1372" s="22"/>
      <c r="W1372" s="22"/>
      <c r="X1372" s="22"/>
      <c r="AC1372" s="22"/>
      <c r="AD1372" s="22"/>
    </row>
    <row r="1373" spans="4:30" ht="13.5">
      <c r="D1373" s="30"/>
      <c r="E1373" s="24"/>
      <c r="F1373" s="24"/>
      <c r="G1373" s="24"/>
      <c r="H1373" s="30"/>
      <c r="I1373" s="30"/>
      <c r="J1373" s="30"/>
      <c r="K1373" s="30"/>
      <c r="L1373" s="30"/>
      <c r="M1373" s="30"/>
      <c r="N1373" s="30"/>
      <c r="O1373" s="30"/>
      <c r="P1373" s="30"/>
      <c r="Q1373" s="30"/>
      <c r="R1373" s="30"/>
      <c r="S1373" s="22"/>
      <c r="T1373" s="22"/>
      <c r="U1373" s="22"/>
      <c r="V1373" s="22"/>
      <c r="W1373" s="22"/>
      <c r="X1373" s="22"/>
      <c r="AC1373" s="22"/>
      <c r="AD1373" s="22"/>
    </row>
    <row r="1374" spans="4:30" ht="13.5">
      <c r="D1374" s="30"/>
      <c r="E1374" s="24"/>
      <c r="F1374" s="24"/>
      <c r="G1374" s="24"/>
      <c r="H1374" s="30"/>
      <c r="I1374" s="30"/>
      <c r="J1374" s="30"/>
      <c r="K1374" s="30"/>
      <c r="L1374" s="30"/>
      <c r="M1374" s="30"/>
      <c r="N1374" s="30"/>
      <c r="O1374" s="30"/>
      <c r="P1374" s="30"/>
      <c r="Q1374" s="30"/>
      <c r="R1374" s="30"/>
      <c r="S1374" s="22"/>
      <c r="T1374" s="22"/>
      <c r="U1374" s="22"/>
      <c r="V1374" s="22"/>
      <c r="W1374" s="22"/>
      <c r="X1374" s="22"/>
      <c r="AC1374" s="22"/>
      <c r="AD1374" s="22"/>
    </row>
    <row r="1375" spans="4:30" ht="13.5">
      <c r="D1375" s="30"/>
      <c r="E1375" s="24"/>
      <c r="F1375" s="24"/>
      <c r="G1375" s="24"/>
      <c r="H1375" s="30"/>
      <c r="I1375" s="30"/>
      <c r="J1375" s="30"/>
      <c r="K1375" s="30"/>
      <c r="L1375" s="30"/>
      <c r="M1375" s="30"/>
      <c r="N1375" s="30"/>
      <c r="O1375" s="30"/>
      <c r="P1375" s="30"/>
      <c r="Q1375" s="30"/>
      <c r="R1375" s="30"/>
      <c r="S1375" s="22"/>
      <c r="T1375" s="22"/>
      <c r="U1375" s="22"/>
      <c r="V1375" s="22"/>
      <c r="W1375" s="22"/>
      <c r="X1375" s="22"/>
      <c r="AC1375" s="22"/>
      <c r="AD1375" s="22"/>
    </row>
    <row r="1376" spans="4:30" ht="13.5">
      <c r="D1376" s="30"/>
      <c r="E1376" s="24"/>
      <c r="F1376" s="24"/>
      <c r="G1376" s="24"/>
      <c r="H1376" s="30"/>
      <c r="I1376" s="30"/>
      <c r="J1376" s="30"/>
      <c r="K1376" s="30"/>
      <c r="L1376" s="30"/>
      <c r="M1376" s="30"/>
      <c r="N1376" s="30"/>
      <c r="O1376" s="30"/>
      <c r="P1376" s="30"/>
      <c r="Q1376" s="30"/>
      <c r="R1376" s="30"/>
      <c r="S1376" s="22"/>
      <c r="T1376" s="22"/>
      <c r="U1376" s="22"/>
      <c r="V1376" s="22"/>
      <c r="W1376" s="22"/>
      <c r="X1376" s="22"/>
      <c r="AC1376" s="22"/>
      <c r="AD1376" s="22"/>
    </row>
    <row r="1377" spans="4:30" ht="13.5">
      <c r="D1377" s="30"/>
      <c r="E1377" s="24"/>
      <c r="F1377" s="24"/>
      <c r="G1377" s="24"/>
      <c r="H1377" s="30"/>
      <c r="I1377" s="30"/>
      <c r="J1377" s="30"/>
      <c r="K1377" s="30"/>
      <c r="L1377" s="30"/>
      <c r="M1377" s="30"/>
      <c r="N1377" s="30"/>
      <c r="O1377" s="30"/>
      <c r="P1377" s="30"/>
      <c r="Q1377" s="30"/>
      <c r="R1377" s="30"/>
      <c r="S1377" s="22"/>
      <c r="T1377" s="22"/>
      <c r="U1377" s="22"/>
      <c r="V1377" s="22"/>
      <c r="W1377" s="22"/>
      <c r="X1377" s="22"/>
      <c r="AC1377" s="22"/>
      <c r="AD1377" s="22"/>
    </row>
    <row r="1378" spans="4:30" ht="13.5">
      <c r="D1378" s="30"/>
      <c r="E1378" s="24"/>
      <c r="F1378" s="24"/>
      <c r="G1378" s="24"/>
      <c r="H1378" s="30"/>
      <c r="I1378" s="30"/>
      <c r="J1378" s="30"/>
      <c r="K1378" s="30"/>
      <c r="L1378" s="30"/>
      <c r="M1378" s="30"/>
      <c r="N1378" s="30"/>
      <c r="O1378" s="30"/>
      <c r="P1378" s="30"/>
      <c r="Q1378" s="30"/>
      <c r="R1378" s="30"/>
      <c r="S1378" s="22"/>
      <c r="T1378" s="22"/>
      <c r="U1378" s="22"/>
      <c r="V1378" s="22"/>
      <c r="W1378" s="22"/>
      <c r="X1378" s="22"/>
      <c r="AC1378" s="22"/>
      <c r="AD1378" s="22"/>
    </row>
    <row r="1379" spans="4:30" ht="13.5">
      <c r="D1379" s="30"/>
      <c r="E1379" s="24"/>
      <c r="F1379" s="24"/>
      <c r="G1379" s="24"/>
      <c r="H1379" s="30"/>
      <c r="I1379" s="30"/>
      <c r="J1379" s="30"/>
      <c r="K1379" s="30"/>
      <c r="L1379" s="30"/>
      <c r="M1379" s="30"/>
      <c r="N1379" s="30"/>
      <c r="O1379" s="30"/>
      <c r="P1379" s="30"/>
      <c r="Q1379" s="30"/>
      <c r="R1379" s="30"/>
      <c r="S1379" s="22"/>
      <c r="T1379" s="22"/>
      <c r="U1379" s="22"/>
      <c r="V1379" s="22"/>
      <c r="W1379" s="22"/>
      <c r="X1379" s="22"/>
      <c r="AC1379" s="22"/>
      <c r="AD1379" s="22"/>
    </row>
    <row r="1380" spans="4:30" ht="13.5">
      <c r="D1380" s="30"/>
      <c r="E1380" s="24"/>
      <c r="F1380" s="24"/>
      <c r="G1380" s="24"/>
      <c r="H1380" s="30"/>
      <c r="I1380" s="30"/>
      <c r="J1380" s="30"/>
      <c r="K1380" s="30"/>
      <c r="L1380" s="30"/>
      <c r="M1380" s="30"/>
      <c r="N1380" s="30"/>
      <c r="O1380" s="30"/>
      <c r="P1380" s="30"/>
      <c r="Q1380" s="30"/>
      <c r="R1380" s="30"/>
      <c r="S1380" s="22"/>
      <c r="T1380" s="22"/>
      <c r="U1380" s="22"/>
      <c r="V1380" s="22"/>
      <c r="W1380" s="22"/>
      <c r="X1380" s="22"/>
      <c r="AC1380" s="22"/>
      <c r="AD1380" s="22"/>
    </row>
    <row r="1381" spans="4:30" ht="13.5">
      <c r="D1381" s="30"/>
      <c r="E1381" s="24"/>
      <c r="F1381" s="24"/>
      <c r="G1381" s="24"/>
      <c r="H1381" s="30"/>
      <c r="I1381" s="30"/>
      <c r="J1381" s="30"/>
      <c r="K1381" s="30"/>
      <c r="L1381" s="30"/>
      <c r="M1381" s="30"/>
      <c r="N1381" s="30"/>
      <c r="O1381" s="30"/>
      <c r="P1381" s="30"/>
      <c r="Q1381" s="30"/>
      <c r="R1381" s="30"/>
      <c r="S1381" s="22"/>
      <c r="T1381" s="22"/>
      <c r="U1381" s="22"/>
      <c r="V1381" s="22"/>
      <c r="W1381" s="22"/>
      <c r="X1381" s="22"/>
      <c r="AC1381" s="22"/>
      <c r="AD1381" s="22"/>
    </row>
    <row r="1382" spans="4:30" ht="13.5">
      <c r="D1382" s="30"/>
      <c r="E1382" s="24"/>
      <c r="F1382" s="24"/>
      <c r="G1382" s="24"/>
      <c r="H1382" s="30"/>
      <c r="I1382" s="30"/>
      <c r="J1382" s="30"/>
      <c r="K1382" s="30"/>
      <c r="L1382" s="30"/>
      <c r="M1382" s="30"/>
      <c r="N1382" s="30"/>
      <c r="O1382" s="30"/>
      <c r="P1382" s="30"/>
      <c r="Q1382" s="30"/>
      <c r="R1382" s="30"/>
      <c r="S1382" s="22"/>
      <c r="T1382" s="22"/>
      <c r="U1382" s="22"/>
      <c r="V1382" s="22"/>
      <c r="W1382" s="22"/>
      <c r="X1382" s="22"/>
      <c r="AC1382" s="22"/>
      <c r="AD1382" s="22"/>
    </row>
    <row r="1383" spans="4:30" ht="13.5">
      <c r="D1383" s="30"/>
      <c r="E1383" s="24"/>
      <c r="F1383" s="24"/>
      <c r="G1383" s="24"/>
      <c r="H1383" s="30"/>
      <c r="I1383" s="30"/>
      <c r="J1383" s="30"/>
      <c r="K1383" s="30"/>
      <c r="L1383" s="30"/>
      <c r="M1383" s="30"/>
      <c r="N1383" s="30"/>
      <c r="O1383" s="30"/>
      <c r="P1383" s="30"/>
      <c r="Q1383" s="30"/>
      <c r="R1383" s="30"/>
      <c r="S1383" s="22"/>
      <c r="T1383" s="22"/>
      <c r="U1383" s="22"/>
      <c r="V1383" s="22"/>
      <c r="W1383" s="22"/>
      <c r="X1383" s="22"/>
      <c r="AC1383" s="22"/>
      <c r="AD1383" s="22"/>
    </row>
    <row r="1384" spans="4:30" ht="13.5">
      <c r="D1384" s="30"/>
      <c r="E1384" s="24"/>
      <c r="F1384" s="24"/>
      <c r="G1384" s="24"/>
      <c r="H1384" s="30"/>
      <c r="I1384" s="30"/>
      <c r="J1384" s="30"/>
      <c r="K1384" s="30"/>
      <c r="L1384" s="30"/>
      <c r="M1384" s="30"/>
      <c r="N1384" s="30"/>
      <c r="O1384" s="30"/>
      <c r="P1384" s="30"/>
      <c r="Q1384" s="30"/>
      <c r="R1384" s="30"/>
      <c r="S1384" s="22"/>
      <c r="T1384" s="22"/>
      <c r="U1384" s="22"/>
      <c r="V1384" s="22"/>
      <c r="W1384" s="22"/>
      <c r="X1384" s="22"/>
      <c r="AC1384" s="22"/>
      <c r="AD1384" s="22"/>
    </row>
    <row r="1385" spans="4:30" ht="13.5">
      <c r="D1385" s="30"/>
      <c r="E1385" s="24"/>
      <c r="F1385" s="24"/>
      <c r="G1385" s="24"/>
      <c r="H1385" s="30"/>
      <c r="I1385" s="30"/>
      <c r="J1385" s="30"/>
      <c r="K1385" s="30"/>
      <c r="L1385" s="30"/>
      <c r="M1385" s="30"/>
      <c r="N1385" s="30"/>
      <c r="O1385" s="30"/>
      <c r="P1385" s="30"/>
      <c r="Q1385" s="30"/>
      <c r="R1385" s="30"/>
      <c r="S1385" s="22"/>
      <c r="T1385" s="22"/>
      <c r="U1385" s="22"/>
      <c r="V1385" s="22"/>
      <c r="W1385" s="22"/>
      <c r="X1385" s="22"/>
      <c r="AC1385" s="22"/>
      <c r="AD1385" s="22"/>
    </row>
    <row r="1386" spans="4:30" ht="13.5">
      <c r="D1386" s="30"/>
      <c r="E1386" s="24"/>
      <c r="F1386" s="24"/>
      <c r="G1386" s="24"/>
      <c r="H1386" s="30"/>
      <c r="I1386" s="30"/>
      <c r="J1386" s="30"/>
      <c r="K1386" s="30"/>
      <c r="L1386" s="30"/>
      <c r="M1386" s="30"/>
      <c r="N1386" s="30"/>
      <c r="O1386" s="30"/>
      <c r="P1386" s="30"/>
      <c r="Q1386" s="30"/>
      <c r="R1386" s="30"/>
      <c r="S1386" s="22"/>
      <c r="T1386" s="22"/>
      <c r="U1386" s="22"/>
      <c r="V1386" s="22"/>
      <c r="W1386" s="22"/>
      <c r="X1386" s="22"/>
      <c r="AC1386" s="22"/>
      <c r="AD1386" s="22"/>
    </row>
    <row r="1387" spans="4:30" ht="13.5">
      <c r="D1387" s="30"/>
      <c r="E1387" s="24"/>
      <c r="F1387" s="24"/>
      <c r="G1387" s="24"/>
      <c r="H1387" s="30"/>
      <c r="I1387" s="30"/>
      <c r="J1387" s="30"/>
      <c r="K1387" s="30"/>
      <c r="L1387" s="30"/>
      <c r="M1387" s="30"/>
      <c r="N1387" s="30"/>
      <c r="O1387" s="30"/>
      <c r="P1387" s="30"/>
      <c r="Q1387" s="30"/>
      <c r="R1387" s="30"/>
      <c r="S1387" s="22"/>
      <c r="T1387" s="22"/>
      <c r="U1387" s="22"/>
      <c r="V1387" s="22"/>
      <c r="W1387" s="22"/>
      <c r="X1387" s="22"/>
      <c r="AC1387" s="22"/>
      <c r="AD1387" s="22"/>
    </row>
    <row r="1388" spans="4:30" ht="13.5">
      <c r="D1388" s="30"/>
      <c r="E1388" s="24"/>
      <c r="F1388" s="24"/>
      <c r="G1388" s="24"/>
      <c r="H1388" s="30"/>
      <c r="I1388" s="30"/>
      <c r="J1388" s="30"/>
      <c r="K1388" s="30"/>
      <c r="L1388" s="30"/>
      <c r="M1388" s="30"/>
      <c r="N1388" s="30"/>
      <c r="O1388" s="30"/>
      <c r="P1388" s="30"/>
      <c r="Q1388" s="30"/>
      <c r="R1388" s="30"/>
      <c r="S1388" s="22"/>
      <c r="T1388" s="22"/>
      <c r="U1388" s="22"/>
      <c r="V1388" s="22"/>
      <c r="W1388" s="22"/>
      <c r="X1388" s="22"/>
      <c r="AC1388" s="22"/>
      <c r="AD1388" s="22"/>
    </row>
    <row r="1389" spans="4:30" ht="13.5">
      <c r="D1389" s="30"/>
      <c r="E1389" s="24"/>
      <c r="F1389" s="24"/>
      <c r="G1389" s="24"/>
      <c r="H1389" s="30"/>
      <c r="I1389" s="30"/>
      <c r="J1389" s="30"/>
      <c r="K1389" s="30"/>
      <c r="L1389" s="30"/>
      <c r="M1389" s="30"/>
      <c r="N1389" s="30"/>
      <c r="O1389" s="30"/>
      <c r="P1389" s="30"/>
      <c r="Q1389" s="30"/>
      <c r="R1389" s="30"/>
      <c r="S1389" s="22"/>
      <c r="T1389" s="22"/>
      <c r="U1389" s="22"/>
      <c r="V1389" s="22"/>
      <c r="W1389" s="22"/>
      <c r="X1389" s="22"/>
      <c r="AC1389" s="22"/>
      <c r="AD1389" s="22"/>
    </row>
    <row r="1390" spans="4:30" ht="13.5">
      <c r="D1390" s="30"/>
      <c r="E1390" s="24"/>
      <c r="F1390" s="24"/>
      <c r="G1390" s="24"/>
      <c r="H1390" s="30"/>
      <c r="I1390" s="30"/>
      <c r="J1390" s="30"/>
      <c r="K1390" s="30"/>
      <c r="L1390" s="30"/>
      <c r="M1390" s="30"/>
      <c r="N1390" s="30"/>
      <c r="O1390" s="30"/>
      <c r="P1390" s="30"/>
      <c r="Q1390" s="30"/>
      <c r="R1390" s="30"/>
      <c r="S1390" s="22"/>
      <c r="T1390" s="22"/>
      <c r="U1390" s="22"/>
      <c r="V1390" s="22"/>
      <c r="W1390" s="22"/>
      <c r="X1390" s="22"/>
      <c r="AC1390" s="22"/>
      <c r="AD1390" s="22"/>
    </row>
    <row r="1391" spans="4:30" ht="13.5">
      <c r="D1391" s="30"/>
      <c r="E1391" s="24"/>
      <c r="F1391" s="24"/>
      <c r="G1391" s="24"/>
      <c r="H1391" s="30"/>
      <c r="I1391" s="30"/>
      <c r="J1391" s="30"/>
      <c r="K1391" s="30"/>
      <c r="L1391" s="30"/>
      <c r="M1391" s="30"/>
      <c r="N1391" s="30"/>
      <c r="O1391" s="30"/>
      <c r="P1391" s="30"/>
      <c r="Q1391" s="30"/>
      <c r="R1391" s="30"/>
      <c r="S1391" s="22"/>
      <c r="T1391" s="22"/>
      <c r="U1391" s="22"/>
      <c r="V1391" s="22"/>
      <c r="W1391" s="22"/>
      <c r="X1391" s="22"/>
      <c r="AC1391" s="22"/>
      <c r="AD1391" s="22"/>
    </row>
    <row r="1392" spans="4:30" ht="13.5">
      <c r="D1392" s="30"/>
      <c r="E1392" s="24"/>
      <c r="F1392" s="24"/>
      <c r="G1392" s="24"/>
      <c r="H1392" s="30"/>
      <c r="I1392" s="30"/>
      <c r="J1392" s="30"/>
      <c r="K1392" s="30"/>
      <c r="L1392" s="30"/>
      <c r="M1392" s="30"/>
      <c r="N1392" s="30"/>
      <c r="O1392" s="30"/>
      <c r="P1392" s="30"/>
      <c r="Q1392" s="30"/>
      <c r="R1392" s="30"/>
      <c r="S1392" s="22"/>
      <c r="T1392" s="22"/>
      <c r="U1392" s="22"/>
      <c r="V1392" s="22"/>
      <c r="W1392" s="22"/>
      <c r="X1392" s="22"/>
      <c r="AC1392" s="22"/>
      <c r="AD1392" s="22"/>
    </row>
    <row r="1393" spans="4:30" ht="13.5">
      <c r="D1393" s="30"/>
      <c r="E1393" s="24"/>
      <c r="F1393" s="24"/>
      <c r="G1393" s="24"/>
      <c r="H1393" s="30"/>
      <c r="I1393" s="30"/>
      <c r="J1393" s="30"/>
      <c r="K1393" s="30"/>
      <c r="L1393" s="30"/>
      <c r="M1393" s="30"/>
      <c r="N1393" s="30"/>
      <c r="O1393" s="30"/>
      <c r="P1393" s="30"/>
      <c r="Q1393" s="30"/>
      <c r="R1393" s="30"/>
      <c r="S1393" s="22"/>
      <c r="T1393" s="22"/>
      <c r="U1393" s="22"/>
      <c r="V1393" s="22"/>
      <c r="W1393" s="22"/>
      <c r="X1393" s="22"/>
      <c r="AC1393" s="22"/>
      <c r="AD1393" s="22"/>
    </row>
    <row r="1394" spans="4:30" ht="13.5">
      <c r="D1394" s="30"/>
      <c r="E1394" s="24"/>
      <c r="F1394" s="24"/>
      <c r="G1394" s="24"/>
      <c r="H1394" s="30"/>
      <c r="I1394" s="30"/>
      <c r="J1394" s="30"/>
      <c r="K1394" s="30"/>
      <c r="L1394" s="30"/>
      <c r="M1394" s="30"/>
      <c r="N1394" s="30"/>
      <c r="O1394" s="30"/>
      <c r="P1394" s="30"/>
      <c r="Q1394" s="30"/>
      <c r="R1394" s="30"/>
      <c r="S1394" s="22"/>
      <c r="T1394" s="22"/>
      <c r="U1394" s="22"/>
      <c r="V1394" s="22"/>
      <c r="W1394" s="22"/>
      <c r="X1394" s="22"/>
      <c r="AC1394" s="22"/>
      <c r="AD1394" s="22"/>
    </row>
    <row r="1395" spans="4:30" ht="13.5">
      <c r="D1395" s="30"/>
      <c r="E1395" s="24"/>
      <c r="F1395" s="24"/>
      <c r="G1395" s="24"/>
      <c r="H1395" s="30"/>
      <c r="I1395" s="30"/>
      <c r="J1395" s="30"/>
      <c r="K1395" s="30"/>
      <c r="L1395" s="30"/>
      <c r="M1395" s="30"/>
      <c r="N1395" s="30"/>
      <c r="O1395" s="30"/>
      <c r="P1395" s="30"/>
      <c r="Q1395" s="30"/>
      <c r="R1395" s="30"/>
      <c r="S1395" s="22"/>
      <c r="T1395" s="22"/>
      <c r="U1395" s="22"/>
      <c r="V1395" s="22"/>
      <c r="W1395" s="22"/>
      <c r="X1395" s="22"/>
      <c r="AC1395" s="22"/>
      <c r="AD1395" s="22"/>
    </row>
    <row r="1396" spans="4:30" ht="13.5">
      <c r="D1396" s="30"/>
      <c r="E1396" s="24"/>
      <c r="F1396" s="24"/>
      <c r="G1396" s="24"/>
      <c r="H1396" s="30"/>
      <c r="I1396" s="30"/>
      <c r="J1396" s="30"/>
      <c r="K1396" s="30"/>
      <c r="L1396" s="30"/>
      <c r="M1396" s="30"/>
      <c r="N1396" s="30"/>
      <c r="O1396" s="30"/>
      <c r="P1396" s="30"/>
      <c r="Q1396" s="30"/>
      <c r="R1396" s="30"/>
      <c r="S1396" s="22"/>
      <c r="T1396" s="22"/>
      <c r="U1396" s="22"/>
      <c r="V1396" s="22"/>
      <c r="W1396" s="22"/>
      <c r="X1396" s="22"/>
      <c r="AC1396" s="22"/>
      <c r="AD1396" s="22"/>
    </row>
    <row r="1397" spans="4:30" ht="13.5">
      <c r="D1397" s="30"/>
      <c r="E1397" s="24"/>
      <c r="F1397" s="24"/>
      <c r="G1397" s="24"/>
      <c r="H1397" s="30"/>
      <c r="I1397" s="30"/>
      <c r="J1397" s="30"/>
      <c r="K1397" s="30"/>
      <c r="L1397" s="30"/>
      <c r="M1397" s="30"/>
      <c r="N1397" s="30"/>
      <c r="O1397" s="30"/>
      <c r="P1397" s="30"/>
      <c r="Q1397" s="30"/>
      <c r="R1397" s="30"/>
      <c r="S1397" s="22"/>
      <c r="T1397" s="22"/>
      <c r="U1397" s="22"/>
      <c r="V1397" s="22"/>
      <c r="W1397" s="22"/>
      <c r="X1397" s="22"/>
      <c r="AC1397" s="22"/>
      <c r="AD1397" s="22"/>
    </row>
    <row r="1398" spans="4:30" ht="13.5">
      <c r="D1398" s="30"/>
      <c r="E1398" s="24"/>
      <c r="F1398" s="24"/>
      <c r="G1398" s="24"/>
      <c r="H1398" s="30"/>
      <c r="I1398" s="30"/>
      <c r="J1398" s="30"/>
      <c r="K1398" s="30"/>
      <c r="L1398" s="30"/>
      <c r="M1398" s="30"/>
      <c r="N1398" s="30"/>
      <c r="O1398" s="30"/>
      <c r="P1398" s="30"/>
      <c r="Q1398" s="30"/>
      <c r="R1398" s="30"/>
      <c r="S1398" s="22"/>
      <c r="T1398" s="22"/>
      <c r="U1398" s="22"/>
      <c r="V1398" s="22"/>
      <c r="W1398" s="22"/>
      <c r="X1398" s="22"/>
      <c r="AC1398" s="22"/>
      <c r="AD1398" s="22"/>
    </row>
    <row r="1399" spans="4:30" ht="13.5">
      <c r="D1399" s="30"/>
      <c r="E1399" s="24"/>
      <c r="F1399" s="24"/>
      <c r="G1399" s="24"/>
      <c r="H1399" s="30"/>
      <c r="I1399" s="30"/>
      <c r="J1399" s="30"/>
      <c r="K1399" s="30"/>
      <c r="L1399" s="30"/>
      <c r="M1399" s="30"/>
      <c r="N1399" s="30"/>
      <c r="O1399" s="30"/>
      <c r="P1399" s="30"/>
      <c r="Q1399" s="30"/>
      <c r="R1399" s="30"/>
      <c r="S1399" s="22"/>
      <c r="T1399" s="22"/>
      <c r="U1399" s="22"/>
      <c r="V1399" s="22"/>
      <c r="W1399" s="22"/>
      <c r="X1399" s="22"/>
      <c r="AC1399" s="22"/>
      <c r="AD1399" s="22"/>
    </row>
    <row r="1400" spans="4:30" ht="13.5">
      <c r="D1400" s="30"/>
      <c r="E1400" s="24"/>
      <c r="F1400" s="24"/>
      <c r="G1400" s="24"/>
      <c r="H1400" s="30"/>
      <c r="I1400" s="30"/>
      <c r="J1400" s="30"/>
      <c r="K1400" s="30"/>
      <c r="L1400" s="30"/>
      <c r="M1400" s="30"/>
      <c r="N1400" s="30"/>
      <c r="O1400" s="30"/>
      <c r="P1400" s="30"/>
      <c r="Q1400" s="30"/>
      <c r="R1400" s="30"/>
      <c r="S1400" s="22"/>
      <c r="T1400" s="22"/>
      <c r="U1400" s="22"/>
      <c r="V1400" s="22"/>
      <c r="W1400" s="22"/>
      <c r="X1400" s="22"/>
      <c r="AC1400" s="22"/>
      <c r="AD1400" s="22"/>
    </row>
    <row r="1401" spans="4:30" ht="13.5">
      <c r="D1401" s="30"/>
      <c r="E1401" s="24"/>
      <c r="F1401" s="24"/>
      <c r="G1401" s="24"/>
      <c r="H1401" s="30"/>
      <c r="I1401" s="30"/>
      <c r="J1401" s="30"/>
      <c r="K1401" s="30"/>
      <c r="L1401" s="30"/>
      <c r="M1401" s="30"/>
      <c r="N1401" s="30"/>
      <c r="O1401" s="30"/>
      <c r="P1401" s="30"/>
      <c r="Q1401" s="30"/>
      <c r="R1401" s="30"/>
      <c r="S1401" s="22"/>
      <c r="T1401" s="22"/>
      <c r="U1401" s="22"/>
      <c r="V1401" s="22"/>
      <c r="W1401" s="22"/>
      <c r="X1401" s="22"/>
      <c r="AC1401" s="22"/>
      <c r="AD1401" s="22"/>
    </row>
    <row r="1402" spans="4:30" ht="13.5">
      <c r="D1402" s="30"/>
      <c r="E1402" s="24"/>
      <c r="F1402" s="24"/>
      <c r="G1402" s="24"/>
      <c r="H1402" s="30"/>
      <c r="I1402" s="30"/>
      <c r="J1402" s="30"/>
      <c r="K1402" s="30"/>
      <c r="L1402" s="30"/>
      <c r="M1402" s="30"/>
      <c r="N1402" s="30"/>
      <c r="O1402" s="30"/>
      <c r="P1402" s="30"/>
      <c r="Q1402" s="30"/>
      <c r="R1402" s="30"/>
      <c r="S1402" s="22"/>
      <c r="T1402" s="22"/>
      <c r="U1402" s="22"/>
      <c r="V1402" s="22"/>
      <c r="W1402" s="22"/>
      <c r="X1402" s="22"/>
      <c r="AC1402" s="22"/>
      <c r="AD1402" s="22"/>
    </row>
    <row r="1403" spans="4:30" ht="13.5">
      <c r="D1403" s="30"/>
      <c r="E1403" s="24"/>
      <c r="F1403" s="24"/>
      <c r="G1403" s="24"/>
      <c r="H1403" s="30"/>
      <c r="I1403" s="30"/>
      <c r="J1403" s="30"/>
      <c r="K1403" s="30"/>
      <c r="L1403" s="30"/>
      <c r="M1403" s="30"/>
      <c r="N1403" s="30"/>
      <c r="O1403" s="30"/>
      <c r="P1403" s="30"/>
      <c r="Q1403" s="30"/>
      <c r="R1403" s="30"/>
      <c r="S1403" s="22"/>
      <c r="T1403" s="22"/>
      <c r="U1403" s="22"/>
      <c r="V1403" s="22"/>
      <c r="W1403" s="22"/>
      <c r="X1403" s="22"/>
      <c r="AC1403" s="22"/>
      <c r="AD1403" s="22"/>
    </row>
    <row r="1404" spans="4:30" ht="13.5">
      <c r="D1404" s="30"/>
      <c r="E1404" s="24"/>
      <c r="F1404" s="24"/>
      <c r="G1404" s="24"/>
      <c r="H1404" s="30"/>
      <c r="I1404" s="30"/>
      <c r="J1404" s="30"/>
      <c r="K1404" s="30"/>
      <c r="L1404" s="30"/>
      <c r="M1404" s="30"/>
      <c r="N1404" s="30"/>
      <c r="O1404" s="30"/>
      <c r="P1404" s="30"/>
      <c r="Q1404" s="30"/>
      <c r="R1404" s="30"/>
      <c r="S1404" s="22"/>
      <c r="T1404" s="22"/>
      <c r="U1404" s="22"/>
      <c r="V1404" s="22"/>
      <c r="W1404" s="22"/>
      <c r="X1404" s="22"/>
      <c r="AC1404" s="22"/>
      <c r="AD1404" s="22"/>
    </row>
    <row r="1405" spans="4:30" ht="13.5">
      <c r="D1405" s="30"/>
      <c r="E1405" s="24"/>
      <c r="F1405" s="24"/>
      <c r="G1405" s="24"/>
      <c r="H1405" s="30"/>
      <c r="I1405" s="30"/>
      <c r="J1405" s="30"/>
      <c r="K1405" s="30"/>
      <c r="L1405" s="30"/>
      <c r="M1405" s="30"/>
      <c r="N1405" s="30"/>
      <c r="O1405" s="30"/>
      <c r="P1405" s="30"/>
      <c r="Q1405" s="30"/>
      <c r="R1405" s="30"/>
      <c r="S1405" s="22"/>
      <c r="T1405" s="22"/>
      <c r="U1405" s="22"/>
      <c r="V1405" s="22"/>
      <c r="W1405" s="22"/>
      <c r="X1405" s="22"/>
      <c r="AC1405" s="22"/>
      <c r="AD1405" s="22"/>
    </row>
    <row r="1406" spans="4:30" ht="13.5">
      <c r="D1406" s="30"/>
      <c r="E1406" s="24"/>
      <c r="F1406" s="24"/>
      <c r="G1406" s="24"/>
      <c r="H1406" s="30"/>
      <c r="I1406" s="30"/>
      <c r="J1406" s="30"/>
      <c r="K1406" s="30"/>
      <c r="L1406" s="30"/>
      <c r="M1406" s="30"/>
      <c r="N1406" s="30"/>
      <c r="O1406" s="30"/>
      <c r="P1406" s="30"/>
      <c r="Q1406" s="30"/>
      <c r="R1406" s="30"/>
      <c r="S1406" s="22"/>
      <c r="T1406" s="22"/>
      <c r="U1406" s="22"/>
      <c r="V1406" s="22"/>
      <c r="W1406" s="22"/>
      <c r="X1406" s="22"/>
      <c r="AC1406" s="22"/>
      <c r="AD1406" s="22"/>
    </row>
    <row r="1407" spans="4:30" ht="13.5">
      <c r="D1407" s="30"/>
      <c r="E1407" s="24"/>
      <c r="F1407" s="24"/>
      <c r="G1407" s="24"/>
      <c r="H1407" s="30"/>
      <c r="I1407" s="30"/>
      <c r="J1407" s="30"/>
      <c r="K1407" s="30"/>
      <c r="L1407" s="30"/>
      <c r="M1407" s="30"/>
      <c r="N1407" s="30"/>
      <c r="O1407" s="30"/>
      <c r="P1407" s="30"/>
      <c r="Q1407" s="30"/>
      <c r="R1407" s="30"/>
      <c r="S1407" s="22"/>
      <c r="T1407" s="22"/>
      <c r="U1407" s="22"/>
      <c r="V1407" s="22"/>
      <c r="W1407" s="22"/>
      <c r="X1407" s="22"/>
      <c r="AC1407" s="22"/>
      <c r="AD1407" s="22"/>
    </row>
    <row r="1408" spans="4:30" ht="13.5">
      <c r="D1408" s="30"/>
      <c r="E1408" s="24"/>
      <c r="F1408" s="24"/>
      <c r="G1408" s="24"/>
      <c r="H1408" s="30"/>
      <c r="I1408" s="30"/>
      <c r="J1408" s="30"/>
      <c r="K1408" s="30"/>
      <c r="L1408" s="30"/>
      <c r="M1408" s="30"/>
      <c r="N1408" s="30"/>
      <c r="O1408" s="30"/>
      <c r="P1408" s="30"/>
      <c r="Q1408" s="30"/>
      <c r="R1408" s="30"/>
      <c r="S1408" s="22"/>
      <c r="T1408" s="22"/>
      <c r="U1408" s="22"/>
      <c r="V1408" s="22"/>
      <c r="W1408" s="22"/>
      <c r="X1408" s="22"/>
      <c r="AC1408" s="22"/>
      <c r="AD1408" s="22"/>
    </row>
    <row r="1409" spans="4:30" ht="13.5">
      <c r="D1409" s="30"/>
      <c r="E1409" s="24"/>
      <c r="F1409" s="24"/>
      <c r="G1409" s="24"/>
      <c r="H1409" s="30"/>
      <c r="I1409" s="30"/>
      <c r="J1409" s="30"/>
      <c r="K1409" s="30"/>
      <c r="L1409" s="30"/>
      <c r="M1409" s="30"/>
      <c r="N1409" s="30"/>
      <c r="O1409" s="30"/>
      <c r="P1409" s="30"/>
      <c r="Q1409" s="30"/>
      <c r="R1409" s="30"/>
      <c r="S1409" s="22"/>
      <c r="T1409" s="22"/>
      <c r="U1409" s="22"/>
      <c r="V1409" s="22"/>
      <c r="W1409" s="22"/>
      <c r="X1409" s="22"/>
      <c r="AC1409" s="22"/>
      <c r="AD1409" s="22"/>
    </row>
    <row r="1410" spans="4:30" ht="13.5">
      <c r="D1410" s="30"/>
      <c r="E1410" s="24"/>
      <c r="F1410" s="24"/>
      <c r="G1410" s="24"/>
      <c r="H1410" s="30"/>
      <c r="I1410" s="30"/>
      <c r="J1410" s="30"/>
      <c r="K1410" s="30"/>
      <c r="L1410" s="30"/>
      <c r="M1410" s="30"/>
      <c r="N1410" s="30"/>
      <c r="O1410" s="30"/>
      <c r="P1410" s="30"/>
      <c r="Q1410" s="30"/>
      <c r="R1410" s="30"/>
      <c r="S1410" s="22"/>
      <c r="T1410" s="22"/>
      <c r="U1410" s="22"/>
      <c r="V1410" s="22"/>
      <c r="W1410" s="22"/>
      <c r="X1410" s="22"/>
      <c r="AC1410" s="22"/>
      <c r="AD1410" s="22"/>
    </row>
    <row r="1411" spans="4:30" ht="13.5">
      <c r="D1411" s="30"/>
      <c r="E1411" s="24"/>
      <c r="F1411" s="24"/>
      <c r="G1411" s="24"/>
      <c r="H1411" s="30"/>
      <c r="I1411" s="30"/>
      <c r="J1411" s="30"/>
      <c r="K1411" s="30"/>
      <c r="L1411" s="30"/>
      <c r="M1411" s="30"/>
      <c r="N1411" s="30"/>
      <c r="O1411" s="30"/>
      <c r="P1411" s="30"/>
      <c r="Q1411" s="30"/>
      <c r="R1411" s="30"/>
      <c r="S1411" s="22"/>
      <c r="T1411" s="22"/>
      <c r="U1411" s="22"/>
      <c r="V1411" s="22"/>
      <c r="W1411" s="22"/>
      <c r="X1411" s="22"/>
      <c r="AC1411" s="22"/>
      <c r="AD1411" s="22"/>
    </row>
    <row r="1412" spans="4:30" ht="13.5">
      <c r="D1412" s="30"/>
      <c r="E1412" s="24"/>
      <c r="F1412" s="24"/>
      <c r="G1412" s="24"/>
      <c r="H1412" s="30"/>
      <c r="I1412" s="30"/>
      <c r="J1412" s="30"/>
      <c r="K1412" s="30"/>
      <c r="L1412" s="30"/>
      <c r="M1412" s="30"/>
      <c r="N1412" s="30"/>
      <c r="O1412" s="30"/>
      <c r="P1412" s="30"/>
      <c r="Q1412" s="30"/>
      <c r="R1412" s="30"/>
      <c r="S1412" s="22"/>
      <c r="T1412" s="22"/>
      <c r="U1412" s="22"/>
      <c r="V1412" s="22"/>
      <c r="W1412" s="22"/>
      <c r="X1412" s="22"/>
      <c r="AC1412" s="22"/>
      <c r="AD1412" s="22"/>
    </row>
    <row r="1413" spans="4:30" ht="13.5">
      <c r="D1413" s="30"/>
      <c r="E1413" s="24"/>
      <c r="F1413" s="24"/>
      <c r="G1413" s="24"/>
      <c r="H1413" s="30"/>
      <c r="I1413" s="30"/>
      <c r="J1413" s="30"/>
      <c r="K1413" s="30"/>
      <c r="L1413" s="30"/>
      <c r="M1413" s="30"/>
      <c r="N1413" s="30"/>
      <c r="O1413" s="30"/>
      <c r="P1413" s="30"/>
      <c r="Q1413" s="30"/>
      <c r="R1413" s="30"/>
      <c r="S1413" s="22"/>
      <c r="T1413" s="22"/>
      <c r="U1413" s="22"/>
      <c r="V1413" s="22"/>
      <c r="W1413" s="22"/>
      <c r="X1413" s="22"/>
      <c r="AC1413" s="22"/>
      <c r="AD1413" s="22"/>
    </row>
    <row r="1414" spans="4:30" ht="13.5">
      <c r="D1414" s="30"/>
      <c r="E1414" s="24"/>
      <c r="F1414" s="24"/>
      <c r="G1414" s="24"/>
      <c r="H1414" s="30"/>
      <c r="I1414" s="30"/>
      <c r="J1414" s="30"/>
      <c r="K1414" s="30"/>
      <c r="L1414" s="30"/>
      <c r="M1414" s="30"/>
      <c r="N1414" s="30"/>
      <c r="O1414" s="30"/>
      <c r="P1414" s="30"/>
      <c r="Q1414" s="30"/>
      <c r="R1414" s="30"/>
      <c r="S1414" s="22"/>
      <c r="T1414" s="22"/>
      <c r="U1414" s="22"/>
      <c r="V1414" s="22"/>
      <c r="W1414" s="22"/>
      <c r="X1414" s="22"/>
      <c r="AC1414" s="22"/>
      <c r="AD1414" s="22"/>
    </row>
    <row r="1415" spans="4:30" ht="13.5">
      <c r="D1415" s="30"/>
      <c r="E1415" s="24"/>
      <c r="F1415" s="24"/>
      <c r="G1415" s="24"/>
      <c r="H1415" s="30"/>
      <c r="I1415" s="30"/>
      <c r="J1415" s="30"/>
      <c r="K1415" s="30"/>
      <c r="L1415" s="30"/>
      <c r="M1415" s="30"/>
      <c r="N1415" s="30"/>
      <c r="O1415" s="30"/>
      <c r="P1415" s="30"/>
      <c r="Q1415" s="30"/>
      <c r="R1415" s="30"/>
      <c r="S1415" s="22"/>
      <c r="T1415" s="22"/>
      <c r="U1415" s="22"/>
      <c r="V1415" s="22"/>
      <c r="W1415" s="22"/>
      <c r="X1415" s="22"/>
      <c r="AC1415" s="22"/>
      <c r="AD1415" s="22"/>
    </row>
    <row r="1416" spans="4:30" ht="13.5">
      <c r="D1416" s="30"/>
      <c r="E1416" s="24"/>
      <c r="F1416" s="24"/>
      <c r="G1416" s="24"/>
      <c r="H1416" s="30"/>
      <c r="I1416" s="30"/>
      <c r="J1416" s="30"/>
      <c r="K1416" s="30"/>
      <c r="L1416" s="30"/>
      <c r="M1416" s="30"/>
      <c r="N1416" s="30"/>
      <c r="O1416" s="30"/>
      <c r="P1416" s="30"/>
      <c r="Q1416" s="30"/>
      <c r="R1416" s="30"/>
      <c r="S1416" s="22"/>
      <c r="T1416" s="22"/>
      <c r="U1416" s="22"/>
      <c r="V1416" s="22"/>
      <c r="W1416" s="22"/>
      <c r="X1416" s="22"/>
      <c r="AC1416" s="22"/>
      <c r="AD1416" s="22"/>
    </row>
    <row r="1417" spans="4:30" ht="13.5">
      <c r="D1417" s="30"/>
      <c r="E1417" s="24"/>
      <c r="F1417" s="24"/>
      <c r="G1417" s="24"/>
      <c r="H1417" s="30"/>
      <c r="I1417" s="30"/>
      <c r="J1417" s="30"/>
      <c r="K1417" s="30"/>
      <c r="L1417" s="30"/>
      <c r="M1417" s="30"/>
      <c r="N1417" s="30"/>
      <c r="O1417" s="30"/>
      <c r="P1417" s="30"/>
      <c r="Q1417" s="30"/>
      <c r="R1417" s="30"/>
      <c r="S1417" s="22"/>
      <c r="T1417" s="22"/>
      <c r="U1417" s="22"/>
      <c r="V1417" s="22"/>
      <c r="W1417" s="22"/>
      <c r="X1417" s="22"/>
      <c r="AC1417" s="22"/>
      <c r="AD1417" s="22"/>
    </row>
    <row r="1418" spans="4:30" ht="13.5">
      <c r="D1418" s="30"/>
      <c r="E1418" s="24"/>
      <c r="F1418" s="24"/>
      <c r="G1418" s="24"/>
      <c r="H1418" s="30"/>
      <c r="I1418" s="30"/>
      <c r="J1418" s="30"/>
      <c r="K1418" s="30"/>
      <c r="L1418" s="30"/>
      <c r="M1418" s="30"/>
      <c r="N1418" s="30"/>
      <c r="O1418" s="30"/>
      <c r="P1418" s="30"/>
      <c r="Q1418" s="30"/>
      <c r="R1418" s="30"/>
      <c r="S1418" s="22"/>
      <c r="T1418" s="22"/>
      <c r="U1418" s="22"/>
      <c r="V1418" s="22"/>
      <c r="W1418" s="22"/>
      <c r="X1418" s="22"/>
      <c r="AC1418" s="22"/>
      <c r="AD1418" s="22"/>
    </row>
    <row r="1419" spans="4:30" ht="13.5">
      <c r="D1419" s="30"/>
      <c r="E1419" s="24"/>
      <c r="F1419" s="24"/>
      <c r="G1419" s="24"/>
      <c r="H1419" s="30"/>
      <c r="I1419" s="30"/>
      <c r="J1419" s="30"/>
      <c r="K1419" s="30"/>
      <c r="L1419" s="30"/>
      <c r="M1419" s="30"/>
      <c r="N1419" s="30"/>
      <c r="O1419" s="30"/>
      <c r="P1419" s="30"/>
      <c r="Q1419" s="30"/>
      <c r="R1419" s="30"/>
      <c r="S1419" s="22"/>
      <c r="T1419" s="22"/>
      <c r="U1419" s="22"/>
      <c r="V1419" s="22"/>
      <c r="W1419" s="22"/>
      <c r="X1419" s="22"/>
      <c r="AC1419" s="22"/>
      <c r="AD1419" s="22"/>
    </row>
    <row r="1420" spans="4:30" ht="13.5">
      <c r="D1420" s="30"/>
      <c r="E1420" s="24"/>
      <c r="F1420" s="24"/>
      <c r="G1420" s="24"/>
      <c r="H1420" s="30"/>
      <c r="I1420" s="30"/>
      <c r="J1420" s="30"/>
      <c r="K1420" s="30"/>
      <c r="L1420" s="30"/>
      <c r="M1420" s="30"/>
      <c r="N1420" s="30"/>
      <c r="O1420" s="30"/>
      <c r="P1420" s="30"/>
      <c r="Q1420" s="30"/>
      <c r="R1420" s="30"/>
      <c r="S1420" s="22"/>
      <c r="T1420" s="22"/>
      <c r="U1420" s="22"/>
      <c r="V1420" s="22"/>
      <c r="W1420" s="22"/>
      <c r="X1420" s="22"/>
      <c r="AC1420" s="22"/>
      <c r="AD1420" s="22"/>
    </row>
    <row r="1421" spans="4:30" ht="13.5">
      <c r="D1421" s="30"/>
      <c r="E1421" s="24"/>
      <c r="F1421" s="24"/>
      <c r="G1421" s="24"/>
      <c r="H1421" s="30"/>
      <c r="I1421" s="30"/>
      <c r="J1421" s="30"/>
      <c r="K1421" s="30"/>
      <c r="L1421" s="30"/>
      <c r="M1421" s="30"/>
      <c r="N1421" s="30"/>
      <c r="O1421" s="30"/>
      <c r="P1421" s="30"/>
      <c r="Q1421" s="30"/>
      <c r="R1421" s="30"/>
      <c r="S1421" s="22"/>
      <c r="T1421" s="22"/>
      <c r="U1421" s="22"/>
      <c r="V1421" s="22"/>
      <c r="W1421" s="22"/>
      <c r="X1421" s="22"/>
      <c r="AC1421" s="22"/>
      <c r="AD1421" s="22"/>
    </row>
    <row r="1422" spans="4:30" ht="13.5">
      <c r="D1422" s="30"/>
      <c r="E1422" s="24"/>
      <c r="F1422" s="24"/>
      <c r="G1422" s="24"/>
      <c r="H1422" s="30"/>
      <c r="I1422" s="30"/>
      <c r="J1422" s="30"/>
      <c r="K1422" s="30"/>
      <c r="L1422" s="30"/>
      <c r="M1422" s="30"/>
      <c r="N1422" s="30"/>
      <c r="O1422" s="30"/>
      <c r="P1422" s="30"/>
      <c r="Q1422" s="30"/>
      <c r="R1422" s="30"/>
      <c r="S1422" s="22"/>
      <c r="T1422" s="22"/>
      <c r="U1422" s="22"/>
      <c r="V1422" s="22"/>
      <c r="W1422" s="22"/>
      <c r="X1422" s="22"/>
      <c r="AC1422" s="22"/>
      <c r="AD1422" s="22"/>
    </row>
    <row r="1423" spans="4:30" ht="13.5">
      <c r="D1423" s="30"/>
      <c r="E1423" s="24"/>
      <c r="F1423" s="24"/>
      <c r="G1423" s="24"/>
      <c r="H1423" s="30"/>
      <c r="I1423" s="30"/>
      <c r="J1423" s="30"/>
      <c r="K1423" s="30"/>
      <c r="L1423" s="30"/>
      <c r="M1423" s="30"/>
      <c r="N1423" s="30"/>
      <c r="O1423" s="30"/>
      <c r="P1423" s="30"/>
      <c r="Q1423" s="30"/>
      <c r="R1423" s="30"/>
      <c r="S1423" s="22"/>
      <c r="T1423" s="22"/>
      <c r="U1423" s="22"/>
      <c r="V1423" s="22"/>
      <c r="W1423" s="22"/>
      <c r="X1423" s="22"/>
      <c r="AC1423" s="22"/>
      <c r="AD1423" s="22"/>
    </row>
    <row r="1424" spans="4:30" ht="13.5">
      <c r="D1424" s="30"/>
      <c r="E1424" s="24"/>
      <c r="F1424" s="24"/>
      <c r="G1424" s="24"/>
      <c r="H1424" s="30"/>
      <c r="I1424" s="30"/>
      <c r="J1424" s="30"/>
      <c r="K1424" s="30"/>
      <c r="L1424" s="30"/>
      <c r="M1424" s="30"/>
      <c r="N1424" s="30"/>
      <c r="O1424" s="30"/>
      <c r="P1424" s="30"/>
      <c r="Q1424" s="30"/>
      <c r="R1424" s="30"/>
      <c r="S1424" s="22"/>
      <c r="T1424" s="22"/>
      <c r="U1424" s="22"/>
      <c r="V1424" s="22"/>
      <c r="W1424" s="22"/>
      <c r="X1424" s="22"/>
      <c r="AC1424" s="22"/>
      <c r="AD1424" s="22"/>
    </row>
    <row r="1425" spans="4:30" ht="13.5">
      <c r="D1425" s="30"/>
      <c r="E1425" s="24"/>
      <c r="F1425" s="24"/>
      <c r="G1425" s="24"/>
      <c r="H1425" s="30"/>
      <c r="I1425" s="30"/>
      <c r="J1425" s="30"/>
      <c r="K1425" s="30"/>
      <c r="L1425" s="30"/>
      <c r="M1425" s="30"/>
      <c r="N1425" s="30"/>
      <c r="O1425" s="30"/>
      <c r="P1425" s="30"/>
      <c r="Q1425" s="30"/>
      <c r="R1425" s="30"/>
      <c r="S1425" s="22"/>
      <c r="T1425" s="22"/>
      <c r="U1425" s="22"/>
      <c r="V1425" s="22"/>
      <c r="W1425" s="22"/>
      <c r="X1425" s="22"/>
      <c r="AC1425" s="22"/>
      <c r="AD1425" s="22"/>
    </row>
    <row r="1426" spans="4:30" ht="13.5">
      <c r="D1426" s="30"/>
      <c r="E1426" s="24"/>
      <c r="F1426" s="24"/>
      <c r="G1426" s="24"/>
      <c r="H1426" s="30"/>
      <c r="I1426" s="30"/>
      <c r="J1426" s="30"/>
      <c r="K1426" s="30"/>
      <c r="L1426" s="30"/>
      <c r="M1426" s="30"/>
      <c r="N1426" s="30"/>
      <c r="O1426" s="30"/>
      <c r="P1426" s="30"/>
      <c r="Q1426" s="30"/>
      <c r="R1426" s="30"/>
      <c r="S1426" s="22"/>
      <c r="T1426" s="22"/>
      <c r="U1426" s="22"/>
      <c r="V1426" s="22"/>
      <c r="W1426" s="22"/>
      <c r="X1426" s="22"/>
      <c r="AC1426" s="22"/>
      <c r="AD1426" s="22"/>
    </row>
    <row r="1427" spans="4:30" ht="13.5">
      <c r="D1427" s="30"/>
      <c r="E1427" s="24"/>
      <c r="F1427" s="24"/>
      <c r="G1427" s="24"/>
      <c r="H1427" s="30"/>
      <c r="I1427" s="30"/>
      <c r="J1427" s="30"/>
      <c r="K1427" s="30"/>
      <c r="L1427" s="30"/>
      <c r="M1427" s="30"/>
      <c r="N1427" s="30"/>
      <c r="O1427" s="30"/>
      <c r="P1427" s="30"/>
      <c r="Q1427" s="30"/>
      <c r="R1427" s="30"/>
      <c r="S1427" s="22"/>
      <c r="T1427" s="22"/>
      <c r="U1427" s="22"/>
      <c r="V1427" s="22"/>
      <c r="W1427" s="22"/>
      <c r="X1427" s="22"/>
      <c r="AC1427" s="22"/>
      <c r="AD1427" s="22"/>
    </row>
    <row r="1428" spans="4:30" ht="13.5">
      <c r="D1428" s="30"/>
      <c r="E1428" s="24"/>
      <c r="F1428" s="24"/>
      <c r="G1428" s="24"/>
      <c r="H1428" s="30"/>
      <c r="I1428" s="30"/>
      <c r="J1428" s="30"/>
      <c r="K1428" s="30"/>
      <c r="L1428" s="30"/>
      <c r="M1428" s="30"/>
      <c r="N1428" s="30"/>
      <c r="O1428" s="30"/>
      <c r="P1428" s="30"/>
      <c r="Q1428" s="30"/>
      <c r="R1428" s="30"/>
      <c r="S1428" s="22"/>
      <c r="T1428" s="22"/>
      <c r="U1428" s="22"/>
      <c r="V1428" s="22"/>
      <c r="W1428" s="22"/>
      <c r="X1428" s="22"/>
      <c r="AC1428" s="22"/>
      <c r="AD1428" s="22"/>
    </row>
    <row r="1429" spans="4:30" ht="13.5">
      <c r="D1429" s="30"/>
      <c r="E1429" s="24"/>
      <c r="F1429" s="24"/>
      <c r="G1429" s="24"/>
      <c r="H1429" s="30"/>
      <c r="I1429" s="30"/>
      <c r="J1429" s="30"/>
      <c r="K1429" s="30"/>
      <c r="L1429" s="30"/>
      <c r="M1429" s="30"/>
      <c r="N1429" s="30"/>
      <c r="O1429" s="30"/>
      <c r="P1429" s="30"/>
      <c r="Q1429" s="30"/>
      <c r="R1429" s="30"/>
      <c r="S1429" s="22"/>
      <c r="T1429" s="22"/>
      <c r="U1429" s="22"/>
      <c r="V1429" s="22"/>
      <c r="W1429" s="22"/>
      <c r="X1429" s="22"/>
      <c r="AC1429" s="22"/>
      <c r="AD1429" s="22"/>
    </row>
    <row r="1430" spans="4:30" ht="13.5">
      <c r="D1430" s="30"/>
      <c r="E1430" s="24"/>
      <c r="F1430" s="24"/>
      <c r="G1430" s="24"/>
      <c r="H1430" s="30"/>
      <c r="I1430" s="30"/>
      <c r="J1430" s="30"/>
      <c r="K1430" s="30"/>
      <c r="L1430" s="30"/>
      <c r="M1430" s="30"/>
      <c r="N1430" s="30"/>
      <c r="O1430" s="30"/>
      <c r="P1430" s="30"/>
      <c r="Q1430" s="30"/>
      <c r="R1430" s="30"/>
      <c r="S1430" s="22"/>
      <c r="T1430" s="22"/>
      <c r="U1430" s="22"/>
      <c r="V1430" s="22"/>
      <c r="W1430" s="22"/>
      <c r="X1430" s="22"/>
      <c r="AC1430" s="22"/>
      <c r="AD1430" s="22"/>
    </row>
    <row r="1431" spans="4:30" ht="13.5">
      <c r="D1431" s="30"/>
      <c r="E1431" s="24"/>
      <c r="F1431" s="24"/>
      <c r="G1431" s="24"/>
      <c r="H1431" s="30"/>
      <c r="I1431" s="30"/>
      <c r="J1431" s="30"/>
      <c r="K1431" s="30"/>
      <c r="L1431" s="30"/>
      <c r="M1431" s="30"/>
      <c r="N1431" s="30"/>
      <c r="O1431" s="30"/>
      <c r="P1431" s="30"/>
      <c r="Q1431" s="30"/>
      <c r="R1431" s="30"/>
      <c r="S1431" s="22"/>
      <c r="T1431" s="22"/>
      <c r="U1431" s="22"/>
      <c r="V1431" s="22"/>
      <c r="W1431" s="22"/>
      <c r="X1431" s="22"/>
      <c r="AC1431" s="22"/>
      <c r="AD1431" s="22"/>
    </row>
    <row r="1432" spans="4:30" ht="13.5">
      <c r="D1432" s="30"/>
      <c r="E1432" s="24"/>
      <c r="F1432" s="24"/>
      <c r="G1432" s="24"/>
      <c r="H1432" s="30"/>
      <c r="I1432" s="30"/>
      <c r="J1432" s="30"/>
      <c r="K1432" s="30"/>
      <c r="L1432" s="30"/>
      <c r="M1432" s="30"/>
      <c r="N1432" s="30"/>
      <c r="O1432" s="30"/>
      <c r="P1432" s="30"/>
      <c r="Q1432" s="30"/>
      <c r="R1432" s="30"/>
      <c r="S1432" s="22"/>
      <c r="T1432" s="22"/>
      <c r="U1432" s="22"/>
      <c r="V1432" s="22"/>
      <c r="W1432" s="22"/>
      <c r="X1432" s="22"/>
      <c r="AC1432" s="22"/>
      <c r="AD1432" s="22"/>
    </row>
    <row r="1433" spans="4:30" ht="13.5">
      <c r="D1433" s="30"/>
      <c r="E1433" s="24"/>
      <c r="F1433" s="24"/>
      <c r="G1433" s="24"/>
      <c r="H1433" s="30"/>
      <c r="I1433" s="30"/>
      <c r="J1433" s="30"/>
      <c r="K1433" s="30"/>
      <c r="L1433" s="30"/>
      <c r="M1433" s="30"/>
      <c r="N1433" s="30"/>
      <c r="O1433" s="30"/>
      <c r="P1433" s="30"/>
      <c r="Q1433" s="30"/>
      <c r="R1433" s="30"/>
      <c r="S1433" s="22"/>
      <c r="T1433" s="22"/>
      <c r="U1433" s="22"/>
      <c r="V1433" s="22"/>
      <c r="W1433" s="22"/>
      <c r="X1433" s="22"/>
      <c r="AC1433" s="22"/>
      <c r="AD1433" s="22"/>
    </row>
    <row r="1434" spans="4:30" ht="13.5">
      <c r="D1434" s="30"/>
      <c r="E1434" s="24"/>
      <c r="F1434" s="24"/>
      <c r="G1434" s="24"/>
      <c r="H1434" s="30"/>
      <c r="I1434" s="30"/>
      <c r="J1434" s="30"/>
      <c r="K1434" s="30"/>
      <c r="L1434" s="30"/>
      <c r="M1434" s="30"/>
      <c r="N1434" s="30"/>
      <c r="O1434" s="30"/>
      <c r="P1434" s="30"/>
      <c r="Q1434" s="30"/>
      <c r="R1434" s="30"/>
      <c r="S1434" s="22"/>
      <c r="T1434" s="22"/>
      <c r="U1434" s="22"/>
      <c r="V1434" s="22"/>
      <c r="W1434" s="22"/>
      <c r="X1434" s="22"/>
      <c r="AC1434" s="22"/>
      <c r="AD1434" s="22"/>
    </row>
    <row r="1435" spans="4:30" ht="13.5">
      <c r="D1435" s="30"/>
      <c r="E1435" s="24"/>
      <c r="F1435" s="24"/>
      <c r="G1435" s="24"/>
      <c r="H1435" s="30"/>
      <c r="I1435" s="30"/>
      <c r="J1435" s="30"/>
      <c r="K1435" s="30"/>
      <c r="L1435" s="30"/>
      <c r="M1435" s="30"/>
      <c r="N1435" s="30"/>
      <c r="O1435" s="30"/>
      <c r="P1435" s="30"/>
      <c r="Q1435" s="30"/>
      <c r="R1435" s="30"/>
      <c r="S1435" s="22"/>
      <c r="T1435" s="22"/>
      <c r="U1435" s="22"/>
      <c r="V1435" s="22"/>
      <c r="W1435" s="22"/>
      <c r="X1435" s="22"/>
      <c r="AC1435" s="22"/>
      <c r="AD1435" s="22"/>
    </row>
    <row r="1436" spans="4:30" ht="13.5">
      <c r="D1436" s="30"/>
      <c r="E1436" s="24"/>
      <c r="F1436" s="24"/>
      <c r="G1436" s="24"/>
      <c r="H1436" s="30"/>
      <c r="I1436" s="30"/>
      <c r="J1436" s="30"/>
      <c r="K1436" s="30"/>
      <c r="L1436" s="30"/>
      <c r="M1436" s="30"/>
      <c r="N1436" s="30"/>
      <c r="O1436" s="30"/>
      <c r="P1436" s="30"/>
      <c r="Q1436" s="30"/>
      <c r="R1436" s="30"/>
      <c r="S1436" s="22"/>
      <c r="T1436" s="22"/>
      <c r="U1436" s="22"/>
      <c r="V1436" s="22"/>
      <c r="W1436" s="22"/>
      <c r="X1436" s="22"/>
      <c r="AC1436" s="22"/>
      <c r="AD1436" s="22"/>
    </row>
    <row r="1437" spans="4:30" ht="13.5">
      <c r="D1437" s="30"/>
      <c r="E1437" s="24"/>
      <c r="F1437" s="24"/>
      <c r="G1437" s="24"/>
      <c r="H1437" s="30"/>
      <c r="I1437" s="30"/>
      <c r="J1437" s="30"/>
      <c r="K1437" s="30"/>
      <c r="L1437" s="30"/>
      <c r="M1437" s="30"/>
      <c r="N1437" s="30"/>
      <c r="O1437" s="30"/>
      <c r="P1437" s="30"/>
      <c r="Q1437" s="30"/>
      <c r="R1437" s="30"/>
      <c r="S1437" s="22"/>
      <c r="T1437" s="22"/>
      <c r="U1437" s="22"/>
      <c r="V1437" s="22"/>
      <c r="W1437" s="22"/>
      <c r="X1437" s="22"/>
      <c r="AC1437" s="22"/>
      <c r="AD1437" s="22"/>
    </row>
    <row r="1438" spans="4:30" ht="13.5">
      <c r="D1438" s="30"/>
      <c r="E1438" s="24"/>
      <c r="F1438" s="24"/>
      <c r="G1438" s="24"/>
      <c r="H1438" s="30"/>
      <c r="I1438" s="30"/>
      <c r="J1438" s="30"/>
      <c r="K1438" s="30"/>
      <c r="L1438" s="30"/>
      <c r="M1438" s="30"/>
      <c r="N1438" s="30"/>
      <c r="O1438" s="30"/>
      <c r="P1438" s="30"/>
      <c r="Q1438" s="30"/>
      <c r="R1438" s="30"/>
      <c r="S1438" s="22"/>
      <c r="T1438" s="22"/>
      <c r="U1438" s="22"/>
      <c r="V1438" s="22"/>
      <c r="W1438" s="22"/>
      <c r="X1438" s="22"/>
      <c r="AC1438" s="22"/>
      <c r="AD1438" s="22"/>
    </row>
    <row r="1439" spans="4:30" ht="13.5">
      <c r="D1439" s="30"/>
      <c r="E1439" s="24"/>
      <c r="F1439" s="24"/>
      <c r="G1439" s="24"/>
      <c r="H1439" s="30"/>
      <c r="I1439" s="30"/>
      <c r="J1439" s="30"/>
      <c r="K1439" s="30"/>
      <c r="L1439" s="30"/>
      <c r="M1439" s="30"/>
      <c r="N1439" s="30"/>
      <c r="O1439" s="30"/>
      <c r="P1439" s="30"/>
      <c r="Q1439" s="30"/>
      <c r="R1439" s="30"/>
      <c r="S1439" s="22"/>
      <c r="T1439" s="22"/>
      <c r="U1439" s="22"/>
      <c r="V1439" s="22"/>
      <c r="W1439" s="22"/>
      <c r="X1439" s="22"/>
      <c r="AC1439" s="22"/>
      <c r="AD1439" s="22"/>
    </row>
    <row r="1440" spans="4:30" ht="13.5">
      <c r="D1440" s="30"/>
      <c r="E1440" s="24"/>
      <c r="F1440" s="24"/>
      <c r="G1440" s="24"/>
      <c r="H1440" s="30"/>
      <c r="I1440" s="30"/>
      <c r="J1440" s="30"/>
      <c r="K1440" s="30"/>
      <c r="L1440" s="30"/>
      <c r="M1440" s="30"/>
      <c r="N1440" s="30"/>
      <c r="O1440" s="30"/>
      <c r="P1440" s="30"/>
      <c r="Q1440" s="30"/>
      <c r="R1440" s="30"/>
      <c r="S1440" s="22"/>
      <c r="T1440" s="22"/>
      <c r="U1440" s="22"/>
      <c r="V1440" s="22"/>
      <c r="W1440" s="22"/>
      <c r="X1440" s="22"/>
      <c r="AC1440" s="22"/>
      <c r="AD1440" s="22"/>
    </row>
    <row r="1441" spans="4:30" ht="13.5">
      <c r="D1441" s="30"/>
      <c r="E1441" s="24"/>
      <c r="F1441" s="24"/>
      <c r="G1441" s="24"/>
      <c r="H1441" s="30"/>
      <c r="I1441" s="30"/>
      <c r="J1441" s="30"/>
      <c r="K1441" s="30"/>
      <c r="L1441" s="30"/>
      <c r="M1441" s="30"/>
      <c r="N1441" s="30"/>
      <c r="O1441" s="30"/>
      <c r="P1441" s="30"/>
      <c r="Q1441" s="30"/>
      <c r="R1441" s="30"/>
      <c r="S1441" s="22"/>
      <c r="T1441" s="22"/>
      <c r="U1441" s="22"/>
      <c r="V1441" s="22"/>
      <c r="W1441" s="22"/>
      <c r="X1441" s="22"/>
      <c r="AC1441" s="22"/>
      <c r="AD1441" s="22"/>
    </row>
    <row r="1442" spans="4:30" ht="13.5">
      <c r="D1442" s="30"/>
      <c r="E1442" s="24"/>
      <c r="F1442" s="24"/>
      <c r="G1442" s="24"/>
      <c r="H1442" s="30"/>
      <c r="I1442" s="30"/>
      <c r="J1442" s="30"/>
      <c r="K1442" s="30"/>
      <c r="L1442" s="30"/>
      <c r="M1442" s="30"/>
      <c r="N1442" s="30"/>
      <c r="O1442" s="30"/>
      <c r="P1442" s="30"/>
      <c r="Q1442" s="30"/>
      <c r="R1442" s="30"/>
      <c r="S1442" s="22"/>
      <c r="T1442" s="22"/>
      <c r="U1442" s="22"/>
      <c r="V1442" s="22"/>
      <c r="W1442" s="22"/>
      <c r="X1442" s="22"/>
      <c r="AC1442" s="22"/>
      <c r="AD1442" s="22"/>
    </row>
    <row r="1443" spans="4:30" ht="13.5">
      <c r="D1443" s="30"/>
      <c r="E1443" s="24"/>
      <c r="F1443" s="24"/>
      <c r="G1443" s="24"/>
      <c r="H1443" s="30"/>
      <c r="I1443" s="30"/>
      <c r="J1443" s="30"/>
      <c r="K1443" s="30"/>
      <c r="L1443" s="30"/>
      <c r="M1443" s="30"/>
      <c r="N1443" s="30"/>
      <c r="O1443" s="30"/>
      <c r="P1443" s="30"/>
      <c r="Q1443" s="30"/>
      <c r="R1443" s="30"/>
      <c r="S1443" s="22"/>
      <c r="T1443" s="22"/>
      <c r="U1443" s="22"/>
      <c r="V1443" s="22"/>
      <c r="W1443" s="22"/>
      <c r="X1443" s="22"/>
      <c r="AC1443" s="22"/>
      <c r="AD1443" s="22"/>
    </row>
    <row r="1444" spans="4:30" ht="13.5">
      <c r="D1444" s="30"/>
      <c r="E1444" s="24"/>
      <c r="F1444" s="24"/>
      <c r="G1444" s="24"/>
      <c r="H1444" s="30"/>
      <c r="I1444" s="30"/>
      <c r="J1444" s="30"/>
      <c r="K1444" s="30"/>
      <c r="L1444" s="30"/>
      <c r="M1444" s="30"/>
      <c r="N1444" s="30"/>
      <c r="O1444" s="30"/>
      <c r="P1444" s="30"/>
      <c r="Q1444" s="30"/>
      <c r="R1444" s="30"/>
      <c r="S1444" s="22"/>
      <c r="T1444" s="22"/>
      <c r="U1444" s="22"/>
      <c r="V1444" s="22"/>
      <c r="W1444" s="22"/>
      <c r="X1444" s="22"/>
      <c r="AC1444" s="22"/>
      <c r="AD1444" s="22"/>
    </row>
    <row r="1445" spans="4:30" ht="13.5">
      <c r="D1445" s="30"/>
      <c r="E1445" s="24"/>
      <c r="F1445" s="24"/>
      <c r="G1445" s="24"/>
      <c r="H1445" s="30"/>
      <c r="I1445" s="30"/>
      <c r="J1445" s="30"/>
      <c r="K1445" s="30"/>
      <c r="L1445" s="30"/>
      <c r="M1445" s="30"/>
      <c r="N1445" s="30"/>
      <c r="O1445" s="30"/>
      <c r="P1445" s="30"/>
      <c r="Q1445" s="30"/>
      <c r="R1445" s="30"/>
      <c r="S1445" s="22"/>
      <c r="T1445" s="22"/>
      <c r="U1445" s="22"/>
      <c r="V1445" s="22"/>
      <c r="W1445" s="22"/>
      <c r="X1445" s="22"/>
      <c r="AC1445" s="22"/>
      <c r="AD1445" s="22"/>
    </row>
    <row r="1446" spans="4:30" ht="13.5">
      <c r="D1446" s="30"/>
      <c r="E1446" s="24"/>
      <c r="F1446" s="24"/>
      <c r="G1446" s="24"/>
      <c r="H1446" s="30"/>
      <c r="I1446" s="30"/>
      <c r="J1446" s="30"/>
      <c r="K1446" s="30"/>
      <c r="L1446" s="30"/>
      <c r="M1446" s="30"/>
      <c r="N1446" s="30"/>
      <c r="O1446" s="30"/>
      <c r="P1446" s="30"/>
      <c r="Q1446" s="30"/>
      <c r="R1446" s="30"/>
      <c r="S1446" s="22"/>
      <c r="T1446" s="22"/>
      <c r="U1446" s="22"/>
      <c r="V1446" s="22"/>
      <c r="W1446" s="22"/>
      <c r="X1446" s="22"/>
      <c r="AC1446" s="22"/>
      <c r="AD1446" s="22"/>
    </row>
    <row r="1447" spans="4:30" ht="13.5">
      <c r="D1447" s="30"/>
      <c r="E1447" s="24"/>
      <c r="F1447" s="24"/>
      <c r="G1447" s="24"/>
      <c r="H1447" s="30"/>
      <c r="I1447" s="30"/>
      <c r="J1447" s="30"/>
      <c r="K1447" s="30"/>
      <c r="L1447" s="30"/>
      <c r="M1447" s="30"/>
      <c r="N1447" s="30"/>
      <c r="O1447" s="30"/>
      <c r="P1447" s="30"/>
      <c r="Q1447" s="30"/>
      <c r="R1447" s="30"/>
      <c r="S1447" s="22"/>
      <c r="T1447" s="22"/>
      <c r="U1447" s="22"/>
      <c r="V1447" s="22"/>
      <c r="W1447" s="22"/>
      <c r="X1447" s="22"/>
      <c r="AC1447" s="22"/>
      <c r="AD1447" s="22"/>
    </row>
    <row r="1448" spans="4:30" ht="13.5">
      <c r="D1448" s="30"/>
      <c r="E1448" s="24"/>
      <c r="F1448" s="24"/>
      <c r="G1448" s="24"/>
      <c r="H1448" s="30"/>
      <c r="I1448" s="30"/>
      <c r="J1448" s="30"/>
      <c r="K1448" s="30"/>
      <c r="L1448" s="30"/>
      <c r="M1448" s="30"/>
      <c r="N1448" s="30"/>
      <c r="O1448" s="30"/>
      <c r="P1448" s="30"/>
      <c r="Q1448" s="30"/>
      <c r="R1448" s="30"/>
      <c r="S1448" s="22"/>
      <c r="T1448" s="22"/>
      <c r="U1448" s="22"/>
      <c r="V1448" s="22"/>
      <c r="W1448" s="22"/>
      <c r="X1448" s="22"/>
      <c r="AC1448" s="22"/>
      <c r="AD1448" s="22"/>
    </row>
    <row r="1449" spans="4:30" ht="13.5">
      <c r="D1449" s="30"/>
      <c r="E1449" s="24"/>
      <c r="F1449" s="24"/>
      <c r="G1449" s="24"/>
      <c r="H1449" s="30"/>
      <c r="I1449" s="30"/>
      <c r="J1449" s="30"/>
      <c r="K1449" s="30"/>
      <c r="L1449" s="30"/>
      <c r="M1449" s="30"/>
      <c r="N1449" s="30"/>
      <c r="O1449" s="30"/>
      <c r="P1449" s="30"/>
      <c r="Q1449" s="30"/>
      <c r="R1449" s="30"/>
      <c r="S1449" s="22"/>
      <c r="T1449" s="22"/>
      <c r="U1449" s="22"/>
      <c r="V1449" s="22"/>
      <c r="W1449" s="22"/>
      <c r="X1449" s="22"/>
      <c r="AC1449" s="22"/>
      <c r="AD1449" s="22"/>
    </row>
    <row r="1450" spans="4:30" ht="13.5">
      <c r="D1450" s="30"/>
      <c r="E1450" s="24"/>
      <c r="F1450" s="24"/>
      <c r="G1450" s="24"/>
      <c r="H1450" s="30"/>
      <c r="I1450" s="30"/>
      <c r="J1450" s="30"/>
      <c r="K1450" s="30"/>
      <c r="L1450" s="30"/>
      <c r="M1450" s="30"/>
      <c r="N1450" s="30"/>
      <c r="O1450" s="30"/>
      <c r="P1450" s="30"/>
      <c r="Q1450" s="30"/>
      <c r="R1450" s="30"/>
      <c r="S1450" s="22"/>
      <c r="T1450" s="22"/>
      <c r="U1450" s="22"/>
      <c r="V1450" s="22"/>
      <c r="W1450" s="22"/>
      <c r="X1450" s="22"/>
      <c r="AC1450" s="22"/>
      <c r="AD1450" s="22"/>
    </row>
    <row r="1451" spans="4:30" ht="13.5">
      <c r="D1451" s="30"/>
      <c r="E1451" s="24"/>
      <c r="F1451" s="24"/>
      <c r="G1451" s="24"/>
      <c r="H1451" s="30"/>
      <c r="I1451" s="30"/>
      <c r="J1451" s="30"/>
      <c r="K1451" s="30"/>
      <c r="L1451" s="30"/>
      <c r="M1451" s="30"/>
      <c r="N1451" s="30"/>
      <c r="O1451" s="30"/>
      <c r="P1451" s="30"/>
      <c r="Q1451" s="30"/>
      <c r="R1451" s="30"/>
      <c r="S1451" s="22"/>
      <c r="T1451" s="22"/>
      <c r="U1451" s="22"/>
      <c r="V1451" s="22"/>
      <c r="W1451" s="22"/>
      <c r="X1451" s="22"/>
      <c r="AC1451" s="22"/>
      <c r="AD1451" s="22"/>
    </row>
    <row r="1452" spans="4:30" ht="13.5">
      <c r="D1452" s="30"/>
      <c r="E1452" s="24"/>
      <c r="F1452" s="24"/>
      <c r="G1452" s="24"/>
      <c r="H1452" s="30"/>
      <c r="I1452" s="30"/>
      <c r="J1452" s="30"/>
      <c r="K1452" s="30"/>
      <c r="L1452" s="30"/>
      <c r="M1452" s="30"/>
      <c r="N1452" s="30"/>
      <c r="O1452" s="30"/>
      <c r="P1452" s="30"/>
      <c r="Q1452" s="30"/>
      <c r="R1452" s="30"/>
      <c r="S1452" s="22"/>
      <c r="T1452" s="22"/>
      <c r="U1452" s="22"/>
      <c r="V1452" s="22"/>
      <c r="W1452" s="22"/>
      <c r="X1452" s="22"/>
      <c r="AC1452" s="22"/>
      <c r="AD1452" s="22"/>
    </row>
    <row r="1453" spans="4:30" ht="13.5">
      <c r="D1453" s="30"/>
      <c r="E1453" s="24"/>
      <c r="F1453" s="24"/>
      <c r="G1453" s="24"/>
      <c r="H1453" s="30"/>
      <c r="I1453" s="30"/>
      <c r="J1453" s="30"/>
      <c r="K1453" s="30"/>
      <c r="L1453" s="30"/>
      <c r="M1453" s="30"/>
      <c r="N1453" s="30"/>
      <c r="O1453" s="30"/>
      <c r="P1453" s="30"/>
      <c r="Q1453" s="30"/>
      <c r="R1453" s="30"/>
      <c r="S1453" s="22"/>
      <c r="T1453" s="22"/>
      <c r="U1453" s="22"/>
      <c r="V1453" s="22"/>
      <c r="W1453" s="22"/>
      <c r="X1453" s="22"/>
      <c r="AC1453" s="22"/>
      <c r="AD1453" s="22"/>
    </row>
    <row r="1454" spans="4:30" ht="13.5">
      <c r="D1454" s="30"/>
      <c r="E1454" s="24"/>
      <c r="F1454" s="24"/>
      <c r="G1454" s="24"/>
      <c r="H1454" s="30"/>
      <c r="I1454" s="30"/>
      <c r="J1454" s="30"/>
      <c r="K1454" s="30"/>
      <c r="L1454" s="30"/>
      <c r="M1454" s="30"/>
      <c r="N1454" s="30"/>
      <c r="O1454" s="30"/>
      <c r="P1454" s="30"/>
      <c r="Q1454" s="30"/>
      <c r="R1454" s="30"/>
      <c r="S1454" s="22"/>
      <c r="T1454" s="22"/>
      <c r="U1454" s="22"/>
      <c r="V1454" s="22"/>
      <c r="W1454" s="22"/>
      <c r="X1454" s="22"/>
      <c r="AC1454" s="22"/>
      <c r="AD1454" s="22"/>
    </row>
    <row r="1455" spans="4:30" ht="13.5">
      <c r="D1455" s="30"/>
      <c r="E1455" s="24"/>
      <c r="F1455" s="24"/>
      <c r="G1455" s="24"/>
      <c r="H1455" s="30"/>
      <c r="I1455" s="30"/>
      <c r="J1455" s="30"/>
      <c r="K1455" s="30"/>
      <c r="L1455" s="30"/>
      <c r="M1455" s="30"/>
      <c r="N1455" s="30"/>
      <c r="O1455" s="30"/>
      <c r="P1455" s="30"/>
      <c r="Q1455" s="30"/>
      <c r="R1455" s="30"/>
      <c r="S1455" s="22"/>
      <c r="T1455" s="22"/>
      <c r="U1455" s="22"/>
      <c r="V1455" s="22"/>
      <c r="W1455" s="22"/>
      <c r="X1455" s="22"/>
      <c r="AC1455" s="22"/>
      <c r="AD1455" s="22"/>
    </row>
    <row r="1456" spans="4:30" ht="13.5">
      <c r="D1456" s="30"/>
      <c r="E1456" s="24"/>
      <c r="F1456" s="24"/>
      <c r="G1456" s="24"/>
      <c r="H1456" s="30"/>
      <c r="I1456" s="30"/>
      <c r="J1456" s="30"/>
      <c r="K1456" s="30"/>
      <c r="L1456" s="30"/>
      <c r="M1456" s="30"/>
      <c r="N1456" s="30"/>
      <c r="O1456" s="30"/>
      <c r="P1456" s="30"/>
      <c r="Q1456" s="30"/>
      <c r="R1456" s="30"/>
      <c r="S1456" s="22"/>
      <c r="T1456" s="22"/>
      <c r="U1456" s="22"/>
      <c r="V1456" s="22"/>
      <c r="W1456" s="22"/>
      <c r="X1456" s="22"/>
      <c r="AC1456" s="22"/>
      <c r="AD1456" s="22"/>
    </row>
    <row r="1457" spans="4:30" ht="13.5">
      <c r="D1457" s="30"/>
      <c r="E1457" s="24"/>
      <c r="F1457" s="24"/>
      <c r="G1457" s="24"/>
      <c r="H1457" s="30"/>
      <c r="I1457" s="30"/>
      <c r="J1457" s="30"/>
      <c r="K1457" s="30"/>
      <c r="L1457" s="30"/>
      <c r="M1457" s="30"/>
      <c r="N1457" s="30"/>
      <c r="O1457" s="30"/>
      <c r="P1457" s="30"/>
      <c r="Q1457" s="30"/>
      <c r="R1457" s="30"/>
      <c r="S1457" s="22"/>
      <c r="T1457" s="22"/>
      <c r="U1457" s="22"/>
      <c r="V1457" s="22"/>
      <c r="W1457" s="22"/>
      <c r="X1457" s="22"/>
      <c r="AC1457" s="22"/>
      <c r="AD1457" s="22"/>
    </row>
    <row r="1458" spans="4:30" ht="13.5">
      <c r="D1458" s="30"/>
      <c r="E1458" s="24"/>
      <c r="F1458" s="24"/>
      <c r="G1458" s="24"/>
      <c r="H1458" s="30"/>
      <c r="I1458" s="30"/>
      <c r="J1458" s="30"/>
      <c r="K1458" s="30"/>
      <c r="L1458" s="30"/>
      <c r="M1458" s="30"/>
      <c r="N1458" s="30"/>
      <c r="O1458" s="30"/>
      <c r="P1458" s="30"/>
      <c r="Q1458" s="30"/>
      <c r="R1458" s="30"/>
      <c r="S1458" s="22"/>
      <c r="T1458" s="22"/>
      <c r="U1458" s="22"/>
      <c r="V1458" s="22"/>
      <c r="W1458" s="22"/>
      <c r="X1458" s="22"/>
      <c r="AC1458" s="22"/>
      <c r="AD1458" s="22"/>
    </row>
    <row r="1459" spans="4:30" ht="13.5">
      <c r="D1459" s="30"/>
      <c r="E1459" s="24"/>
      <c r="F1459" s="24"/>
      <c r="G1459" s="24"/>
      <c r="H1459" s="30"/>
      <c r="I1459" s="30"/>
      <c r="J1459" s="30"/>
      <c r="K1459" s="30"/>
      <c r="L1459" s="30"/>
      <c r="M1459" s="30"/>
      <c r="N1459" s="30"/>
      <c r="O1459" s="30"/>
      <c r="P1459" s="30"/>
      <c r="Q1459" s="30"/>
      <c r="R1459" s="30"/>
      <c r="S1459" s="22"/>
      <c r="T1459" s="22"/>
      <c r="U1459" s="22"/>
      <c r="V1459" s="22"/>
      <c r="W1459" s="22"/>
      <c r="X1459" s="22"/>
      <c r="AC1459" s="22"/>
      <c r="AD1459" s="22"/>
    </row>
    <row r="1460" spans="4:30" ht="13.5">
      <c r="D1460" s="30"/>
      <c r="E1460" s="24"/>
      <c r="F1460" s="24"/>
      <c r="G1460" s="24"/>
      <c r="H1460" s="30"/>
      <c r="I1460" s="30"/>
      <c r="J1460" s="30"/>
      <c r="K1460" s="30"/>
      <c r="L1460" s="30"/>
      <c r="M1460" s="30"/>
      <c r="N1460" s="30"/>
      <c r="O1460" s="30"/>
      <c r="P1460" s="30"/>
      <c r="Q1460" s="30"/>
      <c r="R1460" s="30"/>
      <c r="S1460" s="22"/>
      <c r="T1460" s="22"/>
      <c r="U1460" s="22"/>
      <c r="V1460" s="22"/>
      <c r="W1460" s="22"/>
      <c r="X1460" s="22"/>
      <c r="AC1460" s="22"/>
      <c r="AD1460" s="22"/>
    </row>
    <row r="1461" spans="4:30" ht="13.5">
      <c r="D1461" s="30"/>
      <c r="E1461" s="24"/>
      <c r="F1461" s="24"/>
      <c r="G1461" s="24"/>
      <c r="H1461" s="30"/>
      <c r="I1461" s="30"/>
      <c r="J1461" s="30"/>
      <c r="K1461" s="30"/>
      <c r="L1461" s="30"/>
      <c r="M1461" s="30"/>
      <c r="N1461" s="30"/>
      <c r="O1461" s="30"/>
      <c r="P1461" s="30"/>
      <c r="Q1461" s="30"/>
      <c r="R1461" s="30"/>
      <c r="S1461" s="22"/>
      <c r="T1461" s="22"/>
      <c r="U1461" s="22"/>
      <c r="V1461" s="22"/>
      <c r="W1461" s="22"/>
      <c r="X1461" s="22"/>
      <c r="AC1461" s="22"/>
      <c r="AD1461" s="22"/>
    </row>
    <row r="1462" spans="4:30" ht="13.5">
      <c r="D1462" s="30"/>
      <c r="E1462" s="24"/>
      <c r="F1462" s="24"/>
      <c r="G1462" s="24"/>
      <c r="H1462" s="30"/>
      <c r="I1462" s="30"/>
      <c r="J1462" s="30"/>
      <c r="K1462" s="30"/>
      <c r="L1462" s="30"/>
      <c r="M1462" s="30"/>
      <c r="N1462" s="30"/>
      <c r="O1462" s="30"/>
      <c r="P1462" s="30"/>
      <c r="Q1462" s="30"/>
      <c r="R1462" s="30"/>
      <c r="S1462" s="22"/>
      <c r="T1462" s="22"/>
      <c r="U1462" s="22"/>
      <c r="V1462" s="22"/>
      <c r="W1462" s="22"/>
      <c r="X1462" s="22"/>
      <c r="AC1462" s="22"/>
      <c r="AD1462" s="22"/>
    </row>
    <row r="1463" spans="4:30" ht="13.5">
      <c r="D1463" s="30"/>
      <c r="E1463" s="24"/>
      <c r="F1463" s="24"/>
      <c r="G1463" s="24"/>
      <c r="H1463" s="30"/>
      <c r="I1463" s="30"/>
      <c r="J1463" s="30"/>
      <c r="K1463" s="30"/>
      <c r="L1463" s="30"/>
      <c r="M1463" s="30"/>
      <c r="N1463" s="30"/>
      <c r="O1463" s="30"/>
      <c r="P1463" s="30"/>
      <c r="Q1463" s="30"/>
      <c r="R1463" s="30"/>
      <c r="S1463" s="22"/>
      <c r="T1463" s="22"/>
      <c r="U1463" s="22"/>
      <c r="V1463" s="22"/>
      <c r="W1463" s="22"/>
      <c r="X1463" s="22"/>
      <c r="AC1463" s="22"/>
      <c r="AD1463" s="22"/>
    </row>
    <row r="1464" spans="4:30" ht="13.5">
      <c r="D1464" s="30"/>
      <c r="E1464" s="24"/>
      <c r="F1464" s="24"/>
      <c r="G1464" s="24"/>
      <c r="H1464" s="30"/>
      <c r="I1464" s="30"/>
      <c r="J1464" s="30"/>
      <c r="K1464" s="30"/>
      <c r="L1464" s="30"/>
      <c r="M1464" s="30"/>
      <c r="N1464" s="30"/>
      <c r="O1464" s="30"/>
      <c r="P1464" s="30"/>
      <c r="Q1464" s="30"/>
      <c r="R1464" s="30"/>
      <c r="S1464" s="22"/>
      <c r="T1464" s="22"/>
      <c r="U1464" s="22"/>
      <c r="V1464" s="22"/>
      <c r="W1464" s="22"/>
      <c r="X1464" s="22"/>
      <c r="AC1464" s="22"/>
      <c r="AD1464" s="22"/>
    </row>
    <row r="1465" spans="4:30" ht="13.5">
      <c r="D1465" s="30"/>
      <c r="E1465" s="24"/>
      <c r="F1465" s="24"/>
      <c r="G1465" s="24"/>
      <c r="H1465" s="30"/>
      <c r="I1465" s="30"/>
      <c r="J1465" s="30"/>
      <c r="K1465" s="30"/>
      <c r="L1465" s="30"/>
      <c r="M1465" s="30"/>
      <c r="N1465" s="30"/>
      <c r="O1465" s="30"/>
      <c r="P1465" s="30"/>
      <c r="Q1465" s="30"/>
      <c r="R1465" s="30"/>
      <c r="S1465" s="22"/>
      <c r="T1465" s="22"/>
      <c r="U1465" s="22"/>
      <c r="V1465" s="22"/>
      <c r="W1465" s="22"/>
      <c r="X1465" s="22"/>
      <c r="AC1465" s="22"/>
      <c r="AD1465" s="22"/>
    </row>
    <row r="1466" spans="4:30" ht="13.5">
      <c r="D1466" s="30"/>
      <c r="E1466" s="24"/>
      <c r="F1466" s="24"/>
      <c r="G1466" s="24"/>
      <c r="H1466" s="30"/>
      <c r="I1466" s="30"/>
      <c r="J1466" s="30"/>
      <c r="K1466" s="30"/>
      <c r="L1466" s="30"/>
      <c r="M1466" s="30"/>
      <c r="N1466" s="30"/>
      <c r="O1466" s="30"/>
      <c r="P1466" s="30"/>
      <c r="Q1466" s="30"/>
      <c r="R1466" s="30"/>
      <c r="S1466" s="22"/>
      <c r="T1466" s="22"/>
      <c r="U1466" s="22"/>
      <c r="V1466" s="22"/>
      <c r="W1466" s="22"/>
      <c r="X1466" s="22"/>
      <c r="AC1466" s="22"/>
      <c r="AD1466" s="22"/>
    </row>
    <row r="1467" spans="4:30" ht="13.5">
      <c r="D1467" s="30"/>
      <c r="E1467" s="24"/>
      <c r="F1467" s="24"/>
      <c r="G1467" s="24"/>
      <c r="H1467" s="30"/>
      <c r="I1467" s="30"/>
      <c r="J1467" s="30"/>
      <c r="K1467" s="30"/>
      <c r="L1467" s="30"/>
      <c r="M1467" s="30"/>
      <c r="N1467" s="30"/>
      <c r="O1467" s="30"/>
      <c r="P1467" s="30"/>
      <c r="Q1467" s="30"/>
      <c r="R1467" s="30"/>
      <c r="S1467" s="22"/>
      <c r="T1467" s="22"/>
      <c r="U1467" s="22"/>
      <c r="V1467" s="22"/>
      <c r="W1467" s="22"/>
      <c r="X1467" s="22"/>
      <c r="AC1467" s="22"/>
      <c r="AD1467" s="22"/>
    </row>
    <row r="1468" spans="4:30" ht="13.5">
      <c r="D1468" s="30"/>
      <c r="E1468" s="24"/>
      <c r="F1468" s="24"/>
      <c r="G1468" s="24"/>
      <c r="H1468" s="30"/>
      <c r="I1468" s="30"/>
      <c r="J1468" s="30"/>
      <c r="K1468" s="30"/>
      <c r="L1468" s="30"/>
      <c r="M1468" s="30"/>
      <c r="N1468" s="30"/>
      <c r="O1468" s="30"/>
      <c r="P1468" s="30"/>
      <c r="Q1468" s="30"/>
      <c r="R1468" s="30"/>
      <c r="S1468" s="22"/>
      <c r="T1468" s="22"/>
      <c r="U1468" s="22"/>
      <c r="V1468" s="22"/>
      <c r="W1468" s="22"/>
      <c r="X1468" s="22"/>
      <c r="AC1468" s="22"/>
      <c r="AD1468" s="22"/>
    </row>
    <row r="1469" spans="4:30" ht="13.5">
      <c r="D1469" s="30"/>
      <c r="E1469" s="24"/>
      <c r="F1469" s="24"/>
      <c r="G1469" s="24"/>
      <c r="H1469" s="30"/>
      <c r="I1469" s="30"/>
      <c r="J1469" s="30"/>
      <c r="K1469" s="30"/>
      <c r="L1469" s="30"/>
      <c r="M1469" s="30"/>
      <c r="N1469" s="30"/>
      <c r="O1469" s="30"/>
      <c r="P1469" s="30"/>
      <c r="Q1469" s="30"/>
      <c r="R1469" s="30"/>
      <c r="S1469" s="22"/>
      <c r="T1469" s="22"/>
      <c r="U1469" s="22"/>
      <c r="V1469" s="22"/>
      <c r="W1469" s="22"/>
      <c r="X1469" s="22"/>
      <c r="AC1469" s="22"/>
      <c r="AD1469" s="22"/>
    </row>
    <row r="1470" spans="4:30" ht="13.5">
      <c r="D1470" s="30"/>
      <c r="E1470" s="24"/>
      <c r="F1470" s="24"/>
      <c r="G1470" s="24"/>
      <c r="H1470" s="30"/>
      <c r="I1470" s="30"/>
      <c r="J1470" s="30"/>
      <c r="K1470" s="30"/>
      <c r="L1470" s="30"/>
      <c r="M1470" s="30"/>
      <c r="N1470" s="30"/>
      <c r="O1470" s="30"/>
      <c r="P1470" s="30"/>
      <c r="Q1470" s="30"/>
      <c r="R1470" s="30"/>
      <c r="S1470" s="22"/>
      <c r="T1470" s="22"/>
      <c r="U1470" s="22"/>
      <c r="V1470" s="22"/>
      <c r="W1470" s="22"/>
      <c r="X1470" s="22"/>
      <c r="AC1470" s="22"/>
      <c r="AD1470" s="22"/>
    </row>
    <row r="1471" spans="4:30" ht="13.5">
      <c r="D1471" s="30"/>
      <c r="E1471" s="24"/>
      <c r="F1471" s="24"/>
      <c r="G1471" s="24"/>
      <c r="H1471" s="30"/>
      <c r="I1471" s="30"/>
      <c r="J1471" s="30"/>
      <c r="K1471" s="30"/>
      <c r="L1471" s="30"/>
      <c r="M1471" s="30"/>
      <c r="N1471" s="30"/>
      <c r="O1471" s="30"/>
      <c r="P1471" s="30"/>
      <c r="Q1471" s="30"/>
      <c r="R1471" s="30"/>
      <c r="S1471" s="22"/>
      <c r="T1471" s="22"/>
      <c r="U1471" s="22"/>
      <c r="V1471" s="22"/>
      <c r="W1471" s="22"/>
      <c r="X1471" s="22"/>
      <c r="AC1471" s="22"/>
      <c r="AD1471" s="22"/>
    </row>
    <row r="1472" spans="4:30" ht="13.5">
      <c r="D1472" s="30"/>
      <c r="E1472" s="24"/>
      <c r="F1472" s="24"/>
      <c r="G1472" s="24"/>
      <c r="H1472" s="30"/>
      <c r="I1472" s="30"/>
      <c r="J1472" s="30"/>
      <c r="K1472" s="30"/>
      <c r="L1472" s="30"/>
      <c r="M1472" s="30"/>
      <c r="N1472" s="30"/>
      <c r="O1472" s="30"/>
      <c r="P1472" s="30"/>
      <c r="Q1472" s="30"/>
      <c r="R1472" s="30"/>
      <c r="S1472" s="22"/>
      <c r="T1472" s="22"/>
      <c r="U1472" s="22"/>
      <c r="V1472" s="22"/>
      <c r="W1472" s="22"/>
      <c r="X1472" s="22"/>
      <c r="AC1472" s="22"/>
      <c r="AD1472" s="22"/>
    </row>
    <row r="1473" spans="4:30" ht="13.5">
      <c r="D1473" s="30"/>
      <c r="E1473" s="24"/>
      <c r="F1473" s="24"/>
      <c r="G1473" s="24"/>
      <c r="H1473" s="30"/>
      <c r="I1473" s="30"/>
      <c r="J1473" s="30"/>
      <c r="K1473" s="30"/>
      <c r="L1473" s="30"/>
      <c r="M1473" s="30"/>
      <c r="N1473" s="30"/>
      <c r="O1473" s="30"/>
      <c r="P1473" s="30"/>
      <c r="Q1473" s="30"/>
      <c r="R1473" s="30"/>
      <c r="S1473" s="22"/>
      <c r="T1473" s="22"/>
      <c r="U1473" s="22"/>
      <c r="V1473" s="22"/>
      <c r="W1473" s="22"/>
      <c r="X1473" s="22"/>
      <c r="AC1473" s="22"/>
      <c r="AD1473" s="22"/>
    </row>
    <row r="1474" spans="4:30" ht="13.5">
      <c r="D1474" s="30"/>
      <c r="E1474" s="24"/>
      <c r="F1474" s="24"/>
      <c r="G1474" s="24"/>
      <c r="H1474" s="30"/>
      <c r="I1474" s="30"/>
      <c r="J1474" s="30"/>
      <c r="K1474" s="30"/>
      <c r="L1474" s="30"/>
      <c r="M1474" s="30"/>
      <c r="N1474" s="30"/>
      <c r="O1474" s="30"/>
      <c r="P1474" s="30"/>
      <c r="Q1474" s="30"/>
      <c r="R1474" s="30"/>
      <c r="S1474" s="22"/>
      <c r="T1474" s="22"/>
      <c r="U1474" s="22"/>
      <c r="V1474" s="22"/>
      <c r="W1474" s="22"/>
      <c r="X1474" s="22"/>
      <c r="AC1474" s="22"/>
      <c r="AD1474" s="22"/>
    </row>
    <row r="1475" spans="4:30" ht="13.5">
      <c r="D1475" s="30"/>
      <c r="E1475" s="24"/>
      <c r="F1475" s="24"/>
      <c r="G1475" s="24"/>
      <c r="H1475" s="30"/>
      <c r="I1475" s="30"/>
      <c r="J1475" s="30"/>
      <c r="K1475" s="30"/>
      <c r="L1475" s="30"/>
      <c r="M1475" s="30"/>
      <c r="N1475" s="30"/>
      <c r="O1475" s="30"/>
      <c r="P1475" s="30"/>
      <c r="Q1475" s="30"/>
      <c r="R1475" s="30"/>
      <c r="S1475" s="22"/>
      <c r="T1475" s="22"/>
      <c r="U1475" s="22"/>
      <c r="V1475" s="22"/>
      <c r="W1475" s="22"/>
      <c r="X1475" s="22"/>
      <c r="AC1475" s="22"/>
      <c r="AD1475" s="22"/>
    </row>
    <row r="1476" spans="4:30" ht="13.5">
      <c r="D1476" s="30"/>
      <c r="E1476" s="24"/>
      <c r="F1476" s="24"/>
      <c r="G1476" s="24"/>
      <c r="H1476" s="30"/>
      <c r="I1476" s="30"/>
      <c r="J1476" s="30"/>
      <c r="K1476" s="30"/>
      <c r="L1476" s="30"/>
      <c r="M1476" s="30"/>
      <c r="N1476" s="30"/>
      <c r="O1476" s="30"/>
      <c r="P1476" s="30"/>
      <c r="Q1476" s="30"/>
      <c r="R1476" s="30"/>
      <c r="S1476" s="22"/>
      <c r="T1476" s="22"/>
      <c r="U1476" s="22"/>
      <c r="V1476" s="22"/>
      <c r="W1476" s="22"/>
      <c r="X1476" s="22"/>
      <c r="AC1476" s="22"/>
      <c r="AD1476" s="22"/>
    </row>
    <row r="1477" spans="4:30" ht="13.5">
      <c r="D1477" s="30"/>
      <c r="E1477" s="24"/>
      <c r="F1477" s="24"/>
      <c r="G1477" s="24"/>
      <c r="H1477" s="30"/>
      <c r="I1477" s="30"/>
      <c r="J1477" s="30"/>
      <c r="K1477" s="30"/>
      <c r="L1477" s="30"/>
      <c r="M1477" s="30"/>
      <c r="N1477" s="30"/>
      <c r="O1477" s="30"/>
      <c r="P1477" s="30"/>
      <c r="Q1477" s="30"/>
      <c r="R1477" s="30"/>
      <c r="S1477" s="22"/>
      <c r="T1477" s="22"/>
      <c r="U1477" s="22"/>
      <c r="V1477" s="22"/>
      <c r="W1477" s="22"/>
      <c r="X1477" s="22"/>
      <c r="AC1477" s="22"/>
      <c r="AD1477" s="22"/>
    </row>
    <row r="1478" spans="4:30" ht="13.5">
      <c r="D1478" s="30"/>
      <c r="E1478" s="24"/>
      <c r="F1478" s="24"/>
      <c r="G1478" s="24"/>
      <c r="H1478" s="30"/>
      <c r="I1478" s="30"/>
      <c r="J1478" s="30"/>
      <c r="K1478" s="30"/>
      <c r="L1478" s="30"/>
      <c r="M1478" s="30"/>
      <c r="N1478" s="30"/>
      <c r="O1478" s="30"/>
      <c r="P1478" s="30"/>
      <c r="Q1478" s="30"/>
      <c r="R1478" s="30"/>
      <c r="S1478" s="22"/>
      <c r="T1478" s="22"/>
      <c r="U1478" s="22"/>
      <c r="V1478" s="22"/>
      <c r="W1478" s="22"/>
      <c r="X1478" s="22"/>
      <c r="AC1478" s="22"/>
      <c r="AD1478" s="22"/>
    </row>
    <row r="1479" spans="4:30" ht="13.5">
      <c r="D1479" s="30"/>
      <c r="E1479" s="24"/>
      <c r="F1479" s="24"/>
      <c r="G1479" s="24"/>
      <c r="H1479" s="30"/>
      <c r="I1479" s="30"/>
      <c r="J1479" s="30"/>
      <c r="K1479" s="30"/>
      <c r="L1479" s="30"/>
      <c r="M1479" s="30"/>
      <c r="N1479" s="30"/>
      <c r="O1479" s="30"/>
      <c r="P1479" s="30"/>
      <c r="Q1479" s="30"/>
      <c r="R1479" s="30"/>
      <c r="S1479" s="22"/>
      <c r="T1479" s="22"/>
      <c r="U1479" s="22"/>
      <c r="V1479" s="22"/>
      <c r="W1479" s="22"/>
      <c r="X1479" s="22"/>
      <c r="AC1479" s="22"/>
      <c r="AD1479" s="22"/>
    </row>
    <row r="1480" spans="4:30" ht="13.5">
      <c r="D1480" s="30"/>
      <c r="E1480" s="24"/>
      <c r="F1480" s="24"/>
      <c r="G1480" s="24"/>
      <c r="H1480" s="30"/>
      <c r="I1480" s="30"/>
      <c r="J1480" s="30"/>
      <c r="K1480" s="30"/>
      <c r="L1480" s="30"/>
      <c r="M1480" s="30"/>
      <c r="N1480" s="30"/>
      <c r="O1480" s="30"/>
      <c r="P1480" s="30"/>
      <c r="Q1480" s="30"/>
      <c r="R1480" s="30"/>
      <c r="S1480" s="22"/>
      <c r="T1480" s="22"/>
      <c r="U1480" s="22"/>
      <c r="V1480" s="22"/>
      <c r="W1480" s="22"/>
      <c r="X1480" s="22"/>
      <c r="AC1480" s="22"/>
      <c r="AD1480" s="22"/>
    </row>
    <row r="1481" spans="4:30" ht="13.5">
      <c r="D1481" s="30"/>
      <c r="E1481" s="24"/>
      <c r="F1481" s="24"/>
      <c r="G1481" s="24"/>
      <c r="H1481" s="30"/>
      <c r="I1481" s="30"/>
      <c r="J1481" s="30"/>
      <c r="K1481" s="30"/>
      <c r="L1481" s="30"/>
      <c r="M1481" s="30"/>
      <c r="N1481" s="30"/>
      <c r="O1481" s="30"/>
      <c r="P1481" s="30"/>
      <c r="Q1481" s="30"/>
      <c r="R1481" s="30"/>
      <c r="S1481" s="22"/>
      <c r="T1481" s="22"/>
      <c r="U1481" s="22"/>
      <c r="V1481" s="22"/>
      <c r="W1481" s="22"/>
      <c r="X1481" s="22"/>
      <c r="AC1481" s="22"/>
      <c r="AD1481" s="22"/>
    </row>
    <row r="1482" spans="4:30" ht="13.5">
      <c r="D1482" s="30"/>
      <c r="E1482" s="24"/>
      <c r="F1482" s="24"/>
      <c r="G1482" s="24"/>
      <c r="H1482" s="30"/>
      <c r="I1482" s="30"/>
      <c r="J1482" s="30"/>
      <c r="K1482" s="30"/>
      <c r="L1482" s="30"/>
      <c r="M1482" s="30"/>
      <c r="N1482" s="30"/>
      <c r="O1482" s="30"/>
      <c r="P1482" s="30"/>
      <c r="Q1482" s="30"/>
      <c r="R1482" s="30"/>
      <c r="S1482" s="22"/>
      <c r="T1482" s="22"/>
      <c r="U1482" s="22"/>
      <c r="V1482" s="22"/>
      <c r="W1482" s="22"/>
      <c r="X1482" s="22"/>
      <c r="AC1482" s="22"/>
      <c r="AD1482" s="22"/>
    </row>
    <row r="1483" spans="4:30" ht="13.5">
      <c r="D1483" s="30"/>
      <c r="E1483" s="24"/>
      <c r="F1483" s="24"/>
      <c r="G1483" s="24"/>
      <c r="H1483" s="30"/>
      <c r="I1483" s="30"/>
      <c r="J1483" s="30"/>
      <c r="K1483" s="30"/>
      <c r="L1483" s="30"/>
      <c r="M1483" s="30"/>
      <c r="N1483" s="30"/>
      <c r="O1483" s="30"/>
      <c r="P1483" s="30"/>
      <c r="Q1483" s="30"/>
      <c r="R1483" s="30"/>
      <c r="S1483" s="22"/>
      <c r="T1483" s="22"/>
      <c r="U1483" s="22"/>
      <c r="V1483" s="22"/>
      <c r="W1483" s="22"/>
      <c r="X1483" s="22"/>
      <c r="AC1483" s="22"/>
      <c r="AD1483" s="22"/>
    </row>
    <row r="1484" spans="4:30" ht="13.5">
      <c r="D1484" s="30"/>
      <c r="E1484" s="24"/>
      <c r="F1484" s="24"/>
      <c r="G1484" s="24"/>
      <c r="H1484" s="30"/>
      <c r="I1484" s="30"/>
      <c r="J1484" s="30"/>
      <c r="K1484" s="30"/>
      <c r="L1484" s="30"/>
      <c r="M1484" s="30"/>
      <c r="N1484" s="30"/>
      <c r="O1484" s="30"/>
      <c r="P1484" s="30"/>
      <c r="Q1484" s="30"/>
      <c r="R1484" s="30"/>
      <c r="S1484" s="22"/>
      <c r="T1484" s="22"/>
      <c r="U1484" s="22"/>
      <c r="V1484" s="22"/>
      <c r="W1484" s="22"/>
      <c r="X1484" s="22"/>
      <c r="AC1484" s="22"/>
      <c r="AD1484" s="22"/>
    </row>
    <row r="1485" spans="4:30" ht="13.5">
      <c r="D1485" s="30"/>
      <c r="E1485" s="24"/>
      <c r="F1485" s="24"/>
      <c r="G1485" s="24"/>
      <c r="H1485" s="30"/>
      <c r="I1485" s="30"/>
      <c r="J1485" s="30"/>
      <c r="K1485" s="30"/>
      <c r="L1485" s="30"/>
      <c r="M1485" s="30"/>
      <c r="N1485" s="30"/>
      <c r="O1485" s="30"/>
      <c r="P1485" s="30"/>
      <c r="Q1485" s="30"/>
      <c r="R1485" s="30"/>
      <c r="S1485" s="22"/>
      <c r="T1485" s="22"/>
      <c r="U1485" s="22"/>
      <c r="V1485" s="22"/>
      <c r="W1485" s="22"/>
      <c r="X1485" s="22"/>
      <c r="AC1485" s="22"/>
      <c r="AD1485" s="22"/>
    </row>
    <row r="1486" spans="4:30" ht="13.5">
      <c r="D1486" s="30"/>
      <c r="E1486" s="24"/>
      <c r="F1486" s="24"/>
      <c r="G1486" s="24"/>
      <c r="H1486" s="30"/>
      <c r="I1486" s="30"/>
      <c r="J1486" s="30"/>
      <c r="K1486" s="30"/>
      <c r="L1486" s="30"/>
      <c r="M1486" s="30"/>
      <c r="N1486" s="30"/>
      <c r="O1486" s="30"/>
      <c r="P1486" s="30"/>
      <c r="Q1486" s="30"/>
      <c r="R1486" s="30"/>
      <c r="S1486" s="22"/>
      <c r="T1486" s="22"/>
      <c r="U1486" s="22"/>
      <c r="V1486" s="22"/>
      <c r="W1486" s="22"/>
      <c r="X1486" s="22"/>
      <c r="AC1486" s="22"/>
      <c r="AD1486" s="22"/>
    </row>
    <row r="1487" spans="4:30" ht="13.5">
      <c r="D1487" s="30"/>
      <c r="E1487" s="24"/>
      <c r="F1487" s="24"/>
      <c r="G1487" s="24"/>
      <c r="H1487" s="30"/>
      <c r="I1487" s="30"/>
      <c r="J1487" s="30"/>
      <c r="K1487" s="30"/>
      <c r="L1487" s="30"/>
      <c r="M1487" s="30"/>
      <c r="N1487" s="30"/>
      <c r="O1487" s="30"/>
      <c r="P1487" s="30"/>
      <c r="Q1487" s="30"/>
      <c r="R1487" s="30"/>
      <c r="S1487" s="22"/>
      <c r="T1487" s="22"/>
      <c r="U1487" s="22"/>
      <c r="V1487" s="22"/>
      <c r="W1487" s="22"/>
      <c r="X1487" s="22"/>
      <c r="AC1487" s="22"/>
      <c r="AD1487" s="22"/>
    </row>
    <row r="1488" spans="4:30" ht="13.5">
      <c r="D1488" s="30"/>
      <c r="E1488" s="24"/>
      <c r="F1488" s="24"/>
      <c r="G1488" s="24"/>
      <c r="H1488" s="30"/>
      <c r="I1488" s="30"/>
      <c r="J1488" s="30"/>
      <c r="K1488" s="30"/>
      <c r="L1488" s="30"/>
      <c r="M1488" s="30"/>
      <c r="N1488" s="30"/>
      <c r="O1488" s="30"/>
      <c r="P1488" s="30"/>
      <c r="Q1488" s="30"/>
      <c r="R1488" s="30"/>
      <c r="S1488" s="22"/>
      <c r="T1488" s="22"/>
      <c r="U1488" s="22"/>
      <c r="V1488" s="22"/>
      <c r="W1488" s="22"/>
      <c r="X1488" s="22"/>
      <c r="AC1488" s="22"/>
      <c r="AD1488" s="22"/>
    </row>
    <row r="1489" spans="4:30" ht="13.5">
      <c r="D1489" s="30"/>
      <c r="E1489" s="24"/>
      <c r="F1489" s="24"/>
      <c r="G1489" s="24"/>
      <c r="H1489" s="30"/>
      <c r="I1489" s="30"/>
      <c r="J1489" s="30"/>
      <c r="K1489" s="30"/>
      <c r="L1489" s="30"/>
      <c r="M1489" s="30"/>
      <c r="N1489" s="30"/>
      <c r="O1489" s="30"/>
      <c r="P1489" s="30"/>
      <c r="Q1489" s="30"/>
      <c r="R1489" s="30"/>
      <c r="S1489" s="22"/>
      <c r="T1489" s="22"/>
      <c r="U1489" s="22"/>
      <c r="V1489" s="22"/>
      <c r="W1489" s="22"/>
      <c r="X1489" s="22"/>
      <c r="AC1489" s="22"/>
      <c r="AD1489" s="22"/>
    </row>
    <row r="1490" spans="4:30" ht="13.5">
      <c r="D1490" s="30"/>
      <c r="E1490" s="24"/>
      <c r="F1490" s="24"/>
      <c r="G1490" s="24"/>
      <c r="H1490" s="30"/>
      <c r="I1490" s="30"/>
      <c r="J1490" s="30"/>
      <c r="K1490" s="30"/>
      <c r="L1490" s="30"/>
      <c r="M1490" s="30"/>
      <c r="N1490" s="30"/>
      <c r="O1490" s="30"/>
      <c r="P1490" s="30"/>
      <c r="Q1490" s="30"/>
      <c r="R1490" s="30"/>
      <c r="S1490" s="22"/>
      <c r="T1490" s="22"/>
      <c r="U1490" s="22"/>
      <c r="V1490" s="22"/>
      <c r="W1490" s="22"/>
      <c r="X1490" s="22"/>
      <c r="AC1490" s="22"/>
      <c r="AD1490" s="22"/>
    </row>
    <row r="1491" spans="4:30" ht="13.5">
      <c r="D1491" s="30"/>
      <c r="E1491" s="24"/>
      <c r="F1491" s="24"/>
      <c r="G1491" s="24"/>
      <c r="H1491" s="30"/>
      <c r="I1491" s="30"/>
      <c r="J1491" s="30"/>
      <c r="K1491" s="30"/>
      <c r="L1491" s="30"/>
      <c r="M1491" s="30"/>
      <c r="N1491" s="30"/>
      <c r="O1491" s="30"/>
      <c r="P1491" s="30"/>
      <c r="Q1491" s="30"/>
      <c r="R1491" s="30"/>
      <c r="S1491" s="22"/>
      <c r="T1491" s="22"/>
      <c r="U1491" s="22"/>
      <c r="V1491" s="22"/>
      <c r="W1491" s="22"/>
      <c r="X1491" s="22"/>
      <c r="AC1491" s="22"/>
      <c r="AD1491" s="22"/>
    </row>
    <row r="1492" spans="4:30" ht="13.5">
      <c r="D1492" s="30"/>
      <c r="E1492" s="24"/>
      <c r="F1492" s="24"/>
      <c r="G1492" s="24"/>
      <c r="H1492" s="30"/>
      <c r="I1492" s="30"/>
      <c r="J1492" s="30"/>
      <c r="K1492" s="30"/>
      <c r="L1492" s="30"/>
      <c r="M1492" s="30"/>
      <c r="N1492" s="30"/>
      <c r="O1492" s="30"/>
      <c r="P1492" s="30"/>
      <c r="Q1492" s="30"/>
      <c r="R1492" s="30"/>
      <c r="S1492" s="22"/>
      <c r="T1492" s="22"/>
      <c r="U1492" s="22"/>
      <c r="V1492" s="22"/>
      <c r="W1492" s="22"/>
      <c r="X1492" s="22"/>
      <c r="AC1492" s="22"/>
      <c r="AD1492" s="22"/>
    </row>
    <row r="1493" spans="4:30" ht="13.5">
      <c r="D1493" s="30"/>
      <c r="E1493" s="24"/>
      <c r="F1493" s="24"/>
      <c r="G1493" s="24"/>
      <c r="H1493" s="30"/>
      <c r="I1493" s="30"/>
      <c r="J1493" s="30"/>
      <c r="K1493" s="30"/>
      <c r="L1493" s="30"/>
      <c r="M1493" s="30"/>
      <c r="N1493" s="30"/>
      <c r="O1493" s="30"/>
      <c r="P1493" s="30"/>
      <c r="Q1493" s="30"/>
      <c r="R1493" s="30"/>
      <c r="S1493" s="22"/>
      <c r="T1493" s="22"/>
      <c r="U1493" s="22"/>
      <c r="V1493" s="22"/>
      <c r="W1493" s="22"/>
      <c r="X1493" s="22"/>
      <c r="AC1493" s="22"/>
      <c r="AD1493" s="22"/>
    </row>
    <row r="1494" spans="4:30" ht="13.5">
      <c r="D1494" s="30"/>
      <c r="E1494" s="24"/>
      <c r="F1494" s="24"/>
      <c r="G1494" s="24"/>
      <c r="H1494" s="30"/>
      <c r="I1494" s="30"/>
      <c r="J1494" s="30"/>
      <c r="K1494" s="30"/>
      <c r="L1494" s="30"/>
      <c r="M1494" s="30"/>
      <c r="N1494" s="30"/>
      <c r="O1494" s="30"/>
      <c r="P1494" s="30"/>
      <c r="Q1494" s="30"/>
      <c r="R1494" s="30"/>
      <c r="S1494" s="22"/>
      <c r="T1494" s="22"/>
      <c r="U1494" s="22"/>
      <c r="V1494" s="22"/>
      <c r="W1494" s="22"/>
      <c r="X1494" s="22"/>
      <c r="AC1494" s="22"/>
      <c r="AD1494" s="22"/>
    </row>
    <row r="1495" spans="4:30" ht="13.5">
      <c r="D1495" s="30"/>
      <c r="E1495" s="24"/>
      <c r="F1495" s="24"/>
      <c r="G1495" s="24"/>
      <c r="H1495" s="30"/>
      <c r="I1495" s="30"/>
      <c r="J1495" s="30"/>
      <c r="K1495" s="30"/>
      <c r="L1495" s="30"/>
      <c r="M1495" s="30"/>
      <c r="N1495" s="30"/>
      <c r="O1495" s="30"/>
      <c r="P1495" s="30"/>
      <c r="Q1495" s="30"/>
      <c r="R1495" s="30"/>
      <c r="S1495" s="22"/>
      <c r="T1495" s="22"/>
      <c r="U1495" s="22"/>
      <c r="V1495" s="22"/>
      <c r="W1495" s="22"/>
      <c r="X1495" s="22"/>
      <c r="AC1495" s="22"/>
      <c r="AD1495" s="22"/>
    </row>
    <row r="1496" spans="4:30" ht="13.5">
      <c r="D1496" s="30"/>
      <c r="E1496" s="24"/>
      <c r="F1496" s="24"/>
      <c r="G1496" s="24"/>
      <c r="H1496" s="30"/>
      <c r="I1496" s="30"/>
      <c r="J1496" s="30"/>
      <c r="K1496" s="30"/>
      <c r="L1496" s="30"/>
      <c r="M1496" s="30"/>
      <c r="N1496" s="30"/>
      <c r="O1496" s="30"/>
      <c r="P1496" s="30"/>
      <c r="Q1496" s="30"/>
      <c r="R1496" s="30"/>
      <c r="S1496" s="22"/>
      <c r="T1496" s="22"/>
      <c r="U1496" s="22"/>
      <c r="V1496" s="22"/>
      <c r="W1496" s="22"/>
      <c r="X1496" s="22"/>
      <c r="AC1496" s="22"/>
      <c r="AD1496" s="22"/>
    </row>
    <row r="1497" spans="4:30" ht="13.5">
      <c r="D1497" s="30"/>
      <c r="E1497" s="24"/>
      <c r="F1497" s="24"/>
      <c r="G1497" s="24"/>
      <c r="H1497" s="30"/>
      <c r="I1497" s="30"/>
      <c r="J1497" s="30"/>
      <c r="K1497" s="30"/>
      <c r="L1497" s="30"/>
      <c r="M1497" s="30"/>
      <c r="N1497" s="30"/>
      <c r="O1497" s="30"/>
      <c r="P1497" s="30"/>
      <c r="Q1497" s="30"/>
      <c r="R1497" s="30"/>
      <c r="S1497" s="22"/>
      <c r="T1497" s="22"/>
      <c r="U1497" s="22"/>
      <c r="V1497" s="22"/>
      <c r="W1497" s="22"/>
      <c r="X1497" s="22"/>
      <c r="AC1497" s="22"/>
      <c r="AD1497" s="22"/>
    </row>
    <row r="1498" spans="4:30" ht="13.5">
      <c r="D1498" s="30"/>
      <c r="E1498" s="24"/>
      <c r="F1498" s="24"/>
      <c r="G1498" s="24"/>
      <c r="H1498" s="30"/>
      <c r="I1498" s="30"/>
      <c r="J1498" s="30"/>
      <c r="K1498" s="30"/>
      <c r="L1498" s="30"/>
      <c r="M1498" s="30"/>
      <c r="N1498" s="30"/>
      <c r="O1498" s="30"/>
      <c r="P1498" s="30"/>
      <c r="Q1498" s="30"/>
      <c r="R1498" s="30"/>
      <c r="S1498" s="22"/>
      <c r="T1498" s="22"/>
      <c r="U1498" s="22"/>
      <c r="V1498" s="22"/>
      <c r="W1498" s="22"/>
      <c r="X1498" s="22"/>
      <c r="AC1498" s="22"/>
      <c r="AD1498" s="22"/>
    </row>
    <row r="1499" spans="4:30" ht="13.5">
      <c r="D1499" s="30"/>
      <c r="E1499" s="24"/>
      <c r="F1499" s="24"/>
      <c r="G1499" s="24"/>
      <c r="H1499" s="30"/>
      <c r="I1499" s="30"/>
      <c r="J1499" s="30"/>
      <c r="K1499" s="30"/>
      <c r="L1499" s="30"/>
      <c r="M1499" s="30"/>
      <c r="N1499" s="30"/>
      <c r="O1499" s="30"/>
      <c r="P1499" s="30"/>
      <c r="Q1499" s="30"/>
      <c r="R1499" s="30"/>
      <c r="S1499" s="22"/>
      <c r="T1499" s="22"/>
      <c r="U1499" s="22"/>
      <c r="V1499" s="22"/>
      <c r="W1499" s="22"/>
      <c r="X1499" s="22"/>
      <c r="AC1499" s="22"/>
      <c r="AD1499" s="22"/>
    </row>
    <row r="1500" spans="4:30" ht="13.5">
      <c r="D1500" s="30"/>
      <c r="E1500" s="24"/>
      <c r="F1500" s="24"/>
      <c r="G1500" s="24"/>
      <c r="H1500" s="30"/>
      <c r="I1500" s="30"/>
      <c r="J1500" s="30"/>
      <c r="K1500" s="30"/>
      <c r="L1500" s="30"/>
      <c r="M1500" s="30"/>
      <c r="N1500" s="30"/>
      <c r="O1500" s="30"/>
      <c r="P1500" s="30"/>
      <c r="Q1500" s="30"/>
      <c r="R1500" s="30"/>
      <c r="S1500" s="22"/>
      <c r="T1500" s="22"/>
      <c r="U1500" s="22"/>
      <c r="V1500" s="22"/>
      <c r="W1500" s="22"/>
      <c r="X1500" s="22"/>
      <c r="AC1500" s="22"/>
      <c r="AD1500" s="22"/>
    </row>
    <row r="1501" spans="4:30" ht="13.5">
      <c r="D1501" s="30"/>
      <c r="E1501" s="24"/>
      <c r="F1501" s="24"/>
      <c r="G1501" s="24"/>
      <c r="H1501" s="30"/>
      <c r="I1501" s="30"/>
      <c r="J1501" s="30"/>
      <c r="K1501" s="30"/>
      <c r="L1501" s="30"/>
      <c r="M1501" s="30"/>
      <c r="N1501" s="30"/>
      <c r="O1501" s="30"/>
      <c r="P1501" s="30"/>
      <c r="Q1501" s="30"/>
      <c r="R1501" s="30"/>
      <c r="S1501" s="22"/>
      <c r="T1501" s="22"/>
      <c r="U1501" s="22"/>
      <c r="V1501" s="22"/>
      <c r="W1501" s="22"/>
      <c r="X1501" s="22"/>
      <c r="AC1501" s="22"/>
      <c r="AD1501" s="22"/>
    </row>
    <row r="1502" spans="4:30" ht="13.5">
      <c r="D1502" s="30"/>
      <c r="E1502" s="24"/>
      <c r="F1502" s="24"/>
      <c r="G1502" s="24"/>
      <c r="H1502" s="30"/>
      <c r="I1502" s="30"/>
      <c r="J1502" s="30"/>
      <c r="K1502" s="30"/>
      <c r="L1502" s="30"/>
      <c r="M1502" s="30"/>
      <c r="N1502" s="30"/>
      <c r="O1502" s="30"/>
      <c r="P1502" s="30"/>
      <c r="Q1502" s="30"/>
      <c r="R1502" s="30"/>
      <c r="S1502" s="22"/>
      <c r="T1502" s="22"/>
      <c r="U1502" s="22"/>
      <c r="V1502" s="22"/>
      <c r="W1502" s="22"/>
      <c r="X1502" s="22"/>
      <c r="AC1502" s="22"/>
      <c r="AD1502" s="22"/>
    </row>
    <row r="1503" spans="4:30" ht="13.5">
      <c r="D1503" s="30"/>
      <c r="E1503" s="24"/>
      <c r="F1503" s="24"/>
      <c r="G1503" s="24"/>
      <c r="H1503" s="30"/>
      <c r="I1503" s="30"/>
      <c r="J1503" s="30"/>
      <c r="K1503" s="30"/>
      <c r="L1503" s="30"/>
      <c r="M1503" s="30"/>
      <c r="N1503" s="30"/>
      <c r="O1503" s="30"/>
      <c r="P1503" s="30"/>
      <c r="Q1503" s="30"/>
      <c r="R1503" s="30"/>
      <c r="S1503" s="22"/>
      <c r="T1503" s="22"/>
      <c r="U1503" s="22"/>
      <c r="V1503" s="22"/>
      <c r="W1503" s="22"/>
      <c r="X1503" s="22"/>
      <c r="AC1503" s="22"/>
      <c r="AD1503" s="22"/>
    </row>
    <row r="1504" spans="4:30" ht="13.5">
      <c r="D1504" s="30"/>
      <c r="E1504" s="24"/>
      <c r="F1504" s="24"/>
      <c r="G1504" s="24"/>
      <c r="H1504" s="30"/>
      <c r="I1504" s="30"/>
      <c r="J1504" s="30"/>
      <c r="K1504" s="30"/>
      <c r="L1504" s="30"/>
      <c r="M1504" s="30"/>
      <c r="N1504" s="30"/>
      <c r="O1504" s="30"/>
      <c r="P1504" s="30"/>
      <c r="Q1504" s="30"/>
      <c r="R1504" s="30"/>
      <c r="S1504" s="22"/>
      <c r="T1504" s="22"/>
      <c r="U1504" s="22"/>
      <c r="V1504" s="22"/>
      <c r="W1504" s="22"/>
      <c r="X1504" s="22"/>
      <c r="AC1504" s="22"/>
      <c r="AD1504" s="22"/>
    </row>
    <row r="1505" spans="4:30" ht="13.5">
      <c r="D1505" s="30"/>
      <c r="E1505" s="24"/>
      <c r="F1505" s="24"/>
      <c r="G1505" s="24"/>
      <c r="H1505" s="30"/>
      <c r="I1505" s="30"/>
      <c r="J1505" s="30"/>
      <c r="K1505" s="30"/>
      <c r="L1505" s="30"/>
      <c r="M1505" s="30"/>
      <c r="N1505" s="30"/>
      <c r="O1505" s="30"/>
      <c r="P1505" s="30"/>
      <c r="Q1505" s="30"/>
      <c r="R1505" s="30"/>
      <c r="S1505" s="22"/>
      <c r="T1505" s="22"/>
      <c r="U1505" s="22"/>
      <c r="V1505" s="22"/>
      <c r="W1505" s="22"/>
      <c r="X1505" s="22"/>
      <c r="AC1505" s="22"/>
      <c r="AD1505" s="22"/>
    </row>
    <row r="1506" spans="4:30" ht="13.5">
      <c r="D1506" s="30"/>
      <c r="E1506" s="24"/>
      <c r="F1506" s="24"/>
      <c r="G1506" s="24"/>
      <c r="H1506" s="30"/>
      <c r="I1506" s="30"/>
      <c r="J1506" s="30"/>
      <c r="K1506" s="30"/>
      <c r="L1506" s="30"/>
      <c r="M1506" s="30"/>
      <c r="N1506" s="30"/>
      <c r="O1506" s="30"/>
      <c r="P1506" s="30"/>
      <c r="Q1506" s="30"/>
      <c r="R1506" s="30"/>
      <c r="S1506" s="22"/>
      <c r="T1506" s="22"/>
      <c r="U1506" s="22"/>
      <c r="V1506" s="22"/>
      <c r="W1506" s="22"/>
      <c r="X1506" s="22"/>
      <c r="AC1506" s="22"/>
      <c r="AD1506" s="22"/>
    </row>
    <row r="1507" spans="4:30" ht="13.5">
      <c r="D1507" s="30"/>
      <c r="E1507" s="24"/>
      <c r="F1507" s="24"/>
      <c r="G1507" s="24"/>
      <c r="H1507" s="30"/>
      <c r="I1507" s="30"/>
      <c r="J1507" s="30"/>
      <c r="K1507" s="30"/>
      <c r="L1507" s="30"/>
      <c r="M1507" s="30"/>
      <c r="N1507" s="30"/>
      <c r="O1507" s="30"/>
      <c r="P1507" s="30"/>
      <c r="Q1507" s="30"/>
      <c r="R1507" s="30"/>
      <c r="S1507" s="22"/>
      <c r="T1507" s="22"/>
      <c r="U1507" s="22"/>
      <c r="V1507" s="22"/>
      <c r="W1507" s="22"/>
      <c r="X1507" s="22"/>
      <c r="AC1507" s="22"/>
      <c r="AD1507" s="22"/>
    </row>
    <row r="1508" spans="4:30" ht="13.5">
      <c r="D1508" s="30"/>
      <c r="E1508" s="24"/>
      <c r="F1508" s="24"/>
      <c r="G1508" s="24"/>
      <c r="H1508" s="30"/>
      <c r="I1508" s="30"/>
      <c r="J1508" s="30"/>
      <c r="K1508" s="30"/>
      <c r="L1508" s="30"/>
      <c r="M1508" s="30"/>
      <c r="N1508" s="30"/>
      <c r="O1508" s="30"/>
      <c r="P1508" s="30"/>
      <c r="Q1508" s="30"/>
      <c r="R1508" s="30"/>
      <c r="S1508" s="22"/>
      <c r="T1508" s="22"/>
      <c r="U1508" s="22"/>
      <c r="V1508" s="22"/>
      <c r="W1508" s="22"/>
      <c r="X1508" s="22"/>
      <c r="AC1508" s="22"/>
      <c r="AD1508" s="22"/>
    </row>
    <row r="1509" spans="4:30" ht="13.5">
      <c r="D1509" s="30"/>
      <c r="E1509" s="24"/>
      <c r="F1509" s="24"/>
      <c r="G1509" s="24"/>
      <c r="H1509" s="30"/>
      <c r="I1509" s="30"/>
      <c r="J1509" s="30"/>
      <c r="K1509" s="30"/>
      <c r="L1509" s="30"/>
      <c r="M1509" s="30"/>
      <c r="N1509" s="30"/>
      <c r="O1509" s="30"/>
      <c r="P1509" s="30"/>
      <c r="Q1509" s="30"/>
      <c r="R1509" s="30"/>
      <c r="S1509" s="22"/>
      <c r="T1509" s="22"/>
      <c r="U1509" s="22"/>
      <c r="V1509" s="22"/>
      <c r="W1509" s="22"/>
      <c r="X1509" s="22"/>
      <c r="AC1509" s="22"/>
      <c r="AD1509" s="22"/>
    </row>
    <row r="1510" spans="4:30" ht="13.5">
      <c r="D1510" s="30"/>
      <c r="E1510" s="24"/>
      <c r="F1510" s="24"/>
      <c r="G1510" s="24"/>
      <c r="H1510" s="30"/>
      <c r="I1510" s="30"/>
      <c r="J1510" s="30"/>
      <c r="K1510" s="30"/>
      <c r="L1510" s="30"/>
      <c r="M1510" s="30"/>
      <c r="N1510" s="30"/>
      <c r="O1510" s="30"/>
      <c r="P1510" s="30"/>
      <c r="Q1510" s="30"/>
      <c r="R1510" s="30"/>
      <c r="S1510" s="22"/>
      <c r="T1510" s="22"/>
      <c r="U1510" s="22"/>
      <c r="V1510" s="22"/>
      <c r="W1510" s="22"/>
      <c r="X1510" s="22"/>
      <c r="AC1510" s="22"/>
      <c r="AD1510" s="22"/>
    </row>
    <row r="1511" spans="4:30" ht="13.5">
      <c r="D1511" s="30"/>
      <c r="E1511" s="24"/>
      <c r="F1511" s="24"/>
      <c r="G1511" s="24"/>
      <c r="H1511" s="30"/>
      <c r="I1511" s="30"/>
      <c r="J1511" s="30"/>
      <c r="K1511" s="30"/>
      <c r="L1511" s="30"/>
      <c r="M1511" s="30"/>
      <c r="N1511" s="30"/>
      <c r="O1511" s="30"/>
      <c r="P1511" s="30"/>
      <c r="Q1511" s="30"/>
      <c r="R1511" s="30"/>
      <c r="S1511" s="22"/>
      <c r="T1511" s="22"/>
      <c r="U1511" s="22"/>
      <c r="V1511" s="22"/>
      <c r="W1511" s="22"/>
      <c r="X1511" s="22"/>
      <c r="AC1511" s="22"/>
      <c r="AD1511" s="22"/>
    </row>
    <row r="1512" spans="4:30" ht="13.5">
      <c r="D1512" s="30"/>
      <c r="E1512" s="24"/>
      <c r="F1512" s="24"/>
      <c r="G1512" s="24"/>
      <c r="H1512" s="30"/>
      <c r="I1512" s="30"/>
      <c r="J1512" s="30"/>
      <c r="K1512" s="30"/>
      <c r="L1512" s="30"/>
      <c r="M1512" s="30"/>
      <c r="N1512" s="30"/>
      <c r="O1512" s="30"/>
      <c r="P1512" s="30"/>
      <c r="Q1512" s="30"/>
      <c r="R1512" s="30"/>
      <c r="S1512" s="22"/>
      <c r="T1512" s="22"/>
      <c r="U1512" s="22"/>
      <c r="V1512" s="22"/>
      <c r="W1512" s="22"/>
      <c r="X1512" s="22"/>
      <c r="AC1512" s="22"/>
      <c r="AD1512" s="22"/>
    </row>
    <row r="1513" spans="4:30" ht="13.5">
      <c r="D1513" s="30"/>
      <c r="E1513" s="24"/>
      <c r="F1513" s="24"/>
      <c r="G1513" s="24"/>
      <c r="H1513" s="30"/>
      <c r="I1513" s="30"/>
      <c r="J1513" s="30"/>
      <c r="K1513" s="30"/>
      <c r="L1513" s="30"/>
      <c r="M1513" s="30"/>
      <c r="N1513" s="30"/>
      <c r="O1513" s="30"/>
      <c r="P1513" s="30"/>
      <c r="Q1513" s="30"/>
      <c r="R1513" s="30"/>
      <c r="S1513" s="22"/>
      <c r="T1513" s="22"/>
      <c r="U1513" s="22"/>
      <c r="V1513" s="22"/>
      <c r="W1513" s="22"/>
      <c r="X1513" s="22"/>
      <c r="AC1513" s="22"/>
      <c r="AD1513" s="22"/>
    </row>
    <row r="1514" spans="4:30" ht="13.5">
      <c r="D1514" s="30"/>
      <c r="E1514" s="24"/>
      <c r="F1514" s="24"/>
      <c r="G1514" s="24"/>
      <c r="H1514" s="30"/>
      <c r="I1514" s="30"/>
      <c r="J1514" s="30"/>
      <c r="K1514" s="30"/>
      <c r="L1514" s="30"/>
      <c r="M1514" s="30"/>
      <c r="N1514" s="30"/>
      <c r="O1514" s="30"/>
      <c r="P1514" s="30"/>
      <c r="Q1514" s="30"/>
      <c r="R1514" s="30"/>
      <c r="S1514" s="22"/>
      <c r="T1514" s="22"/>
      <c r="U1514" s="22"/>
      <c r="V1514" s="22"/>
      <c r="W1514" s="22"/>
      <c r="X1514" s="22"/>
      <c r="AC1514" s="22"/>
      <c r="AD1514" s="22"/>
    </row>
    <row r="1515" spans="4:30" ht="13.5">
      <c r="D1515" s="30"/>
      <c r="E1515" s="24"/>
      <c r="F1515" s="24"/>
      <c r="G1515" s="24"/>
      <c r="H1515" s="30"/>
      <c r="I1515" s="30"/>
      <c r="J1515" s="30"/>
      <c r="K1515" s="30"/>
      <c r="L1515" s="30"/>
      <c r="M1515" s="30"/>
      <c r="N1515" s="30"/>
      <c r="O1515" s="30"/>
      <c r="P1515" s="30"/>
      <c r="Q1515" s="30"/>
      <c r="R1515" s="30"/>
      <c r="S1515" s="22"/>
      <c r="T1515" s="22"/>
      <c r="U1515" s="22"/>
      <c r="V1515" s="22"/>
      <c r="W1515" s="22"/>
      <c r="X1515" s="22"/>
      <c r="AC1515" s="22"/>
      <c r="AD1515" s="22"/>
    </row>
    <row r="1516" spans="4:30" ht="13.5">
      <c r="D1516" s="30"/>
      <c r="E1516" s="24"/>
      <c r="F1516" s="24"/>
      <c r="G1516" s="24"/>
      <c r="H1516" s="30"/>
      <c r="I1516" s="30"/>
      <c r="J1516" s="30"/>
      <c r="K1516" s="30"/>
      <c r="L1516" s="30"/>
      <c r="M1516" s="30"/>
      <c r="N1516" s="30"/>
      <c r="O1516" s="30"/>
      <c r="P1516" s="30"/>
      <c r="Q1516" s="30"/>
      <c r="R1516" s="30"/>
      <c r="S1516" s="22"/>
      <c r="T1516" s="22"/>
      <c r="U1516" s="22"/>
      <c r="V1516" s="22"/>
      <c r="W1516" s="22"/>
      <c r="X1516" s="22"/>
      <c r="AC1516" s="22"/>
      <c r="AD1516" s="22"/>
    </row>
    <row r="1517" spans="4:30" ht="13.5">
      <c r="D1517" s="30"/>
      <c r="E1517" s="24"/>
      <c r="F1517" s="24"/>
      <c r="G1517" s="24"/>
      <c r="H1517" s="30"/>
      <c r="I1517" s="30"/>
      <c r="J1517" s="30"/>
      <c r="K1517" s="30"/>
      <c r="L1517" s="30"/>
      <c r="M1517" s="30"/>
      <c r="N1517" s="30"/>
      <c r="O1517" s="30"/>
      <c r="P1517" s="30"/>
      <c r="Q1517" s="30"/>
      <c r="R1517" s="30"/>
      <c r="S1517" s="22"/>
      <c r="T1517" s="22"/>
      <c r="U1517" s="22"/>
      <c r="V1517" s="22"/>
      <c r="W1517" s="22"/>
      <c r="X1517" s="22"/>
      <c r="AC1517" s="22"/>
      <c r="AD1517" s="22"/>
    </row>
    <row r="1518" spans="4:30" ht="13.5">
      <c r="D1518" s="30"/>
      <c r="E1518" s="24"/>
      <c r="F1518" s="24"/>
      <c r="G1518" s="24"/>
      <c r="H1518" s="30"/>
      <c r="I1518" s="30"/>
      <c r="J1518" s="30"/>
      <c r="K1518" s="30"/>
      <c r="L1518" s="30"/>
      <c r="M1518" s="30"/>
      <c r="N1518" s="30"/>
      <c r="O1518" s="30"/>
      <c r="P1518" s="30"/>
      <c r="Q1518" s="30"/>
      <c r="R1518" s="30"/>
      <c r="S1518" s="22"/>
      <c r="T1518" s="22"/>
      <c r="U1518" s="22"/>
      <c r="V1518" s="22"/>
      <c r="W1518" s="22"/>
      <c r="X1518" s="22"/>
      <c r="AC1518" s="22"/>
      <c r="AD1518" s="22"/>
    </row>
    <row r="1519" spans="4:30" ht="13.5">
      <c r="D1519" s="30"/>
      <c r="E1519" s="24"/>
      <c r="F1519" s="24"/>
      <c r="G1519" s="24"/>
      <c r="H1519" s="30"/>
      <c r="I1519" s="30"/>
      <c r="J1519" s="30"/>
      <c r="K1519" s="30"/>
      <c r="L1519" s="30"/>
      <c r="M1519" s="30"/>
      <c r="N1519" s="30"/>
      <c r="O1519" s="30"/>
      <c r="P1519" s="30"/>
      <c r="Q1519" s="30"/>
      <c r="R1519" s="30"/>
      <c r="S1519" s="22"/>
      <c r="T1519" s="22"/>
      <c r="U1519" s="22"/>
      <c r="V1519" s="22"/>
      <c r="W1519" s="22"/>
      <c r="X1519" s="22"/>
      <c r="AC1519" s="22"/>
      <c r="AD1519" s="22"/>
    </row>
    <row r="1520" spans="4:30" ht="13.5">
      <c r="D1520" s="30"/>
      <c r="E1520" s="24"/>
      <c r="F1520" s="24"/>
      <c r="G1520" s="24"/>
      <c r="H1520" s="30"/>
      <c r="I1520" s="30"/>
      <c r="J1520" s="30"/>
      <c r="K1520" s="30"/>
      <c r="L1520" s="30"/>
      <c r="M1520" s="30"/>
      <c r="N1520" s="30"/>
      <c r="O1520" s="30"/>
      <c r="P1520" s="30"/>
      <c r="Q1520" s="30"/>
      <c r="R1520" s="30"/>
      <c r="S1520" s="22"/>
      <c r="T1520" s="22"/>
      <c r="U1520" s="22"/>
      <c r="V1520" s="22"/>
      <c r="W1520" s="22"/>
      <c r="X1520" s="22"/>
      <c r="AC1520" s="22"/>
      <c r="AD1520" s="22"/>
    </row>
    <row r="1521" spans="4:30" ht="13.5">
      <c r="D1521" s="30"/>
      <c r="E1521" s="24"/>
      <c r="F1521" s="24"/>
      <c r="G1521" s="24"/>
      <c r="H1521" s="30"/>
      <c r="I1521" s="30"/>
      <c r="J1521" s="30"/>
      <c r="K1521" s="30"/>
      <c r="L1521" s="30"/>
      <c r="M1521" s="30"/>
      <c r="N1521" s="30"/>
      <c r="O1521" s="30"/>
      <c r="P1521" s="30"/>
      <c r="Q1521" s="30"/>
      <c r="R1521" s="30"/>
      <c r="S1521" s="22"/>
      <c r="T1521" s="22"/>
      <c r="U1521" s="22"/>
      <c r="V1521" s="22"/>
      <c r="W1521" s="22"/>
      <c r="X1521" s="22"/>
      <c r="AC1521" s="22"/>
      <c r="AD1521" s="22"/>
    </row>
    <row r="1522" spans="4:30" ht="13.5">
      <c r="D1522" s="30"/>
      <c r="E1522" s="24"/>
      <c r="F1522" s="24"/>
      <c r="G1522" s="24"/>
      <c r="H1522" s="30"/>
      <c r="I1522" s="30"/>
      <c r="J1522" s="30"/>
      <c r="K1522" s="30"/>
      <c r="L1522" s="30"/>
      <c r="M1522" s="30"/>
      <c r="N1522" s="30"/>
      <c r="O1522" s="30"/>
      <c r="P1522" s="30"/>
      <c r="Q1522" s="30"/>
      <c r="R1522" s="30"/>
      <c r="S1522" s="22"/>
      <c r="T1522" s="22"/>
      <c r="U1522" s="22"/>
      <c r="V1522" s="22"/>
      <c r="W1522" s="22"/>
      <c r="X1522" s="22"/>
      <c r="AC1522" s="22"/>
      <c r="AD1522" s="22"/>
    </row>
    <row r="1523" spans="4:30" ht="13.5">
      <c r="D1523" s="30"/>
      <c r="E1523" s="24"/>
      <c r="F1523" s="24"/>
      <c r="G1523" s="24"/>
      <c r="H1523" s="30"/>
      <c r="I1523" s="30"/>
      <c r="J1523" s="30"/>
      <c r="K1523" s="30"/>
      <c r="L1523" s="30"/>
      <c r="M1523" s="30"/>
      <c r="N1523" s="30"/>
      <c r="O1523" s="30"/>
      <c r="P1523" s="30"/>
      <c r="Q1523" s="30"/>
      <c r="R1523" s="30"/>
      <c r="S1523" s="22"/>
      <c r="T1523" s="22"/>
      <c r="U1523" s="22"/>
      <c r="V1523" s="22"/>
      <c r="W1523" s="22"/>
      <c r="X1523" s="22"/>
      <c r="AC1523" s="22"/>
      <c r="AD1523" s="22"/>
    </row>
    <row r="1524" spans="4:30" ht="13.5">
      <c r="D1524" s="30"/>
      <c r="E1524" s="24"/>
      <c r="F1524" s="24"/>
      <c r="G1524" s="24"/>
      <c r="H1524" s="30"/>
      <c r="I1524" s="30"/>
      <c r="J1524" s="30"/>
      <c r="K1524" s="30"/>
      <c r="L1524" s="30"/>
      <c r="M1524" s="30"/>
      <c r="N1524" s="30"/>
      <c r="O1524" s="30"/>
      <c r="P1524" s="30"/>
      <c r="Q1524" s="30"/>
      <c r="R1524" s="30"/>
      <c r="S1524" s="22"/>
      <c r="T1524" s="22"/>
      <c r="U1524" s="22"/>
      <c r="V1524" s="22"/>
      <c r="W1524" s="22"/>
      <c r="X1524" s="22"/>
      <c r="AC1524" s="22"/>
      <c r="AD1524" s="22"/>
    </row>
    <row r="1525" spans="4:30" ht="13.5">
      <c r="D1525" s="30"/>
      <c r="E1525" s="24"/>
      <c r="F1525" s="24"/>
      <c r="G1525" s="24"/>
      <c r="H1525" s="30"/>
      <c r="I1525" s="30"/>
      <c r="J1525" s="30"/>
      <c r="K1525" s="30"/>
      <c r="L1525" s="30"/>
      <c r="M1525" s="30"/>
      <c r="N1525" s="30"/>
      <c r="O1525" s="30"/>
      <c r="P1525" s="30"/>
      <c r="Q1525" s="30"/>
      <c r="R1525" s="30"/>
      <c r="S1525" s="22"/>
      <c r="T1525" s="22"/>
      <c r="U1525" s="22"/>
      <c r="V1525" s="22"/>
      <c r="W1525" s="22"/>
      <c r="X1525" s="22"/>
      <c r="AC1525" s="22"/>
      <c r="AD1525" s="22"/>
    </row>
    <row r="1526" spans="4:30" ht="13.5">
      <c r="D1526" s="30"/>
      <c r="E1526" s="24"/>
      <c r="F1526" s="24"/>
      <c r="G1526" s="24"/>
      <c r="H1526" s="30"/>
      <c r="I1526" s="30"/>
      <c r="J1526" s="30"/>
      <c r="K1526" s="30"/>
      <c r="L1526" s="30"/>
      <c r="M1526" s="30"/>
      <c r="N1526" s="30"/>
      <c r="O1526" s="30"/>
      <c r="P1526" s="30"/>
      <c r="Q1526" s="30"/>
      <c r="R1526" s="30"/>
      <c r="S1526" s="22"/>
      <c r="T1526" s="22"/>
      <c r="U1526" s="22"/>
      <c r="V1526" s="22"/>
      <c r="W1526" s="22"/>
      <c r="X1526" s="22"/>
      <c r="AC1526" s="22"/>
      <c r="AD1526" s="22"/>
    </row>
    <row r="1527" spans="4:30" ht="13.5">
      <c r="D1527" s="30"/>
      <c r="E1527" s="24"/>
      <c r="F1527" s="24"/>
      <c r="G1527" s="24"/>
      <c r="H1527" s="30"/>
      <c r="I1527" s="30"/>
      <c r="J1527" s="30"/>
      <c r="K1527" s="30"/>
      <c r="L1527" s="30"/>
      <c r="M1527" s="30"/>
      <c r="N1527" s="30"/>
      <c r="O1527" s="30"/>
      <c r="P1527" s="30"/>
      <c r="Q1527" s="30"/>
      <c r="R1527" s="30"/>
      <c r="S1527" s="22"/>
      <c r="T1527" s="22"/>
      <c r="U1527" s="22"/>
      <c r="V1527" s="22"/>
      <c r="W1527" s="22"/>
      <c r="X1527" s="22"/>
      <c r="AC1527" s="22"/>
      <c r="AD1527" s="22"/>
    </row>
    <row r="1528" spans="4:30" ht="13.5">
      <c r="D1528" s="30"/>
      <c r="E1528" s="24"/>
      <c r="F1528" s="24"/>
      <c r="G1528" s="24"/>
      <c r="H1528" s="30"/>
      <c r="I1528" s="30"/>
      <c r="J1528" s="30"/>
      <c r="K1528" s="30"/>
      <c r="L1528" s="30"/>
      <c r="M1528" s="30"/>
      <c r="N1528" s="30"/>
      <c r="O1528" s="30"/>
      <c r="P1528" s="30"/>
      <c r="Q1528" s="30"/>
      <c r="R1528" s="30"/>
      <c r="S1528" s="22"/>
      <c r="T1528" s="22"/>
      <c r="U1528" s="22"/>
      <c r="V1528" s="22"/>
      <c r="W1528" s="22"/>
      <c r="X1528" s="22"/>
      <c r="AC1528" s="22"/>
      <c r="AD1528" s="22"/>
    </row>
    <row r="1529" spans="4:30" ht="13.5">
      <c r="D1529" s="30"/>
      <c r="E1529" s="24"/>
      <c r="F1529" s="24"/>
      <c r="G1529" s="24"/>
      <c r="H1529" s="30"/>
      <c r="I1529" s="30"/>
      <c r="J1529" s="30"/>
      <c r="K1529" s="30"/>
      <c r="L1529" s="30"/>
      <c r="M1529" s="30"/>
      <c r="N1529" s="30"/>
      <c r="O1529" s="30"/>
      <c r="P1529" s="30"/>
      <c r="Q1529" s="30"/>
      <c r="R1529" s="30"/>
      <c r="S1529" s="22"/>
      <c r="T1529" s="22"/>
      <c r="U1529" s="22"/>
      <c r="V1529" s="22"/>
      <c r="W1529" s="22"/>
      <c r="X1529" s="22"/>
      <c r="AC1529" s="22"/>
      <c r="AD1529" s="22"/>
    </row>
    <row r="1530" spans="4:30" ht="13.5">
      <c r="D1530" s="30"/>
      <c r="E1530" s="24"/>
      <c r="F1530" s="24"/>
      <c r="G1530" s="24"/>
      <c r="H1530" s="30"/>
      <c r="I1530" s="30"/>
      <c r="J1530" s="30"/>
      <c r="K1530" s="30"/>
      <c r="L1530" s="30"/>
      <c r="M1530" s="30"/>
      <c r="N1530" s="30"/>
      <c r="O1530" s="30"/>
      <c r="P1530" s="30"/>
      <c r="Q1530" s="30"/>
      <c r="R1530" s="30"/>
      <c r="S1530" s="22"/>
      <c r="T1530" s="22"/>
      <c r="U1530" s="22"/>
      <c r="V1530" s="22"/>
      <c r="W1530" s="22"/>
      <c r="X1530" s="22"/>
      <c r="AC1530" s="22"/>
      <c r="AD1530" s="22"/>
    </row>
    <row r="1531" spans="4:30" ht="13.5">
      <c r="D1531" s="30"/>
      <c r="E1531" s="24"/>
      <c r="F1531" s="24"/>
      <c r="G1531" s="24"/>
      <c r="H1531" s="30"/>
      <c r="I1531" s="30"/>
      <c r="J1531" s="30"/>
      <c r="K1531" s="30"/>
      <c r="L1531" s="30"/>
      <c r="M1531" s="30"/>
      <c r="N1531" s="30"/>
      <c r="O1531" s="30"/>
      <c r="P1531" s="30"/>
      <c r="Q1531" s="30"/>
      <c r="R1531" s="30"/>
      <c r="S1531" s="22"/>
      <c r="T1531" s="22"/>
      <c r="U1531" s="22"/>
      <c r="V1531" s="22"/>
      <c r="W1531" s="22"/>
      <c r="X1531" s="22"/>
      <c r="AC1531" s="22"/>
      <c r="AD1531" s="22"/>
    </row>
    <row r="1532" spans="4:30" ht="13.5">
      <c r="D1532" s="30"/>
      <c r="E1532" s="24"/>
      <c r="F1532" s="24"/>
      <c r="G1532" s="24"/>
      <c r="H1532" s="30"/>
      <c r="I1532" s="30"/>
      <c r="J1532" s="30"/>
      <c r="K1532" s="30"/>
      <c r="L1532" s="30"/>
      <c r="M1532" s="30"/>
      <c r="N1532" s="30"/>
      <c r="O1532" s="30"/>
      <c r="P1532" s="30"/>
      <c r="Q1532" s="30"/>
      <c r="R1532" s="30"/>
      <c r="S1532" s="22"/>
      <c r="T1532" s="22"/>
      <c r="U1532" s="22"/>
      <c r="V1532" s="22"/>
      <c r="W1532" s="22"/>
      <c r="X1532" s="22"/>
      <c r="AC1532" s="22"/>
      <c r="AD1532" s="22"/>
    </row>
    <row r="1533" spans="4:30" ht="13.5">
      <c r="D1533" s="30"/>
      <c r="E1533" s="24"/>
      <c r="F1533" s="24"/>
      <c r="G1533" s="24"/>
      <c r="H1533" s="30"/>
      <c r="I1533" s="30"/>
      <c r="J1533" s="30"/>
      <c r="K1533" s="30"/>
      <c r="L1533" s="30"/>
      <c r="M1533" s="30"/>
      <c r="N1533" s="30"/>
      <c r="O1533" s="30"/>
      <c r="P1533" s="30"/>
      <c r="Q1533" s="30"/>
      <c r="R1533" s="30"/>
      <c r="S1533" s="22"/>
      <c r="T1533" s="22"/>
      <c r="U1533" s="22"/>
      <c r="V1533" s="22"/>
      <c r="W1533" s="22"/>
      <c r="X1533" s="22"/>
      <c r="AC1533" s="22"/>
      <c r="AD1533" s="22"/>
    </row>
    <row r="1534" spans="4:30" ht="13.5">
      <c r="D1534" s="30"/>
      <c r="E1534" s="24"/>
      <c r="F1534" s="24"/>
      <c r="G1534" s="24"/>
      <c r="H1534" s="30"/>
      <c r="I1534" s="30"/>
      <c r="J1534" s="30"/>
      <c r="K1534" s="30"/>
      <c r="L1534" s="30"/>
      <c r="M1534" s="30"/>
      <c r="N1534" s="30"/>
      <c r="O1534" s="30"/>
      <c r="P1534" s="30"/>
      <c r="Q1534" s="30"/>
      <c r="R1534" s="30"/>
      <c r="S1534" s="22"/>
      <c r="T1534" s="22"/>
      <c r="U1534" s="22"/>
      <c r="V1534" s="22"/>
      <c r="W1534" s="22"/>
      <c r="X1534" s="22"/>
      <c r="AC1534" s="22"/>
      <c r="AD1534" s="22"/>
    </row>
    <row r="1535" spans="4:30" ht="13.5">
      <c r="D1535" s="30"/>
      <c r="E1535" s="24"/>
      <c r="F1535" s="24"/>
      <c r="G1535" s="24"/>
      <c r="H1535" s="30"/>
      <c r="I1535" s="30"/>
      <c r="J1535" s="30"/>
      <c r="K1535" s="30"/>
      <c r="L1535" s="30"/>
      <c r="M1535" s="30"/>
      <c r="N1535" s="30"/>
      <c r="O1535" s="30"/>
      <c r="P1535" s="30"/>
      <c r="Q1535" s="30"/>
      <c r="R1535" s="30"/>
      <c r="S1535" s="22"/>
      <c r="T1535" s="22"/>
      <c r="U1535" s="22"/>
      <c r="V1535" s="22"/>
      <c r="W1535" s="22"/>
      <c r="X1535" s="22"/>
      <c r="AC1535" s="22"/>
      <c r="AD1535" s="22"/>
    </row>
    <row r="1536" spans="4:30" ht="13.5">
      <c r="D1536" s="30"/>
      <c r="E1536" s="24"/>
      <c r="F1536" s="24"/>
      <c r="G1536" s="24"/>
      <c r="H1536" s="30"/>
      <c r="I1536" s="30"/>
      <c r="J1536" s="30"/>
      <c r="K1536" s="30"/>
      <c r="L1536" s="30"/>
      <c r="M1536" s="30"/>
      <c r="N1536" s="30"/>
      <c r="O1536" s="30"/>
      <c r="P1536" s="30"/>
      <c r="Q1536" s="30"/>
      <c r="R1536" s="30"/>
      <c r="S1536" s="22"/>
      <c r="T1536" s="22"/>
      <c r="U1536" s="22"/>
      <c r="V1536" s="22"/>
      <c r="W1536" s="22"/>
      <c r="X1536" s="22"/>
      <c r="AC1536" s="22"/>
      <c r="AD1536" s="22"/>
    </row>
    <row r="1537" spans="4:30" ht="13.5">
      <c r="D1537" s="30"/>
      <c r="E1537" s="24"/>
      <c r="F1537" s="24"/>
      <c r="G1537" s="24"/>
      <c r="H1537" s="30"/>
      <c r="I1537" s="30"/>
      <c r="J1537" s="30"/>
      <c r="K1537" s="30"/>
      <c r="L1537" s="30"/>
      <c r="M1537" s="30"/>
      <c r="N1537" s="30"/>
      <c r="O1537" s="30"/>
      <c r="P1537" s="30"/>
      <c r="Q1537" s="30"/>
      <c r="R1537" s="30"/>
      <c r="S1537" s="22"/>
      <c r="T1537" s="22"/>
      <c r="U1537" s="22"/>
      <c r="V1537" s="22"/>
      <c r="W1537" s="22"/>
      <c r="X1537" s="22"/>
      <c r="AC1537" s="22"/>
      <c r="AD1537" s="22"/>
    </row>
    <row r="1538" spans="4:30" ht="13.5">
      <c r="D1538" s="30"/>
      <c r="E1538" s="24"/>
      <c r="F1538" s="24"/>
      <c r="G1538" s="24"/>
      <c r="H1538" s="30"/>
      <c r="I1538" s="30"/>
      <c r="J1538" s="30"/>
      <c r="K1538" s="30"/>
      <c r="L1538" s="30"/>
      <c r="M1538" s="30"/>
      <c r="N1538" s="30"/>
      <c r="O1538" s="30"/>
      <c r="P1538" s="30"/>
      <c r="Q1538" s="30"/>
      <c r="R1538" s="30"/>
      <c r="S1538" s="22"/>
      <c r="T1538" s="22"/>
      <c r="U1538" s="22"/>
      <c r="V1538" s="22"/>
      <c r="W1538" s="22"/>
      <c r="X1538" s="22"/>
      <c r="AC1538" s="22"/>
      <c r="AD1538" s="22"/>
    </row>
    <row r="1539" spans="4:30" ht="13.5">
      <c r="D1539" s="30"/>
      <c r="E1539" s="24"/>
      <c r="F1539" s="24"/>
      <c r="G1539" s="24"/>
      <c r="H1539" s="30"/>
      <c r="I1539" s="30"/>
      <c r="J1539" s="30"/>
      <c r="K1539" s="30"/>
      <c r="L1539" s="30"/>
      <c r="M1539" s="30"/>
      <c r="N1539" s="30"/>
      <c r="O1539" s="30"/>
      <c r="P1539" s="30"/>
      <c r="Q1539" s="30"/>
      <c r="R1539" s="30"/>
      <c r="S1539" s="22"/>
      <c r="T1539" s="22"/>
      <c r="U1539" s="22"/>
      <c r="V1539" s="22"/>
      <c r="W1539" s="22"/>
      <c r="X1539" s="22"/>
      <c r="AC1539" s="22"/>
      <c r="AD1539" s="22"/>
    </row>
    <row r="1540" spans="4:30" ht="13.5">
      <c r="D1540" s="30"/>
      <c r="E1540" s="24"/>
      <c r="F1540" s="24"/>
      <c r="G1540" s="24"/>
      <c r="H1540" s="30"/>
      <c r="I1540" s="30"/>
      <c r="J1540" s="30"/>
      <c r="K1540" s="30"/>
      <c r="L1540" s="30"/>
      <c r="M1540" s="30"/>
      <c r="N1540" s="30"/>
      <c r="O1540" s="30"/>
      <c r="P1540" s="30"/>
      <c r="Q1540" s="30"/>
      <c r="R1540" s="30"/>
      <c r="S1540" s="22"/>
      <c r="T1540" s="22"/>
      <c r="U1540" s="22"/>
      <c r="V1540" s="22"/>
      <c r="W1540" s="22"/>
      <c r="X1540" s="22"/>
      <c r="AC1540" s="22"/>
      <c r="AD1540" s="22"/>
    </row>
    <row r="1541" spans="4:30" ht="13.5">
      <c r="D1541" s="30"/>
      <c r="E1541" s="24"/>
      <c r="F1541" s="24"/>
      <c r="G1541" s="24"/>
      <c r="H1541" s="30"/>
      <c r="I1541" s="30"/>
      <c r="J1541" s="30"/>
      <c r="K1541" s="30"/>
      <c r="L1541" s="30"/>
      <c r="M1541" s="30"/>
      <c r="N1541" s="30"/>
      <c r="O1541" s="30"/>
      <c r="P1541" s="30"/>
      <c r="Q1541" s="30"/>
      <c r="R1541" s="30"/>
      <c r="S1541" s="22"/>
      <c r="T1541" s="22"/>
      <c r="U1541" s="22"/>
      <c r="V1541" s="22"/>
      <c r="W1541" s="22"/>
      <c r="X1541" s="22"/>
      <c r="AC1541" s="22"/>
      <c r="AD1541" s="22"/>
    </row>
    <row r="1542" spans="4:30" ht="13.5">
      <c r="D1542" s="30"/>
      <c r="E1542" s="24"/>
      <c r="F1542" s="24"/>
      <c r="G1542" s="24"/>
      <c r="H1542" s="30"/>
      <c r="I1542" s="30"/>
      <c r="J1542" s="30"/>
      <c r="K1542" s="30"/>
      <c r="L1542" s="30"/>
      <c r="M1542" s="30"/>
      <c r="N1542" s="30"/>
      <c r="O1542" s="30"/>
      <c r="P1542" s="30"/>
      <c r="Q1542" s="30"/>
      <c r="R1542" s="30"/>
      <c r="S1542" s="22"/>
      <c r="T1542" s="22"/>
      <c r="U1542" s="22"/>
      <c r="V1542" s="22"/>
      <c r="W1542" s="22"/>
      <c r="X1542" s="22"/>
      <c r="AC1542" s="22"/>
      <c r="AD1542" s="22"/>
    </row>
    <row r="1543" spans="4:30" ht="13.5">
      <c r="D1543" s="30"/>
      <c r="E1543" s="24"/>
      <c r="F1543" s="24"/>
      <c r="G1543" s="24"/>
      <c r="H1543" s="30"/>
      <c r="I1543" s="30"/>
      <c r="J1543" s="30"/>
      <c r="K1543" s="30"/>
      <c r="L1543" s="30"/>
      <c r="M1543" s="30"/>
      <c r="N1543" s="30"/>
      <c r="O1543" s="30"/>
      <c r="P1543" s="30"/>
      <c r="Q1543" s="30"/>
      <c r="R1543" s="30"/>
      <c r="S1543" s="22"/>
      <c r="T1543" s="22"/>
      <c r="U1543" s="22"/>
      <c r="V1543" s="22"/>
      <c r="W1543" s="22"/>
      <c r="X1543" s="22"/>
      <c r="AC1543" s="22"/>
      <c r="AD1543" s="22"/>
    </row>
    <row r="1544" spans="4:30" ht="13.5">
      <c r="D1544" s="30"/>
      <c r="E1544" s="24"/>
      <c r="F1544" s="24"/>
      <c r="G1544" s="24"/>
      <c r="H1544" s="30"/>
      <c r="I1544" s="30"/>
      <c r="J1544" s="30"/>
      <c r="K1544" s="30"/>
      <c r="L1544" s="30"/>
      <c r="M1544" s="30"/>
      <c r="N1544" s="30"/>
      <c r="O1544" s="30"/>
      <c r="P1544" s="30"/>
      <c r="Q1544" s="30"/>
      <c r="R1544" s="30"/>
      <c r="S1544" s="22"/>
      <c r="T1544" s="22"/>
      <c r="U1544" s="22"/>
      <c r="V1544" s="22"/>
      <c r="W1544" s="22"/>
      <c r="X1544" s="22"/>
      <c r="AC1544" s="22"/>
      <c r="AD1544" s="22"/>
    </row>
    <row r="1545" spans="4:30" ht="13.5">
      <c r="D1545" s="30"/>
      <c r="E1545" s="24"/>
      <c r="F1545" s="24"/>
      <c r="G1545" s="24"/>
      <c r="H1545" s="30"/>
      <c r="I1545" s="30"/>
      <c r="J1545" s="30"/>
      <c r="K1545" s="30"/>
      <c r="L1545" s="30"/>
      <c r="M1545" s="30"/>
      <c r="N1545" s="30"/>
      <c r="O1545" s="30"/>
      <c r="P1545" s="30"/>
      <c r="Q1545" s="30"/>
      <c r="R1545" s="30"/>
      <c r="S1545" s="22"/>
      <c r="T1545" s="22"/>
      <c r="U1545" s="22"/>
      <c r="V1545" s="22"/>
      <c r="W1545" s="22"/>
      <c r="X1545" s="22"/>
      <c r="AC1545" s="22"/>
      <c r="AD1545" s="22"/>
    </row>
    <row r="1546" spans="4:30" ht="13.5">
      <c r="D1546" s="30"/>
      <c r="E1546" s="24"/>
      <c r="F1546" s="24"/>
      <c r="G1546" s="24"/>
      <c r="H1546" s="30"/>
      <c r="I1546" s="30"/>
      <c r="J1546" s="30"/>
      <c r="K1546" s="30"/>
      <c r="L1546" s="30"/>
      <c r="M1546" s="30"/>
      <c r="N1546" s="30"/>
      <c r="O1546" s="30"/>
      <c r="P1546" s="30"/>
      <c r="Q1546" s="30"/>
      <c r="R1546" s="30"/>
      <c r="S1546" s="22"/>
      <c r="T1546" s="22"/>
      <c r="U1546" s="22"/>
      <c r="V1546" s="22"/>
      <c r="W1546" s="22"/>
      <c r="X1546" s="22"/>
      <c r="AC1546" s="22"/>
      <c r="AD1546" s="22"/>
    </row>
    <row r="1547" spans="4:30" ht="13.5">
      <c r="D1547" s="30"/>
      <c r="E1547" s="24"/>
      <c r="F1547" s="24"/>
      <c r="G1547" s="24"/>
      <c r="H1547" s="30"/>
      <c r="I1547" s="30"/>
      <c r="J1547" s="30"/>
      <c r="K1547" s="30"/>
      <c r="L1547" s="30"/>
      <c r="M1547" s="30"/>
      <c r="N1547" s="30"/>
      <c r="O1547" s="30"/>
      <c r="P1547" s="30"/>
      <c r="Q1547" s="30"/>
      <c r="R1547" s="30"/>
      <c r="S1547" s="22"/>
      <c r="T1547" s="22"/>
      <c r="U1547" s="22"/>
      <c r="V1547" s="22"/>
      <c r="W1547" s="22"/>
      <c r="X1547" s="22"/>
      <c r="AC1547" s="22"/>
      <c r="AD1547" s="22"/>
    </row>
    <row r="1548" spans="4:30" ht="13.5">
      <c r="D1548" s="30"/>
      <c r="E1548" s="24"/>
      <c r="F1548" s="24"/>
      <c r="G1548" s="24"/>
      <c r="H1548" s="30"/>
      <c r="I1548" s="30"/>
      <c r="J1548" s="30"/>
      <c r="K1548" s="30"/>
      <c r="L1548" s="30"/>
      <c r="M1548" s="30"/>
      <c r="N1548" s="30"/>
      <c r="O1548" s="30"/>
      <c r="P1548" s="30"/>
      <c r="Q1548" s="30"/>
      <c r="R1548" s="30"/>
      <c r="S1548" s="22"/>
      <c r="T1548" s="22"/>
      <c r="U1548" s="22"/>
      <c r="V1548" s="22"/>
      <c r="W1548" s="22"/>
      <c r="X1548" s="22"/>
      <c r="AC1548" s="22"/>
      <c r="AD1548" s="22"/>
    </row>
    <row r="1549" spans="4:30" ht="13.5">
      <c r="D1549" s="30"/>
      <c r="E1549" s="24"/>
      <c r="F1549" s="24"/>
      <c r="G1549" s="24"/>
      <c r="H1549" s="30"/>
      <c r="I1549" s="30"/>
      <c r="J1549" s="30"/>
      <c r="K1549" s="30"/>
      <c r="L1549" s="30"/>
      <c r="M1549" s="30"/>
      <c r="N1549" s="30"/>
      <c r="O1549" s="30"/>
      <c r="P1549" s="30"/>
      <c r="Q1549" s="30"/>
      <c r="R1549" s="30"/>
      <c r="S1549" s="22"/>
      <c r="T1549" s="22"/>
      <c r="U1549" s="22"/>
      <c r="V1549" s="22"/>
      <c r="W1549" s="22"/>
      <c r="X1549" s="22"/>
      <c r="AC1549" s="22"/>
      <c r="AD1549" s="22"/>
    </row>
    <row r="1550" spans="4:30" ht="13.5">
      <c r="D1550" s="30"/>
      <c r="E1550" s="24"/>
      <c r="F1550" s="24"/>
      <c r="G1550" s="24"/>
      <c r="H1550" s="30"/>
      <c r="I1550" s="30"/>
      <c r="J1550" s="30"/>
      <c r="K1550" s="30"/>
      <c r="L1550" s="30"/>
      <c r="M1550" s="30"/>
      <c r="N1550" s="30"/>
      <c r="O1550" s="30"/>
      <c r="P1550" s="30"/>
      <c r="Q1550" s="30"/>
      <c r="R1550" s="30"/>
      <c r="S1550" s="22"/>
      <c r="T1550" s="22"/>
      <c r="U1550" s="22"/>
      <c r="V1550" s="22"/>
      <c r="W1550" s="22"/>
      <c r="X1550" s="22"/>
      <c r="AC1550" s="22"/>
      <c r="AD1550" s="22"/>
    </row>
    <row r="1551" spans="4:30" ht="13.5">
      <c r="D1551" s="30"/>
      <c r="E1551" s="24"/>
      <c r="F1551" s="24"/>
      <c r="G1551" s="24"/>
      <c r="H1551" s="30"/>
      <c r="I1551" s="30"/>
      <c r="J1551" s="30"/>
      <c r="K1551" s="30"/>
      <c r="L1551" s="30"/>
      <c r="M1551" s="30"/>
      <c r="N1551" s="30"/>
      <c r="O1551" s="30"/>
      <c r="P1551" s="30"/>
      <c r="Q1551" s="30"/>
      <c r="R1551" s="30"/>
      <c r="S1551" s="22"/>
      <c r="T1551" s="22"/>
      <c r="U1551" s="22"/>
      <c r="V1551" s="22"/>
      <c r="W1551" s="22"/>
      <c r="X1551" s="22"/>
      <c r="AC1551" s="22"/>
      <c r="AD1551" s="22"/>
    </row>
    <row r="1552" spans="4:30" ht="13.5">
      <c r="D1552" s="30"/>
      <c r="E1552" s="24"/>
      <c r="F1552" s="24"/>
      <c r="G1552" s="24"/>
      <c r="H1552" s="30"/>
      <c r="I1552" s="30"/>
      <c r="J1552" s="30"/>
      <c r="K1552" s="30"/>
      <c r="L1552" s="30"/>
      <c r="M1552" s="30"/>
      <c r="N1552" s="30"/>
      <c r="O1552" s="30"/>
      <c r="P1552" s="30"/>
      <c r="Q1552" s="30"/>
      <c r="R1552" s="30"/>
      <c r="S1552" s="22"/>
      <c r="T1552" s="22"/>
      <c r="U1552" s="22"/>
      <c r="V1552" s="22"/>
      <c r="W1552" s="22"/>
      <c r="X1552" s="22"/>
      <c r="AC1552" s="22"/>
      <c r="AD1552" s="22"/>
    </row>
    <row r="1553" spans="4:30" ht="13.5">
      <c r="D1553" s="30"/>
      <c r="E1553" s="24"/>
      <c r="F1553" s="24"/>
      <c r="G1553" s="24"/>
      <c r="H1553" s="30"/>
      <c r="I1553" s="30"/>
      <c r="J1553" s="30"/>
      <c r="K1553" s="30"/>
      <c r="L1553" s="30"/>
      <c r="M1553" s="30"/>
      <c r="N1553" s="30"/>
      <c r="O1553" s="30"/>
      <c r="P1553" s="30"/>
      <c r="Q1553" s="30"/>
      <c r="R1553" s="30"/>
      <c r="S1553" s="22"/>
      <c r="T1553" s="22"/>
      <c r="U1553" s="22"/>
      <c r="V1553" s="22"/>
      <c r="W1553" s="22"/>
      <c r="X1553" s="22"/>
      <c r="AC1553" s="22"/>
      <c r="AD1553" s="22"/>
    </row>
    <row r="1554" spans="4:30" ht="13.5">
      <c r="D1554" s="30"/>
      <c r="E1554" s="24"/>
      <c r="F1554" s="24"/>
      <c r="G1554" s="24"/>
      <c r="H1554" s="30"/>
      <c r="I1554" s="30"/>
      <c r="J1554" s="30"/>
      <c r="K1554" s="30"/>
      <c r="L1554" s="30"/>
      <c r="M1554" s="30"/>
      <c r="N1554" s="30"/>
      <c r="O1554" s="30"/>
      <c r="P1554" s="30"/>
      <c r="Q1554" s="30"/>
      <c r="R1554" s="30"/>
      <c r="S1554" s="22"/>
      <c r="T1554" s="22"/>
      <c r="U1554" s="22"/>
      <c r="V1554" s="22"/>
      <c r="W1554" s="22"/>
      <c r="X1554" s="22"/>
      <c r="AC1554" s="22"/>
      <c r="AD1554" s="22"/>
    </row>
    <row r="1555" spans="4:30" ht="13.5">
      <c r="D1555" s="30"/>
      <c r="E1555" s="24"/>
      <c r="F1555" s="24"/>
      <c r="G1555" s="24"/>
      <c r="H1555" s="30"/>
      <c r="I1555" s="30"/>
      <c r="J1555" s="30"/>
      <c r="K1555" s="30"/>
      <c r="L1555" s="30"/>
      <c r="M1555" s="30"/>
      <c r="N1555" s="30"/>
      <c r="O1555" s="30"/>
      <c r="P1555" s="30"/>
      <c r="Q1555" s="30"/>
      <c r="R1555" s="30"/>
      <c r="S1555" s="22"/>
      <c r="T1555" s="22"/>
      <c r="U1555" s="22"/>
      <c r="V1555" s="22"/>
      <c r="W1555" s="22"/>
      <c r="X1555" s="22"/>
      <c r="AC1555" s="22"/>
      <c r="AD1555" s="22"/>
    </row>
    <row r="1556" spans="4:30" ht="13.5">
      <c r="D1556" s="30"/>
      <c r="E1556" s="24"/>
      <c r="F1556" s="24"/>
      <c r="G1556" s="24"/>
      <c r="H1556" s="30"/>
      <c r="I1556" s="30"/>
      <c r="J1556" s="30"/>
      <c r="K1556" s="30"/>
      <c r="L1556" s="30"/>
      <c r="M1556" s="30"/>
      <c r="N1556" s="30"/>
      <c r="O1556" s="30"/>
      <c r="P1556" s="30"/>
      <c r="Q1556" s="30"/>
      <c r="R1556" s="30"/>
      <c r="S1556" s="22"/>
      <c r="T1556" s="22"/>
      <c r="U1556" s="22"/>
      <c r="V1556" s="22"/>
      <c r="W1556" s="22"/>
      <c r="X1556" s="22"/>
      <c r="AC1556" s="22"/>
      <c r="AD1556" s="22"/>
    </row>
    <row r="1557" spans="4:30" ht="13.5">
      <c r="D1557" s="30"/>
      <c r="E1557" s="24"/>
      <c r="F1557" s="24"/>
      <c r="G1557" s="24"/>
      <c r="H1557" s="30"/>
      <c r="I1557" s="30"/>
      <c r="J1557" s="30"/>
      <c r="K1557" s="30"/>
      <c r="L1557" s="30"/>
      <c r="M1557" s="30"/>
      <c r="N1557" s="30"/>
      <c r="O1557" s="30"/>
      <c r="P1557" s="30"/>
      <c r="Q1557" s="30"/>
      <c r="R1557" s="30"/>
      <c r="S1557" s="22"/>
      <c r="T1557" s="22"/>
      <c r="U1557" s="22"/>
      <c r="V1557" s="22"/>
      <c r="W1557" s="22"/>
      <c r="X1557" s="22"/>
      <c r="AC1557" s="22"/>
      <c r="AD1557" s="22"/>
    </row>
    <row r="1558" spans="4:30" ht="13.5">
      <c r="D1558" s="30"/>
      <c r="E1558" s="24"/>
      <c r="F1558" s="24"/>
      <c r="G1558" s="24"/>
      <c r="H1558" s="30"/>
      <c r="I1558" s="30"/>
      <c r="J1558" s="30"/>
      <c r="K1558" s="30"/>
      <c r="L1558" s="30"/>
      <c r="M1558" s="30"/>
      <c r="N1558" s="30"/>
      <c r="O1558" s="30"/>
      <c r="P1558" s="30"/>
      <c r="Q1558" s="30"/>
      <c r="R1558" s="30"/>
      <c r="S1558" s="22"/>
      <c r="T1558" s="22"/>
      <c r="U1558" s="22"/>
      <c r="V1558" s="22"/>
      <c r="W1558" s="22"/>
      <c r="X1558" s="22"/>
      <c r="AC1558" s="22"/>
      <c r="AD1558" s="22"/>
    </row>
    <row r="1559" spans="4:30" ht="13.5">
      <c r="D1559" s="30"/>
      <c r="E1559" s="24"/>
      <c r="F1559" s="24"/>
      <c r="G1559" s="24"/>
      <c r="H1559" s="30"/>
      <c r="I1559" s="30"/>
      <c r="J1559" s="30"/>
      <c r="K1559" s="30"/>
      <c r="L1559" s="30"/>
      <c r="M1559" s="30"/>
      <c r="N1559" s="30"/>
      <c r="O1559" s="30"/>
      <c r="P1559" s="30"/>
      <c r="Q1559" s="30"/>
      <c r="R1559" s="30"/>
      <c r="S1559" s="22"/>
      <c r="T1559" s="22"/>
      <c r="U1559" s="22"/>
      <c r="V1559" s="22"/>
      <c r="W1559" s="22"/>
      <c r="X1559" s="22"/>
      <c r="AC1559" s="22"/>
      <c r="AD1559" s="22"/>
    </row>
    <row r="1560" spans="4:30" ht="13.5">
      <c r="D1560" s="30"/>
      <c r="E1560" s="24"/>
      <c r="F1560" s="24"/>
      <c r="G1560" s="24"/>
      <c r="H1560" s="30"/>
      <c r="I1560" s="30"/>
      <c r="J1560" s="30"/>
      <c r="K1560" s="30"/>
      <c r="L1560" s="30"/>
      <c r="M1560" s="30"/>
      <c r="N1560" s="30"/>
      <c r="O1560" s="30"/>
      <c r="P1560" s="30"/>
      <c r="Q1560" s="30"/>
      <c r="R1560" s="30"/>
      <c r="S1560" s="22"/>
      <c r="T1560" s="22"/>
      <c r="U1560" s="22"/>
      <c r="V1560" s="22"/>
      <c r="W1560" s="22"/>
      <c r="X1560" s="22"/>
      <c r="AC1560" s="22"/>
      <c r="AD1560" s="22"/>
    </row>
    <row r="1561" spans="4:30" ht="13.5">
      <c r="D1561" s="30"/>
      <c r="E1561" s="24"/>
      <c r="F1561" s="24"/>
      <c r="G1561" s="24"/>
      <c r="H1561" s="30"/>
      <c r="I1561" s="30"/>
      <c r="J1561" s="30"/>
      <c r="K1561" s="30"/>
      <c r="L1561" s="30"/>
      <c r="M1561" s="30"/>
      <c r="N1561" s="30"/>
      <c r="O1561" s="30"/>
      <c r="P1561" s="30"/>
      <c r="Q1561" s="30"/>
      <c r="R1561" s="30"/>
      <c r="S1561" s="22"/>
      <c r="T1561" s="22"/>
      <c r="U1561" s="22"/>
      <c r="V1561" s="22"/>
      <c r="W1561" s="22"/>
      <c r="X1561" s="22"/>
      <c r="AC1561" s="22"/>
      <c r="AD1561" s="22"/>
    </row>
    <row r="1562" spans="4:30" ht="13.5">
      <c r="D1562" s="30"/>
      <c r="E1562" s="24"/>
      <c r="F1562" s="24"/>
      <c r="G1562" s="24"/>
      <c r="H1562" s="30"/>
      <c r="I1562" s="30"/>
      <c r="J1562" s="30"/>
      <c r="K1562" s="30"/>
      <c r="L1562" s="30"/>
      <c r="M1562" s="30"/>
      <c r="N1562" s="30"/>
      <c r="O1562" s="30"/>
      <c r="P1562" s="30"/>
      <c r="Q1562" s="30"/>
      <c r="R1562" s="30"/>
      <c r="S1562" s="22"/>
      <c r="T1562" s="22"/>
      <c r="U1562" s="22"/>
      <c r="V1562" s="22"/>
      <c r="W1562" s="22"/>
      <c r="X1562" s="22"/>
      <c r="AC1562" s="22"/>
      <c r="AD1562" s="22"/>
    </row>
    <row r="1563" spans="4:30" ht="13.5">
      <c r="D1563" s="30"/>
      <c r="E1563" s="24"/>
      <c r="F1563" s="24"/>
      <c r="G1563" s="24"/>
      <c r="H1563" s="30"/>
      <c r="I1563" s="30"/>
      <c r="J1563" s="30"/>
      <c r="K1563" s="30"/>
      <c r="L1563" s="30"/>
      <c r="M1563" s="30"/>
      <c r="N1563" s="30"/>
      <c r="O1563" s="30"/>
      <c r="P1563" s="30"/>
      <c r="Q1563" s="30"/>
      <c r="R1563" s="30"/>
      <c r="S1563" s="22"/>
      <c r="T1563" s="22"/>
      <c r="U1563" s="22"/>
      <c r="V1563" s="22"/>
      <c r="W1563" s="22"/>
      <c r="X1563" s="22"/>
      <c r="AC1563" s="22"/>
      <c r="AD1563" s="22"/>
    </row>
    <row r="1564" spans="4:30" ht="13.5">
      <c r="D1564" s="30"/>
      <c r="E1564" s="24"/>
      <c r="F1564" s="24"/>
      <c r="G1564" s="24"/>
      <c r="H1564" s="30"/>
      <c r="I1564" s="30"/>
      <c r="J1564" s="30"/>
      <c r="K1564" s="30"/>
      <c r="L1564" s="30"/>
      <c r="M1564" s="30"/>
      <c r="N1564" s="30"/>
      <c r="O1564" s="30"/>
      <c r="P1564" s="30"/>
      <c r="Q1564" s="30"/>
      <c r="R1564" s="30"/>
      <c r="S1564" s="22"/>
      <c r="T1564" s="22"/>
      <c r="U1564" s="22"/>
      <c r="V1564" s="22"/>
      <c r="W1564" s="22"/>
      <c r="X1564" s="22"/>
      <c r="AC1564" s="22"/>
      <c r="AD1564" s="22"/>
    </row>
    <row r="1565" spans="4:30" ht="13.5">
      <c r="D1565" s="30"/>
      <c r="E1565" s="24"/>
      <c r="F1565" s="24"/>
      <c r="G1565" s="24"/>
      <c r="H1565" s="30"/>
      <c r="I1565" s="30"/>
      <c r="J1565" s="30"/>
      <c r="K1565" s="30"/>
      <c r="L1565" s="30"/>
      <c r="M1565" s="30"/>
      <c r="N1565" s="30"/>
      <c r="O1565" s="30"/>
      <c r="P1565" s="30"/>
      <c r="Q1565" s="30"/>
      <c r="R1565" s="30"/>
      <c r="S1565" s="22"/>
      <c r="T1565" s="22"/>
      <c r="U1565" s="22"/>
      <c r="V1565" s="22"/>
      <c r="W1565" s="22"/>
      <c r="X1565" s="22"/>
      <c r="AC1565" s="22"/>
      <c r="AD1565" s="22"/>
    </row>
    <row r="1566" spans="4:30" ht="13.5">
      <c r="D1566" s="30"/>
      <c r="E1566" s="24"/>
      <c r="F1566" s="24"/>
      <c r="G1566" s="24"/>
      <c r="H1566" s="30"/>
      <c r="I1566" s="30"/>
      <c r="J1566" s="30"/>
      <c r="K1566" s="30"/>
      <c r="L1566" s="30"/>
      <c r="M1566" s="30"/>
      <c r="N1566" s="30"/>
      <c r="O1566" s="30"/>
      <c r="P1566" s="30"/>
      <c r="Q1566" s="30"/>
      <c r="R1566" s="30"/>
      <c r="S1566" s="22"/>
      <c r="T1566" s="22"/>
      <c r="U1566" s="22"/>
      <c r="V1566" s="22"/>
      <c r="W1566" s="22"/>
      <c r="X1566" s="22"/>
      <c r="AC1566" s="22"/>
      <c r="AD1566" s="22"/>
    </row>
    <row r="1567" spans="4:30" ht="13.5">
      <c r="D1567" s="30"/>
      <c r="E1567" s="24"/>
      <c r="F1567" s="24"/>
      <c r="G1567" s="24"/>
      <c r="H1567" s="30"/>
      <c r="I1567" s="30"/>
      <c r="J1567" s="30"/>
      <c r="K1567" s="30"/>
      <c r="L1567" s="30"/>
      <c r="M1567" s="30"/>
      <c r="N1567" s="30"/>
      <c r="O1567" s="30"/>
      <c r="P1567" s="30"/>
      <c r="Q1567" s="30"/>
      <c r="R1567" s="30"/>
      <c r="S1567" s="22"/>
      <c r="T1567" s="22"/>
      <c r="U1567" s="22"/>
      <c r="V1567" s="22"/>
      <c r="W1567" s="22"/>
      <c r="X1567" s="22"/>
      <c r="AC1567" s="22"/>
      <c r="AD1567" s="22"/>
    </row>
    <row r="1568" spans="4:30" ht="13.5">
      <c r="D1568" s="30"/>
      <c r="E1568" s="24"/>
      <c r="F1568" s="24"/>
      <c r="G1568" s="24"/>
      <c r="H1568" s="30"/>
      <c r="I1568" s="30"/>
      <c r="J1568" s="30"/>
      <c r="K1568" s="30"/>
      <c r="L1568" s="30"/>
      <c r="M1568" s="30"/>
      <c r="N1568" s="30"/>
      <c r="O1568" s="30"/>
      <c r="P1568" s="30"/>
      <c r="Q1568" s="30"/>
      <c r="R1568" s="30"/>
      <c r="S1568" s="22"/>
      <c r="T1568" s="22"/>
      <c r="U1568" s="22"/>
      <c r="V1568" s="22"/>
      <c r="W1568" s="22"/>
      <c r="X1568" s="22"/>
      <c r="AC1568" s="22"/>
      <c r="AD1568" s="22"/>
    </row>
    <row r="1569" spans="4:30" ht="13.5">
      <c r="D1569" s="30"/>
      <c r="E1569" s="24"/>
      <c r="F1569" s="24"/>
      <c r="G1569" s="24"/>
      <c r="H1569" s="30"/>
      <c r="I1569" s="30"/>
      <c r="J1569" s="30"/>
      <c r="K1569" s="30"/>
      <c r="L1569" s="30"/>
      <c r="M1569" s="30"/>
      <c r="N1569" s="30"/>
      <c r="O1569" s="30"/>
      <c r="P1569" s="30"/>
      <c r="Q1569" s="30"/>
      <c r="R1569" s="30"/>
      <c r="S1569" s="22"/>
      <c r="T1569" s="22"/>
      <c r="U1569" s="22"/>
      <c r="V1569" s="22"/>
      <c r="W1569" s="22"/>
      <c r="X1569" s="22"/>
      <c r="AC1569" s="22"/>
      <c r="AD1569" s="22"/>
    </row>
    <row r="1570" spans="4:30" ht="13.5">
      <c r="D1570" s="30"/>
      <c r="E1570" s="24"/>
      <c r="F1570" s="24"/>
      <c r="G1570" s="24"/>
      <c r="H1570" s="30"/>
      <c r="I1570" s="30"/>
      <c r="J1570" s="30"/>
      <c r="K1570" s="30"/>
      <c r="L1570" s="30"/>
      <c r="M1570" s="30"/>
      <c r="N1570" s="30"/>
      <c r="O1570" s="30"/>
      <c r="P1570" s="30"/>
      <c r="Q1570" s="30"/>
      <c r="R1570" s="30"/>
      <c r="S1570" s="22"/>
      <c r="T1570" s="22"/>
      <c r="U1570" s="22"/>
      <c r="V1570" s="22"/>
      <c r="W1570" s="22"/>
      <c r="X1570" s="22"/>
      <c r="AC1570" s="22"/>
      <c r="AD1570" s="22"/>
    </row>
    <row r="1571" spans="4:30" ht="13.5">
      <c r="D1571" s="30"/>
      <c r="E1571" s="24"/>
      <c r="F1571" s="24"/>
      <c r="G1571" s="24"/>
      <c r="H1571" s="30"/>
      <c r="I1571" s="30"/>
      <c r="J1571" s="30"/>
      <c r="K1571" s="30"/>
      <c r="L1571" s="30"/>
      <c r="M1571" s="30"/>
      <c r="N1571" s="30"/>
      <c r="O1571" s="30"/>
      <c r="P1571" s="30"/>
      <c r="Q1571" s="30"/>
      <c r="R1571" s="30"/>
      <c r="S1571" s="22"/>
      <c r="T1571" s="22"/>
      <c r="U1571" s="22"/>
      <c r="V1571" s="22"/>
      <c r="W1571" s="22"/>
      <c r="X1571" s="22"/>
      <c r="AC1571" s="22"/>
      <c r="AD1571" s="22"/>
    </row>
    <row r="1572" spans="4:30" ht="13.5">
      <c r="D1572" s="30"/>
      <c r="E1572" s="24"/>
      <c r="F1572" s="24"/>
      <c r="G1572" s="24"/>
      <c r="H1572" s="30"/>
      <c r="I1572" s="30"/>
      <c r="J1572" s="30"/>
      <c r="K1572" s="30"/>
      <c r="L1572" s="30"/>
      <c r="M1572" s="30"/>
      <c r="N1572" s="30"/>
      <c r="O1572" s="30"/>
      <c r="P1572" s="30"/>
      <c r="Q1572" s="30"/>
      <c r="R1572" s="30"/>
      <c r="S1572" s="22"/>
      <c r="T1572" s="22"/>
      <c r="U1572" s="22"/>
      <c r="V1572" s="22"/>
      <c r="W1572" s="22"/>
      <c r="X1572" s="22"/>
      <c r="AC1572" s="22"/>
      <c r="AD1572" s="22"/>
    </row>
    <row r="1573" spans="4:30" ht="13.5">
      <c r="D1573" s="30"/>
      <c r="E1573" s="24"/>
      <c r="F1573" s="24"/>
      <c r="G1573" s="24"/>
      <c r="H1573" s="30"/>
      <c r="I1573" s="30"/>
      <c r="J1573" s="30"/>
      <c r="K1573" s="30"/>
      <c r="L1573" s="30"/>
      <c r="M1573" s="30"/>
      <c r="N1573" s="30"/>
      <c r="O1573" s="30"/>
      <c r="P1573" s="30"/>
      <c r="Q1573" s="30"/>
      <c r="R1573" s="30"/>
      <c r="S1573" s="22"/>
      <c r="T1573" s="22"/>
      <c r="U1573" s="22"/>
      <c r="V1573" s="22"/>
      <c r="W1573" s="22"/>
      <c r="X1573" s="22"/>
      <c r="AC1573" s="22"/>
      <c r="AD1573" s="22"/>
    </row>
    <row r="1574" spans="4:30" ht="13.5">
      <c r="D1574" s="30"/>
      <c r="E1574" s="24"/>
      <c r="F1574" s="24"/>
      <c r="G1574" s="24"/>
      <c r="H1574" s="30"/>
      <c r="I1574" s="30"/>
      <c r="J1574" s="30"/>
      <c r="K1574" s="30"/>
      <c r="L1574" s="30"/>
      <c r="M1574" s="30"/>
      <c r="N1574" s="30"/>
      <c r="O1574" s="30"/>
      <c r="P1574" s="30"/>
      <c r="Q1574" s="30"/>
      <c r="R1574" s="30"/>
      <c r="S1574" s="22"/>
      <c r="T1574" s="22"/>
      <c r="U1574" s="22"/>
      <c r="V1574" s="22"/>
      <c r="W1574" s="22"/>
      <c r="X1574" s="22"/>
      <c r="AC1574" s="22"/>
      <c r="AD1574" s="22"/>
    </row>
    <row r="1575" spans="4:30" ht="13.5">
      <c r="D1575" s="30"/>
      <c r="E1575" s="24"/>
      <c r="F1575" s="24"/>
      <c r="G1575" s="24"/>
      <c r="H1575" s="30"/>
      <c r="I1575" s="30"/>
      <c r="J1575" s="30"/>
      <c r="K1575" s="30"/>
      <c r="L1575" s="30"/>
      <c r="M1575" s="30"/>
      <c r="N1575" s="30"/>
      <c r="O1575" s="30"/>
      <c r="P1575" s="30"/>
      <c r="Q1575" s="30"/>
      <c r="R1575" s="30"/>
      <c r="S1575" s="22"/>
      <c r="T1575" s="22"/>
      <c r="U1575" s="22"/>
      <c r="V1575" s="22"/>
      <c r="W1575" s="22"/>
      <c r="X1575" s="22"/>
      <c r="AC1575" s="22"/>
      <c r="AD1575" s="22"/>
    </row>
    <row r="1576" spans="4:30" ht="13.5">
      <c r="D1576" s="30"/>
      <c r="E1576" s="24"/>
      <c r="F1576" s="24"/>
      <c r="G1576" s="24"/>
      <c r="H1576" s="30"/>
      <c r="I1576" s="30"/>
      <c r="J1576" s="30"/>
      <c r="K1576" s="30"/>
      <c r="L1576" s="30"/>
      <c r="M1576" s="30"/>
      <c r="N1576" s="30"/>
      <c r="O1576" s="30"/>
      <c r="P1576" s="30"/>
      <c r="Q1576" s="30"/>
      <c r="R1576" s="30"/>
      <c r="S1576" s="22"/>
      <c r="T1576" s="22"/>
      <c r="U1576" s="22"/>
      <c r="V1576" s="22"/>
      <c r="W1576" s="22"/>
      <c r="X1576" s="22"/>
      <c r="AC1576" s="22"/>
      <c r="AD1576" s="22"/>
    </row>
    <row r="1577" spans="4:30" ht="13.5">
      <c r="D1577" s="30"/>
      <c r="E1577" s="24"/>
      <c r="F1577" s="24"/>
      <c r="G1577" s="24"/>
      <c r="H1577" s="30"/>
      <c r="I1577" s="30"/>
      <c r="J1577" s="30"/>
      <c r="K1577" s="30"/>
      <c r="L1577" s="30"/>
      <c r="M1577" s="30"/>
      <c r="N1577" s="30"/>
      <c r="O1577" s="30"/>
      <c r="P1577" s="30"/>
      <c r="Q1577" s="30"/>
      <c r="R1577" s="30"/>
      <c r="S1577" s="22"/>
      <c r="T1577" s="22"/>
      <c r="U1577" s="22"/>
      <c r="V1577" s="22"/>
      <c r="W1577" s="22"/>
      <c r="X1577" s="22"/>
      <c r="AC1577" s="22"/>
      <c r="AD1577" s="22"/>
    </row>
    <row r="1578" spans="4:30" ht="13.5">
      <c r="D1578" s="30"/>
      <c r="E1578" s="24"/>
      <c r="F1578" s="24"/>
      <c r="G1578" s="24"/>
      <c r="H1578" s="30"/>
      <c r="I1578" s="30"/>
      <c r="J1578" s="30"/>
      <c r="K1578" s="30"/>
      <c r="L1578" s="30"/>
      <c r="M1578" s="30"/>
      <c r="N1578" s="30"/>
      <c r="O1578" s="30"/>
      <c r="P1578" s="30"/>
      <c r="Q1578" s="30"/>
      <c r="R1578" s="30"/>
      <c r="S1578" s="22"/>
      <c r="T1578" s="22"/>
      <c r="U1578" s="22"/>
      <c r="V1578" s="22"/>
      <c r="W1578" s="22"/>
      <c r="X1578" s="22"/>
      <c r="AC1578" s="22"/>
      <c r="AD1578" s="22"/>
    </row>
    <row r="1579" spans="4:30" ht="13.5">
      <c r="D1579" s="30"/>
      <c r="E1579" s="24"/>
      <c r="F1579" s="24"/>
      <c r="G1579" s="24"/>
      <c r="H1579" s="30"/>
      <c r="I1579" s="30"/>
      <c r="J1579" s="30"/>
      <c r="K1579" s="30"/>
      <c r="L1579" s="30"/>
      <c r="M1579" s="30"/>
      <c r="N1579" s="30"/>
      <c r="O1579" s="30"/>
      <c r="P1579" s="30"/>
      <c r="Q1579" s="30"/>
      <c r="R1579" s="30"/>
      <c r="S1579" s="22"/>
      <c r="T1579" s="22"/>
      <c r="U1579" s="22"/>
      <c r="V1579" s="22"/>
      <c r="W1579" s="22"/>
      <c r="X1579" s="22"/>
      <c r="AC1579" s="22"/>
      <c r="AD1579" s="22"/>
    </row>
    <row r="1580" spans="4:30" ht="13.5">
      <c r="D1580" s="30"/>
      <c r="E1580" s="24"/>
      <c r="F1580" s="24"/>
      <c r="G1580" s="24"/>
      <c r="H1580" s="30"/>
      <c r="I1580" s="30"/>
      <c r="J1580" s="30"/>
      <c r="K1580" s="30"/>
      <c r="L1580" s="30"/>
      <c r="M1580" s="30"/>
      <c r="N1580" s="30"/>
      <c r="O1580" s="30"/>
      <c r="P1580" s="30"/>
      <c r="Q1580" s="30"/>
      <c r="R1580" s="30"/>
      <c r="S1580" s="22"/>
      <c r="T1580" s="22"/>
      <c r="U1580" s="22"/>
      <c r="V1580" s="22"/>
      <c r="W1580" s="22"/>
      <c r="X1580" s="22"/>
      <c r="AC1580" s="22"/>
      <c r="AD1580" s="22"/>
    </row>
    <row r="1581" spans="4:30" ht="13.5">
      <c r="D1581" s="30"/>
      <c r="E1581" s="24"/>
      <c r="F1581" s="24"/>
      <c r="G1581" s="24"/>
      <c r="H1581" s="30"/>
      <c r="I1581" s="30"/>
      <c r="J1581" s="30"/>
      <c r="K1581" s="30"/>
      <c r="L1581" s="30"/>
      <c r="M1581" s="30"/>
      <c r="N1581" s="30"/>
      <c r="O1581" s="30"/>
      <c r="P1581" s="30"/>
      <c r="Q1581" s="30"/>
      <c r="R1581" s="30"/>
      <c r="S1581" s="22"/>
      <c r="T1581" s="22"/>
      <c r="U1581" s="22"/>
      <c r="V1581" s="22"/>
      <c r="W1581" s="22"/>
      <c r="X1581" s="22"/>
      <c r="AC1581" s="22"/>
      <c r="AD1581" s="22"/>
    </row>
    <row r="1582" spans="4:30" ht="13.5">
      <c r="D1582" s="30"/>
      <c r="E1582" s="24"/>
      <c r="F1582" s="24"/>
      <c r="G1582" s="24"/>
      <c r="H1582" s="30"/>
      <c r="I1582" s="30"/>
      <c r="J1582" s="30"/>
      <c r="K1582" s="30"/>
      <c r="L1582" s="30"/>
      <c r="M1582" s="30"/>
      <c r="N1582" s="30"/>
      <c r="O1582" s="30"/>
      <c r="P1582" s="30"/>
      <c r="Q1582" s="30"/>
      <c r="R1582" s="30"/>
      <c r="S1582" s="22"/>
      <c r="T1582" s="22"/>
      <c r="U1582" s="22"/>
      <c r="V1582" s="22"/>
      <c r="W1582" s="22"/>
      <c r="X1582" s="22"/>
      <c r="AC1582" s="22"/>
      <c r="AD1582" s="22"/>
    </row>
    <row r="1583" spans="4:30" ht="13.5">
      <c r="D1583" s="30"/>
      <c r="E1583" s="24"/>
      <c r="F1583" s="24"/>
      <c r="G1583" s="24"/>
      <c r="H1583" s="30"/>
      <c r="I1583" s="30"/>
      <c r="J1583" s="30"/>
      <c r="K1583" s="30"/>
      <c r="L1583" s="30"/>
      <c r="M1583" s="30"/>
      <c r="N1583" s="30"/>
      <c r="O1583" s="30"/>
      <c r="P1583" s="30"/>
      <c r="Q1583" s="30"/>
      <c r="R1583" s="30"/>
      <c r="S1583" s="22"/>
      <c r="T1583" s="22"/>
      <c r="U1583" s="22"/>
      <c r="V1583" s="22"/>
      <c r="W1583" s="22"/>
      <c r="X1583" s="22"/>
      <c r="AC1583" s="22"/>
      <c r="AD1583" s="22"/>
    </row>
    <row r="1584" spans="4:30" ht="13.5">
      <c r="D1584" s="30"/>
      <c r="E1584" s="24"/>
      <c r="F1584" s="24"/>
      <c r="G1584" s="24"/>
      <c r="H1584" s="30"/>
      <c r="I1584" s="30"/>
      <c r="J1584" s="30"/>
      <c r="K1584" s="30"/>
      <c r="L1584" s="30"/>
      <c r="M1584" s="30"/>
      <c r="N1584" s="30"/>
      <c r="O1584" s="30"/>
      <c r="P1584" s="30"/>
      <c r="Q1584" s="30"/>
      <c r="R1584" s="30"/>
      <c r="S1584" s="22"/>
      <c r="T1584" s="22"/>
      <c r="U1584" s="22"/>
      <c r="V1584" s="22"/>
      <c r="W1584" s="22"/>
      <c r="X1584" s="22"/>
      <c r="AC1584" s="22"/>
      <c r="AD1584" s="22"/>
    </row>
    <row r="1585" spans="4:30" ht="13.5">
      <c r="D1585" s="30"/>
      <c r="E1585" s="24"/>
      <c r="F1585" s="24"/>
      <c r="G1585" s="24"/>
      <c r="H1585" s="30"/>
      <c r="I1585" s="30"/>
      <c r="J1585" s="30"/>
      <c r="K1585" s="30"/>
      <c r="L1585" s="30"/>
      <c r="M1585" s="30"/>
      <c r="N1585" s="30"/>
      <c r="O1585" s="30"/>
      <c r="P1585" s="30"/>
      <c r="Q1585" s="30"/>
      <c r="R1585" s="30"/>
      <c r="S1585" s="22"/>
      <c r="T1585" s="22"/>
      <c r="U1585" s="22"/>
      <c r="V1585" s="22"/>
      <c r="W1585" s="22"/>
      <c r="X1585" s="22"/>
      <c r="AC1585" s="22"/>
      <c r="AD1585" s="22"/>
    </row>
    <row r="1586" spans="4:30" ht="13.5">
      <c r="D1586" s="30"/>
      <c r="E1586" s="24"/>
      <c r="F1586" s="24"/>
      <c r="G1586" s="24"/>
      <c r="H1586" s="30"/>
      <c r="I1586" s="30"/>
      <c r="J1586" s="30"/>
      <c r="K1586" s="30"/>
      <c r="L1586" s="30"/>
      <c r="M1586" s="30"/>
      <c r="N1586" s="30"/>
      <c r="O1586" s="30"/>
      <c r="P1586" s="30"/>
      <c r="Q1586" s="30"/>
      <c r="R1586" s="30"/>
      <c r="S1586" s="22"/>
      <c r="T1586" s="22"/>
      <c r="U1586" s="22"/>
      <c r="V1586" s="22"/>
      <c r="W1586" s="22"/>
      <c r="X1586" s="22"/>
      <c r="AC1586" s="22"/>
      <c r="AD1586" s="22"/>
    </row>
    <row r="1587" spans="4:30" ht="13.5">
      <c r="D1587" s="30"/>
      <c r="E1587" s="24"/>
      <c r="F1587" s="24"/>
      <c r="G1587" s="24"/>
      <c r="H1587" s="30"/>
      <c r="I1587" s="30"/>
      <c r="J1587" s="30"/>
      <c r="K1587" s="30"/>
      <c r="L1587" s="30"/>
      <c r="M1587" s="30"/>
      <c r="N1587" s="30"/>
      <c r="O1587" s="30"/>
      <c r="P1587" s="30"/>
      <c r="Q1587" s="30"/>
      <c r="R1587" s="30"/>
      <c r="S1587" s="22"/>
      <c r="T1587" s="22"/>
      <c r="U1587" s="22"/>
      <c r="V1587" s="22"/>
      <c r="W1587" s="22"/>
      <c r="X1587" s="22"/>
      <c r="AC1587" s="22"/>
      <c r="AD1587" s="22"/>
    </row>
    <row r="1588" spans="4:30" ht="13.5">
      <c r="D1588" s="30"/>
      <c r="E1588" s="24"/>
      <c r="F1588" s="24"/>
      <c r="G1588" s="24"/>
      <c r="H1588" s="30"/>
      <c r="I1588" s="30"/>
      <c r="J1588" s="30"/>
      <c r="K1588" s="30"/>
      <c r="L1588" s="30"/>
      <c r="M1588" s="30"/>
      <c r="N1588" s="30"/>
      <c r="O1588" s="30"/>
      <c r="P1588" s="30"/>
      <c r="Q1588" s="30"/>
      <c r="R1588" s="30"/>
      <c r="S1588" s="22"/>
      <c r="T1588" s="22"/>
      <c r="U1588" s="22"/>
      <c r="V1588" s="22"/>
      <c r="W1588" s="22"/>
      <c r="X1588" s="22"/>
      <c r="AC1588" s="22"/>
      <c r="AD1588" s="22"/>
    </row>
    <row r="1589" spans="4:30" ht="13.5">
      <c r="D1589" s="30"/>
      <c r="E1589" s="24"/>
      <c r="F1589" s="24"/>
      <c r="G1589" s="24"/>
      <c r="H1589" s="30"/>
      <c r="I1589" s="30"/>
      <c r="J1589" s="30"/>
      <c r="K1589" s="30"/>
      <c r="L1589" s="30"/>
      <c r="M1589" s="30"/>
      <c r="N1589" s="30"/>
      <c r="O1589" s="30"/>
      <c r="P1589" s="30"/>
      <c r="Q1589" s="30"/>
      <c r="R1589" s="30"/>
      <c r="S1589" s="22"/>
      <c r="T1589" s="22"/>
      <c r="U1589" s="22"/>
      <c r="V1589" s="22"/>
      <c r="W1589" s="22"/>
      <c r="X1589" s="22"/>
      <c r="AC1589" s="22"/>
      <c r="AD1589" s="22"/>
    </row>
    <row r="1590" spans="4:30" ht="13.5">
      <c r="D1590" s="30"/>
      <c r="E1590" s="24"/>
      <c r="F1590" s="24"/>
      <c r="G1590" s="24"/>
      <c r="H1590" s="30"/>
      <c r="I1590" s="30"/>
      <c r="J1590" s="30"/>
      <c r="K1590" s="30"/>
      <c r="L1590" s="30"/>
      <c r="M1590" s="30"/>
      <c r="N1590" s="30"/>
      <c r="O1590" s="30"/>
      <c r="P1590" s="30"/>
      <c r="Q1590" s="30"/>
      <c r="R1590" s="30"/>
      <c r="S1590" s="22"/>
      <c r="T1590" s="22"/>
      <c r="U1590" s="22"/>
      <c r="V1590" s="22"/>
      <c r="W1590" s="22"/>
      <c r="X1590" s="22"/>
      <c r="AC1590" s="22"/>
      <c r="AD1590" s="22"/>
    </row>
    <row r="1591" spans="4:30" ht="13.5">
      <c r="D1591" s="30"/>
      <c r="E1591" s="24"/>
      <c r="F1591" s="24"/>
      <c r="G1591" s="24"/>
      <c r="H1591" s="30"/>
      <c r="I1591" s="30"/>
      <c r="J1591" s="30"/>
      <c r="K1591" s="30"/>
      <c r="L1591" s="30"/>
      <c r="M1591" s="30"/>
      <c r="N1591" s="30"/>
      <c r="O1591" s="30"/>
      <c r="P1591" s="30"/>
      <c r="Q1591" s="30"/>
      <c r="R1591" s="30"/>
      <c r="S1591" s="22"/>
      <c r="T1591" s="22"/>
      <c r="U1591" s="22"/>
      <c r="V1591" s="22"/>
      <c r="W1591" s="22"/>
      <c r="X1591" s="22"/>
      <c r="AC1591" s="22"/>
      <c r="AD1591" s="22"/>
    </row>
    <row r="1592" spans="4:30" ht="13.5">
      <c r="D1592" s="30"/>
      <c r="E1592" s="24"/>
      <c r="F1592" s="24"/>
      <c r="G1592" s="24"/>
      <c r="H1592" s="30"/>
      <c r="I1592" s="30"/>
      <c r="J1592" s="30"/>
      <c r="K1592" s="30"/>
      <c r="L1592" s="30"/>
      <c r="M1592" s="30"/>
      <c r="N1592" s="30"/>
      <c r="O1592" s="30"/>
      <c r="P1592" s="30"/>
      <c r="Q1592" s="30"/>
      <c r="R1592" s="30"/>
      <c r="S1592" s="22"/>
      <c r="T1592" s="22"/>
      <c r="U1592" s="22"/>
      <c r="V1592" s="22"/>
      <c r="W1592" s="22"/>
      <c r="X1592" s="22"/>
      <c r="AC1592" s="22"/>
      <c r="AD1592" s="22"/>
    </row>
    <row r="1593" spans="4:30" ht="13.5">
      <c r="D1593" s="30"/>
      <c r="E1593" s="24"/>
      <c r="F1593" s="24"/>
      <c r="G1593" s="24"/>
      <c r="H1593" s="30"/>
      <c r="I1593" s="30"/>
      <c r="J1593" s="30"/>
      <c r="K1593" s="30"/>
      <c r="L1593" s="30"/>
      <c r="M1593" s="30"/>
      <c r="N1593" s="30"/>
      <c r="O1593" s="30"/>
      <c r="P1593" s="30"/>
      <c r="Q1593" s="30"/>
      <c r="R1593" s="30"/>
      <c r="S1593" s="22"/>
      <c r="T1593" s="22"/>
      <c r="U1593" s="22"/>
      <c r="V1593" s="22"/>
      <c r="W1593" s="22"/>
      <c r="X1593" s="22"/>
      <c r="AC1593" s="22"/>
      <c r="AD1593" s="22"/>
    </row>
    <row r="1594" spans="4:30" ht="13.5">
      <c r="D1594" s="30"/>
      <c r="E1594" s="24"/>
      <c r="F1594" s="24"/>
      <c r="G1594" s="24"/>
      <c r="H1594" s="30"/>
      <c r="I1594" s="30"/>
      <c r="J1594" s="30"/>
      <c r="K1594" s="30"/>
      <c r="L1594" s="30"/>
      <c r="M1594" s="30"/>
      <c r="N1594" s="30"/>
      <c r="O1594" s="30"/>
      <c r="P1594" s="30"/>
      <c r="Q1594" s="30"/>
      <c r="R1594" s="30"/>
      <c r="S1594" s="22"/>
      <c r="T1594" s="22"/>
      <c r="U1594" s="22"/>
      <c r="V1594" s="22"/>
      <c r="W1594" s="22"/>
      <c r="X1594" s="22"/>
      <c r="AC1594" s="22"/>
      <c r="AD1594" s="22"/>
    </row>
    <row r="1595" spans="4:30" ht="13.5">
      <c r="D1595" s="30"/>
      <c r="E1595" s="24"/>
      <c r="F1595" s="24"/>
      <c r="G1595" s="24"/>
      <c r="H1595" s="30"/>
      <c r="I1595" s="30"/>
      <c r="J1595" s="30"/>
      <c r="K1595" s="30"/>
      <c r="L1595" s="30"/>
      <c r="M1595" s="30"/>
      <c r="N1595" s="30"/>
      <c r="O1595" s="30"/>
      <c r="P1595" s="30"/>
      <c r="Q1595" s="30"/>
      <c r="R1595" s="30"/>
      <c r="S1595" s="22"/>
      <c r="T1595" s="22"/>
      <c r="U1595" s="22"/>
      <c r="V1595" s="22"/>
      <c r="W1595" s="22"/>
      <c r="X1595" s="22"/>
      <c r="AC1595" s="22"/>
      <c r="AD1595" s="22"/>
    </row>
    <row r="1596" spans="4:30" ht="13.5">
      <c r="D1596" s="30"/>
      <c r="E1596" s="24"/>
      <c r="F1596" s="24"/>
      <c r="G1596" s="24"/>
      <c r="H1596" s="30"/>
      <c r="I1596" s="30"/>
      <c r="J1596" s="30"/>
      <c r="K1596" s="30"/>
      <c r="L1596" s="30"/>
      <c r="M1596" s="30"/>
      <c r="N1596" s="30"/>
      <c r="O1596" s="30"/>
      <c r="P1596" s="30"/>
      <c r="Q1596" s="30"/>
      <c r="R1596" s="30"/>
      <c r="S1596" s="22"/>
      <c r="T1596" s="22"/>
      <c r="U1596" s="22"/>
      <c r="V1596" s="22"/>
      <c r="W1596" s="22"/>
      <c r="X1596" s="22"/>
      <c r="AC1596" s="22"/>
      <c r="AD1596" s="22"/>
    </row>
    <row r="1597" spans="4:30" ht="13.5">
      <c r="D1597" s="30"/>
      <c r="E1597" s="24"/>
      <c r="F1597" s="24"/>
      <c r="G1597" s="24"/>
      <c r="H1597" s="30"/>
      <c r="I1597" s="30"/>
      <c r="J1597" s="30"/>
      <c r="K1597" s="30"/>
      <c r="L1597" s="30"/>
      <c r="M1597" s="30"/>
      <c r="N1597" s="30"/>
      <c r="O1597" s="30"/>
      <c r="P1597" s="30"/>
      <c r="Q1597" s="30"/>
      <c r="R1597" s="30"/>
      <c r="S1597" s="22"/>
      <c r="T1597" s="22"/>
      <c r="U1597" s="22"/>
      <c r="V1597" s="22"/>
      <c r="W1597" s="22"/>
      <c r="X1597" s="22"/>
      <c r="AC1597" s="22"/>
      <c r="AD1597" s="22"/>
    </row>
    <row r="1598" spans="4:30" ht="13.5">
      <c r="D1598" s="30"/>
      <c r="E1598" s="24"/>
      <c r="F1598" s="24"/>
      <c r="G1598" s="24"/>
      <c r="H1598" s="30"/>
      <c r="I1598" s="30"/>
      <c r="J1598" s="30"/>
      <c r="K1598" s="30"/>
      <c r="L1598" s="30"/>
      <c r="M1598" s="30"/>
      <c r="N1598" s="30"/>
      <c r="O1598" s="30"/>
      <c r="P1598" s="30"/>
      <c r="Q1598" s="30"/>
      <c r="R1598" s="30"/>
      <c r="S1598" s="22"/>
      <c r="T1598" s="22"/>
      <c r="U1598" s="22"/>
      <c r="V1598" s="22"/>
      <c r="W1598" s="22"/>
      <c r="X1598" s="22"/>
      <c r="AC1598" s="22"/>
      <c r="AD1598" s="22"/>
    </row>
    <row r="1599" spans="4:30" ht="13.5">
      <c r="D1599" s="30"/>
      <c r="E1599" s="24"/>
      <c r="F1599" s="24"/>
      <c r="G1599" s="24"/>
      <c r="H1599" s="30"/>
      <c r="I1599" s="30"/>
      <c r="J1599" s="30"/>
      <c r="K1599" s="30"/>
      <c r="L1599" s="30"/>
      <c r="M1599" s="30"/>
      <c r="N1599" s="30"/>
      <c r="O1599" s="30"/>
      <c r="P1599" s="30"/>
      <c r="Q1599" s="30"/>
      <c r="R1599" s="30"/>
      <c r="S1599" s="22"/>
      <c r="T1599" s="22"/>
      <c r="U1599" s="22"/>
      <c r="V1599" s="22"/>
      <c r="W1599" s="22"/>
      <c r="X1599" s="22"/>
      <c r="AC1599" s="22"/>
      <c r="AD1599" s="22"/>
    </row>
    <row r="1600" spans="4:30" ht="13.5">
      <c r="D1600" s="30"/>
      <c r="E1600" s="24"/>
      <c r="F1600" s="24"/>
      <c r="G1600" s="24"/>
      <c r="H1600" s="30"/>
      <c r="I1600" s="30"/>
      <c r="J1600" s="30"/>
      <c r="K1600" s="30"/>
      <c r="L1600" s="30"/>
      <c r="M1600" s="30"/>
      <c r="N1600" s="30"/>
      <c r="O1600" s="30"/>
      <c r="P1600" s="30"/>
      <c r="Q1600" s="30"/>
      <c r="R1600" s="30"/>
      <c r="S1600" s="22"/>
      <c r="T1600" s="22"/>
      <c r="U1600" s="22"/>
      <c r="V1600" s="22"/>
      <c r="W1600" s="22"/>
      <c r="X1600" s="22"/>
      <c r="AC1600" s="22"/>
      <c r="AD1600" s="22"/>
    </row>
    <row r="1601" spans="4:30" ht="13.5">
      <c r="D1601" s="30"/>
      <c r="E1601" s="24"/>
      <c r="F1601" s="24"/>
      <c r="G1601" s="24"/>
      <c r="H1601" s="30"/>
      <c r="I1601" s="30"/>
      <c r="J1601" s="30"/>
      <c r="K1601" s="30"/>
      <c r="L1601" s="30"/>
      <c r="M1601" s="30"/>
      <c r="N1601" s="30"/>
      <c r="O1601" s="30"/>
      <c r="P1601" s="30"/>
      <c r="Q1601" s="30"/>
      <c r="R1601" s="30"/>
      <c r="S1601" s="22"/>
      <c r="T1601" s="22"/>
      <c r="U1601" s="22"/>
      <c r="V1601" s="22"/>
      <c r="W1601" s="22"/>
      <c r="X1601" s="22"/>
      <c r="AC1601" s="22"/>
      <c r="AD1601" s="22"/>
    </row>
    <row r="1602" spans="4:30" ht="13.5">
      <c r="D1602" s="30"/>
      <c r="E1602" s="24"/>
      <c r="F1602" s="24"/>
      <c r="G1602" s="24"/>
      <c r="H1602" s="30"/>
      <c r="I1602" s="30"/>
      <c r="J1602" s="30"/>
      <c r="K1602" s="30"/>
      <c r="L1602" s="30"/>
      <c r="M1602" s="30"/>
      <c r="N1602" s="30"/>
      <c r="O1602" s="30"/>
      <c r="P1602" s="30"/>
      <c r="Q1602" s="30"/>
      <c r="R1602" s="30"/>
      <c r="S1602" s="22"/>
      <c r="T1602" s="22"/>
      <c r="U1602" s="22"/>
      <c r="V1602" s="22"/>
      <c r="W1602" s="22"/>
      <c r="X1602" s="22"/>
      <c r="AC1602" s="22"/>
      <c r="AD1602" s="22"/>
    </row>
    <row r="1603" spans="4:30" ht="13.5">
      <c r="D1603" s="30"/>
      <c r="E1603" s="24"/>
      <c r="F1603" s="24"/>
      <c r="G1603" s="24"/>
      <c r="H1603" s="30"/>
      <c r="I1603" s="30"/>
      <c r="J1603" s="30"/>
      <c r="K1603" s="30"/>
      <c r="L1603" s="30"/>
      <c r="M1603" s="30"/>
      <c r="N1603" s="30"/>
      <c r="O1603" s="30"/>
      <c r="P1603" s="30"/>
      <c r="Q1603" s="30"/>
      <c r="R1603" s="30"/>
      <c r="S1603" s="22"/>
      <c r="T1603" s="22"/>
      <c r="U1603" s="22"/>
      <c r="V1603" s="22"/>
      <c r="W1603" s="22"/>
      <c r="X1603" s="22"/>
      <c r="AC1603" s="22"/>
      <c r="AD1603" s="22"/>
    </row>
    <row r="1604" spans="4:30" ht="13.5">
      <c r="D1604" s="30"/>
      <c r="E1604" s="24"/>
      <c r="F1604" s="24"/>
      <c r="G1604" s="24"/>
      <c r="H1604" s="30"/>
      <c r="I1604" s="30"/>
      <c r="J1604" s="30"/>
      <c r="K1604" s="30"/>
      <c r="L1604" s="30"/>
      <c r="M1604" s="30"/>
      <c r="N1604" s="30"/>
      <c r="O1604" s="30"/>
      <c r="P1604" s="30"/>
      <c r="Q1604" s="30"/>
      <c r="R1604" s="30"/>
      <c r="S1604" s="22"/>
      <c r="T1604" s="22"/>
      <c r="U1604" s="22"/>
      <c r="V1604" s="22"/>
      <c r="W1604" s="22"/>
      <c r="X1604" s="22"/>
      <c r="AC1604" s="22"/>
      <c r="AD1604" s="22"/>
    </row>
    <row r="1605" spans="4:30" ht="13.5">
      <c r="D1605" s="30"/>
      <c r="E1605" s="24"/>
      <c r="F1605" s="24"/>
      <c r="G1605" s="24"/>
      <c r="H1605" s="30"/>
      <c r="I1605" s="30"/>
      <c r="J1605" s="30"/>
      <c r="K1605" s="30"/>
      <c r="L1605" s="30"/>
      <c r="M1605" s="30"/>
      <c r="N1605" s="30"/>
      <c r="O1605" s="30"/>
      <c r="P1605" s="30"/>
      <c r="Q1605" s="30"/>
      <c r="R1605" s="30"/>
      <c r="S1605" s="22"/>
      <c r="T1605" s="22"/>
      <c r="U1605" s="22"/>
      <c r="V1605" s="22"/>
      <c r="W1605" s="22"/>
      <c r="X1605" s="22"/>
      <c r="AC1605" s="22"/>
      <c r="AD1605" s="22"/>
    </row>
    <row r="1606" spans="4:30" ht="13.5">
      <c r="D1606" s="30"/>
      <c r="E1606" s="24"/>
      <c r="F1606" s="24"/>
      <c r="G1606" s="24"/>
      <c r="H1606" s="30"/>
      <c r="I1606" s="30"/>
      <c r="J1606" s="30"/>
      <c r="K1606" s="30"/>
      <c r="L1606" s="30"/>
      <c r="M1606" s="30"/>
      <c r="N1606" s="30"/>
      <c r="O1606" s="30"/>
      <c r="P1606" s="30"/>
      <c r="Q1606" s="30"/>
      <c r="R1606" s="30"/>
      <c r="S1606" s="22"/>
      <c r="T1606" s="22"/>
      <c r="U1606" s="22"/>
      <c r="V1606" s="22"/>
      <c r="W1606" s="22"/>
      <c r="X1606" s="22"/>
      <c r="AC1606" s="22"/>
      <c r="AD1606" s="22"/>
    </row>
    <row r="1607" spans="4:30" ht="13.5">
      <c r="D1607" s="30"/>
      <c r="E1607" s="24"/>
      <c r="F1607" s="24"/>
      <c r="G1607" s="24"/>
      <c r="H1607" s="30"/>
      <c r="I1607" s="30"/>
      <c r="J1607" s="30"/>
      <c r="K1607" s="30"/>
      <c r="L1607" s="30"/>
      <c r="M1607" s="30"/>
      <c r="N1607" s="30"/>
      <c r="O1607" s="30"/>
      <c r="P1607" s="30"/>
      <c r="Q1607" s="30"/>
      <c r="R1607" s="30"/>
      <c r="S1607" s="22"/>
      <c r="T1607" s="22"/>
      <c r="U1607" s="22"/>
      <c r="V1607" s="22"/>
      <c r="W1607" s="22"/>
      <c r="X1607" s="22"/>
      <c r="AC1607" s="22"/>
      <c r="AD1607" s="22"/>
    </row>
    <row r="1608" spans="4:30" ht="13.5">
      <c r="D1608" s="30"/>
      <c r="E1608" s="24"/>
      <c r="F1608" s="24"/>
      <c r="G1608" s="24"/>
      <c r="H1608" s="30"/>
      <c r="I1608" s="30"/>
      <c r="J1608" s="30"/>
      <c r="K1608" s="30"/>
      <c r="L1608" s="30"/>
      <c r="M1608" s="30"/>
      <c r="N1608" s="30"/>
      <c r="O1608" s="30"/>
      <c r="P1608" s="30"/>
      <c r="Q1608" s="30"/>
      <c r="R1608" s="30"/>
      <c r="S1608" s="22"/>
      <c r="T1608" s="22"/>
      <c r="U1608" s="22"/>
      <c r="V1608" s="22"/>
      <c r="W1608" s="22"/>
      <c r="X1608" s="22"/>
      <c r="AC1608" s="22"/>
      <c r="AD1608" s="22"/>
    </row>
    <row r="1609" spans="4:30" ht="13.5">
      <c r="D1609" s="30"/>
      <c r="E1609" s="24"/>
      <c r="F1609" s="24"/>
      <c r="G1609" s="24"/>
      <c r="H1609" s="30"/>
      <c r="I1609" s="30"/>
      <c r="J1609" s="30"/>
      <c r="K1609" s="30"/>
      <c r="L1609" s="30"/>
      <c r="M1609" s="30"/>
      <c r="N1609" s="30"/>
      <c r="O1609" s="30"/>
      <c r="P1609" s="30"/>
      <c r="Q1609" s="30"/>
      <c r="R1609" s="30"/>
      <c r="S1609" s="22"/>
      <c r="T1609" s="22"/>
      <c r="U1609" s="22"/>
      <c r="V1609" s="22"/>
      <c r="W1609" s="22"/>
      <c r="X1609" s="22"/>
      <c r="AC1609" s="22"/>
      <c r="AD1609" s="22"/>
    </row>
    <row r="1610" spans="4:30" ht="13.5">
      <c r="D1610" s="30"/>
      <c r="E1610" s="24"/>
      <c r="F1610" s="24"/>
      <c r="G1610" s="24"/>
      <c r="H1610" s="30"/>
      <c r="I1610" s="30"/>
      <c r="J1610" s="30"/>
      <c r="K1610" s="30"/>
      <c r="L1610" s="30"/>
      <c r="M1610" s="30"/>
      <c r="N1610" s="30"/>
      <c r="O1610" s="30"/>
      <c r="P1610" s="30"/>
      <c r="Q1610" s="30"/>
      <c r="R1610" s="30"/>
      <c r="S1610" s="22"/>
      <c r="T1610" s="22"/>
      <c r="U1610" s="22"/>
      <c r="V1610" s="22"/>
      <c r="W1610" s="22"/>
      <c r="X1610" s="22"/>
      <c r="AC1610" s="22"/>
      <c r="AD1610" s="22"/>
    </row>
    <row r="1611" spans="4:30" ht="13.5">
      <c r="D1611" s="30"/>
      <c r="E1611" s="24"/>
      <c r="F1611" s="24"/>
      <c r="G1611" s="24"/>
      <c r="H1611" s="30"/>
      <c r="I1611" s="30"/>
      <c r="J1611" s="30"/>
      <c r="K1611" s="30"/>
      <c r="L1611" s="30"/>
      <c r="M1611" s="30"/>
      <c r="N1611" s="30"/>
      <c r="O1611" s="30"/>
      <c r="P1611" s="30"/>
      <c r="Q1611" s="30"/>
      <c r="R1611" s="30"/>
      <c r="S1611" s="22"/>
      <c r="T1611" s="22"/>
      <c r="U1611" s="22"/>
      <c r="V1611" s="22"/>
      <c r="W1611" s="22"/>
      <c r="X1611" s="22"/>
      <c r="AC1611" s="22"/>
      <c r="AD1611" s="22"/>
    </row>
    <row r="1612" spans="4:30" ht="13.5">
      <c r="D1612" s="30"/>
      <c r="E1612" s="24"/>
      <c r="F1612" s="24"/>
      <c r="G1612" s="24"/>
      <c r="H1612" s="30"/>
      <c r="I1612" s="30"/>
      <c r="J1612" s="30"/>
      <c r="K1612" s="30"/>
      <c r="L1612" s="30"/>
      <c r="M1612" s="30"/>
      <c r="N1612" s="30"/>
      <c r="O1612" s="30"/>
      <c r="P1612" s="30"/>
      <c r="Q1612" s="30"/>
      <c r="R1612" s="30"/>
      <c r="S1612" s="22"/>
      <c r="T1612" s="22"/>
      <c r="U1612" s="22"/>
      <c r="V1612" s="22"/>
      <c r="W1612" s="22"/>
      <c r="X1612" s="22"/>
      <c r="AC1612" s="22"/>
      <c r="AD1612" s="22"/>
    </row>
    <row r="1613" spans="4:30" ht="13.5">
      <c r="D1613" s="30"/>
      <c r="E1613" s="24"/>
      <c r="F1613" s="24"/>
      <c r="G1613" s="24"/>
      <c r="H1613" s="30"/>
      <c r="I1613" s="30"/>
      <c r="J1613" s="30"/>
      <c r="K1613" s="30"/>
      <c r="L1613" s="30"/>
      <c r="M1613" s="30"/>
      <c r="N1613" s="30"/>
      <c r="O1613" s="30"/>
      <c r="P1613" s="30"/>
      <c r="Q1613" s="30"/>
      <c r="R1613" s="30"/>
      <c r="S1613" s="22"/>
      <c r="T1613" s="22"/>
      <c r="U1613" s="22"/>
      <c r="V1613" s="22"/>
      <c r="W1613" s="22"/>
      <c r="X1613" s="22"/>
      <c r="AC1613" s="22"/>
      <c r="AD1613" s="22"/>
    </row>
    <row r="1614" spans="4:30" ht="13.5">
      <c r="D1614" s="30"/>
      <c r="E1614" s="24"/>
      <c r="F1614" s="24"/>
      <c r="G1614" s="24"/>
      <c r="H1614" s="30"/>
      <c r="I1614" s="30"/>
      <c r="J1614" s="30"/>
      <c r="K1614" s="30"/>
      <c r="L1614" s="30"/>
      <c r="M1614" s="30"/>
      <c r="N1614" s="30"/>
      <c r="O1614" s="30"/>
      <c r="P1614" s="30"/>
      <c r="Q1614" s="30"/>
      <c r="R1614" s="30"/>
      <c r="S1614" s="22"/>
      <c r="T1614" s="22"/>
      <c r="U1614" s="22"/>
      <c r="V1614" s="22"/>
      <c r="W1614" s="22"/>
      <c r="X1614" s="22"/>
      <c r="AC1614" s="22"/>
      <c r="AD1614" s="22"/>
    </row>
    <row r="1615" spans="4:30" ht="13.5">
      <c r="D1615" s="30"/>
      <c r="E1615" s="24"/>
      <c r="F1615" s="24"/>
      <c r="G1615" s="24"/>
      <c r="H1615" s="30"/>
      <c r="I1615" s="30"/>
      <c r="J1615" s="30"/>
      <c r="K1615" s="30"/>
      <c r="L1615" s="30"/>
      <c r="M1615" s="30"/>
      <c r="N1615" s="30"/>
      <c r="O1615" s="30"/>
      <c r="P1615" s="30"/>
      <c r="Q1615" s="30"/>
      <c r="R1615" s="30"/>
      <c r="S1615" s="22"/>
      <c r="T1615" s="22"/>
      <c r="U1615" s="22"/>
      <c r="V1615" s="22"/>
      <c r="W1615" s="22"/>
      <c r="X1615" s="22"/>
      <c r="AC1615" s="22"/>
      <c r="AD1615" s="22"/>
    </row>
    <row r="1616" spans="4:30" ht="13.5">
      <c r="D1616" s="30"/>
      <c r="E1616" s="24"/>
      <c r="F1616" s="24"/>
      <c r="G1616" s="24"/>
      <c r="H1616" s="30"/>
      <c r="I1616" s="30"/>
      <c r="J1616" s="30"/>
      <c r="K1616" s="30"/>
      <c r="L1616" s="30"/>
      <c r="M1616" s="30"/>
      <c r="N1616" s="30"/>
      <c r="O1616" s="30"/>
      <c r="P1616" s="30"/>
      <c r="Q1616" s="30"/>
      <c r="R1616" s="30"/>
      <c r="S1616" s="22"/>
      <c r="T1616" s="22"/>
      <c r="U1616" s="22"/>
      <c r="V1616" s="22"/>
      <c r="W1616" s="22"/>
      <c r="X1616" s="22"/>
      <c r="AC1616" s="22"/>
      <c r="AD1616" s="22"/>
    </row>
    <row r="1617" spans="4:30" ht="13.5">
      <c r="D1617" s="30"/>
      <c r="E1617" s="24"/>
      <c r="F1617" s="24"/>
      <c r="G1617" s="24"/>
      <c r="H1617" s="30"/>
      <c r="I1617" s="30"/>
      <c r="J1617" s="30"/>
      <c r="K1617" s="30"/>
      <c r="L1617" s="30"/>
      <c r="M1617" s="30"/>
      <c r="N1617" s="30"/>
      <c r="O1617" s="30"/>
      <c r="P1617" s="30"/>
      <c r="Q1617" s="30"/>
      <c r="R1617" s="30"/>
      <c r="S1617" s="22"/>
      <c r="T1617" s="22"/>
      <c r="U1617" s="22"/>
      <c r="V1617" s="22"/>
      <c r="W1617" s="22"/>
      <c r="X1617" s="22"/>
      <c r="AC1617" s="22"/>
      <c r="AD1617" s="22"/>
    </row>
    <row r="1618" spans="4:30" ht="13.5">
      <c r="D1618" s="30"/>
      <c r="E1618" s="24"/>
      <c r="F1618" s="24"/>
      <c r="G1618" s="24"/>
      <c r="H1618" s="30"/>
      <c r="I1618" s="30"/>
      <c r="J1618" s="30"/>
      <c r="K1618" s="30"/>
      <c r="L1618" s="30"/>
      <c r="M1618" s="30"/>
      <c r="N1618" s="30"/>
      <c r="O1618" s="30"/>
      <c r="P1618" s="30"/>
      <c r="Q1618" s="30"/>
      <c r="R1618" s="30"/>
      <c r="S1618" s="22"/>
      <c r="T1618" s="22"/>
      <c r="U1618" s="22"/>
      <c r="V1618" s="22"/>
      <c r="W1618" s="22"/>
      <c r="X1618" s="22"/>
      <c r="AC1618" s="22"/>
      <c r="AD1618" s="22"/>
    </row>
    <row r="1619" spans="4:30" ht="13.5">
      <c r="D1619" s="30"/>
      <c r="E1619" s="24"/>
      <c r="F1619" s="24"/>
      <c r="G1619" s="24"/>
      <c r="H1619" s="30"/>
      <c r="I1619" s="30"/>
      <c r="J1619" s="30"/>
      <c r="K1619" s="30"/>
      <c r="L1619" s="30"/>
      <c r="M1619" s="30"/>
      <c r="N1619" s="30"/>
      <c r="O1619" s="30"/>
      <c r="P1619" s="30"/>
      <c r="Q1619" s="30"/>
      <c r="R1619" s="30"/>
      <c r="S1619" s="22"/>
      <c r="T1619" s="22"/>
      <c r="U1619" s="22"/>
      <c r="V1619" s="22"/>
      <c r="W1619" s="22"/>
      <c r="X1619" s="22"/>
      <c r="AC1619" s="22"/>
      <c r="AD1619" s="22"/>
    </row>
    <row r="1620" spans="4:30" ht="13.5">
      <c r="D1620" s="30"/>
      <c r="E1620" s="24"/>
      <c r="F1620" s="24"/>
      <c r="G1620" s="24"/>
      <c r="H1620" s="30"/>
      <c r="I1620" s="30"/>
      <c r="J1620" s="30"/>
      <c r="K1620" s="30"/>
      <c r="L1620" s="30"/>
      <c r="M1620" s="30"/>
      <c r="N1620" s="30"/>
      <c r="O1620" s="30"/>
      <c r="P1620" s="30"/>
      <c r="Q1620" s="30"/>
      <c r="R1620" s="30"/>
      <c r="S1620" s="22"/>
      <c r="T1620" s="22"/>
      <c r="U1620" s="22"/>
      <c r="V1620" s="22"/>
      <c r="W1620" s="22"/>
      <c r="X1620" s="22"/>
      <c r="AC1620" s="22"/>
      <c r="AD1620" s="22"/>
    </row>
    <row r="1621" spans="4:30" ht="13.5">
      <c r="D1621" s="30"/>
      <c r="E1621" s="24"/>
      <c r="F1621" s="24"/>
      <c r="G1621" s="24"/>
      <c r="H1621" s="30"/>
      <c r="I1621" s="30"/>
      <c r="J1621" s="30"/>
      <c r="K1621" s="30"/>
      <c r="L1621" s="30"/>
      <c r="M1621" s="30"/>
      <c r="N1621" s="30"/>
      <c r="O1621" s="30"/>
      <c r="P1621" s="30"/>
      <c r="Q1621" s="30"/>
      <c r="R1621" s="30"/>
      <c r="S1621" s="22"/>
      <c r="T1621" s="22"/>
      <c r="U1621" s="22"/>
      <c r="V1621" s="22"/>
      <c r="W1621" s="22"/>
      <c r="X1621" s="22"/>
      <c r="AC1621" s="22"/>
      <c r="AD1621" s="22"/>
    </row>
    <row r="1622" spans="4:30">
      <c r="D1622" s="30"/>
      <c r="E1622" s="24"/>
      <c r="F1622" s="24"/>
      <c r="G1622" s="24"/>
      <c r="H1622" s="30"/>
      <c r="I1622" s="30"/>
      <c r="R1622" s="30"/>
      <c r="S1622" s="22"/>
      <c r="T1622" s="22"/>
      <c r="U1622" s="22"/>
      <c r="V1622" s="22"/>
      <c r="W1622" s="22"/>
      <c r="X1622" s="22"/>
      <c r="AC1622" s="22"/>
      <c r="AD1622" s="22"/>
    </row>
  </sheetData>
  <phoneticPr fontId="6" type="noConversion"/>
  <conditionalFormatting sqref="E4:E11">
    <cfRule type="cellIs" dxfId="25" priority="53" operator="greaterThanOrEqual">
      <formula>0</formula>
    </cfRule>
    <cfRule type="cellIs" dxfId="24" priority="54" operator="lessThan">
      <formula>0</formula>
    </cfRule>
  </conditionalFormatting>
  <conditionalFormatting sqref="E18">
    <cfRule type="cellIs" dxfId="23" priority="49" operator="greaterThanOrEqual">
      <formula>0</formula>
    </cfRule>
    <cfRule type="cellIs" dxfId="22" priority="50" operator="lessThan">
      <formula>0</formula>
    </cfRule>
  </conditionalFormatting>
  <conditionalFormatting sqref="E20:E22">
    <cfRule type="cellIs" dxfId="21" priority="47" operator="greaterThanOrEqual">
      <formula>0</formula>
    </cfRule>
    <cfRule type="cellIs" dxfId="20" priority="48" operator="lessThan">
      <formula>0</formula>
    </cfRule>
  </conditionalFormatting>
  <conditionalFormatting sqref="E24:E25">
    <cfRule type="cellIs" dxfId="19" priority="45" operator="greaterThanOrEqual">
      <formula>0</formula>
    </cfRule>
    <cfRule type="cellIs" dxfId="18" priority="46" operator="lessThan">
      <formula>0</formula>
    </cfRule>
  </conditionalFormatting>
  <conditionalFormatting sqref="E27:E28">
    <cfRule type="cellIs" dxfId="17" priority="43" operator="greaterThanOrEqual">
      <formula>0</formula>
    </cfRule>
    <cfRule type="cellIs" dxfId="16" priority="44" operator="lessThan">
      <formula>0</formula>
    </cfRule>
  </conditionalFormatting>
  <conditionalFormatting sqref="E19:G19">
    <cfRule type="cellIs" dxfId="15" priority="51" operator="greaterThanOrEqual">
      <formula>0</formula>
    </cfRule>
    <cfRule type="cellIs" dxfId="14" priority="52" operator="lessThan">
      <formula>0</formula>
    </cfRule>
  </conditionalFormatting>
  <conditionalFormatting sqref="F4:F11">
    <cfRule type="dataBar" priority="3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{A3DA3AD8-69A0-48B5-A1BC-20F93DFCD3D0}</x14:id>
        </ext>
      </extLst>
    </cfRule>
  </conditionalFormatting>
  <conditionalFormatting sqref="F13:F16">
    <cfRule type="dataBar" priority="3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{1D1759B2-ABF5-4545-A0F2-008A5B79E5D5}</x14:id>
        </ext>
      </extLst>
    </cfRule>
  </conditionalFormatting>
  <conditionalFormatting sqref="F20:F22">
    <cfRule type="dataBar" priority="3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{DE0FEA73-11DB-4E89-B186-F08F6DF82FEE}</x14:id>
        </ext>
      </extLst>
    </cfRule>
  </conditionalFormatting>
  <conditionalFormatting sqref="F24:F25">
    <cfRule type="dataBar" priority="3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{CEA6ED59-745E-4E00-8899-AD4F872AABFF}</x14:id>
        </ext>
      </extLst>
    </cfRule>
  </conditionalFormatting>
  <conditionalFormatting sqref="F27:F28">
    <cfRule type="dataBar" priority="2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{1D23FE45-33E3-4EF1-B8FF-91A7E25E9321}</x14:id>
        </ext>
      </extLst>
    </cfRule>
  </conditionalFormatting>
  <conditionalFormatting sqref="F18:G18">
    <cfRule type="dataBar" priority="4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{7643FCC2-4E2B-4814-A2C7-2BF5660856E3}</x14:id>
        </ext>
      </extLst>
    </cfRule>
  </conditionalFormatting>
  <conditionalFormatting sqref="G4:G11">
    <cfRule type="dataBar" priority="3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{E4A69708-D705-44EB-B65C-186EADE57920}</x14:id>
        </ext>
      </extLst>
    </cfRule>
  </conditionalFormatting>
  <conditionalFormatting sqref="G13:G16">
    <cfRule type="dataBar" priority="3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{53F6F730-973C-470F-940D-60A21CC2F07B}</x14:id>
        </ext>
      </extLst>
    </cfRule>
  </conditionalFormatting>
  <conditionalFormatting sqref="G20:G22">
    <cfRule type="dataBar" priority="3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{ED2FC54A-312C-4DCE-A056-70147CDE436E}</x14:id>
        </ext>
      </extLst>
    </cfRule>
  </conditionalFormatting>
  <conditionalFormatting sqref="G24:G25">
    <cfRule type="dataBar" priority="3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{A071798E-A283-428C-93BF-1DE0B14C966B}</x14:id>
        </ext>
      </extLst>
    </cfRule>
  </conditionalFormatting>
  <conditionalFormatting sqref="G27:G28">
    <cfRule type="dataBar" priority="2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{D5F9B518-2313-4F81-824D-68753B68F6DC}</x14:id>
        </ext>
      </extLst>
    </cfRule>
  </conditionalFormatting>
  <conditionalFormatting sqref="N3:O8">
    <cfRule type="cellIs" dxfId="13" priority="25" operator="greaterThan">
      <formula>0</formula>
    </cfRule>
    <cfRule type="cellIs" dxfId="12" priority="26" operator="lessThan">
      <formula>0</formula>
    </cfRule>
    <cfRule type="containsText" dxfId="11" priority="27" operator="containsText" text="0">
      <formula>NOT(ISERROR(SEARCH("0",N3)))</formula>
    </cfRule>
  </conditionalFormatting>
  <conditionalFormatting sqref="N24:N33">
    <cfRule type="cellIs" dxfId="10" priority="7" operator="greaterThan">
      <formula>0</formula>
    </cfRule>
    <cfRule type="cellIs" dxfId="9" priority="8" operator="lessThan">
      <formula>0</formula>
    </cfRule>
    <cfRule type="containsText" dxfId="8" priority="9" operator="containsText" text="0">
      <formula>NOT(ISERROR(SEARCH("0",N24)))</formula>
    </cfRule>
  </conditionalFormatting>
  <conditionalFormatting sqref="O24:O33">
    <cfRule type="cellIs" dxfId="7" priority="4" operator="greaterThan">
      <formula>0</formula>
    </cfRule>
    <cfRule type="cellIs" dxfId="6" priority="5" operator="lessThan">
      <formula>0</formula>
    </cfRule>
    <cfRule type="containsText" dxfId="5" priority="6" operator="containsText" text="0">
      <formula>NOT(ISERROR(SEARCH("0",O24)))</formula>
    </cfRule>
  </conditionalFormatting>
  <conditionalFormatting sqref="P24:P33">
    <cfRule type="cellIs" dxfId="4" priority="1" operator="greaterThan">
      <formula>0</formula>
    </cfRule>
    <cfRule type="cellIs" dxfId="3" priority="2" operator="lessThan">
      <formula>0</formula>
    </cfRule>
    <cfRule type="containsText" dxfId="2" priority="3" operator="containsText" text="0">
      <formula>NOT(ISERROR(SEARCH("0",P24)))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DA3AD8-69A0-48B5-A1BC-20F93DFCD3D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F4:F11</xm:sqref>
        </x14:conditionalFormatting>
        <x14:conditionalFormatting xmlns:xm="http://schemas.microsoft.com/office/excel/2006/main">
          <x14:cfRule type="dataBar" id="{1D1759B2-ABF5-4545-A0F2-008A5B79E5D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F13:F16</xm:sqref>
        </x14:conditionalFormatting>
        <x14:conditionalFormatting xmlns:xm="http://schemas.microsoft.com/office/excel/2006/main">
          <x14:cfRule type="dataBar" id="{DE0FEA73-11DB-4E89-B186-F08F6DF82FE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F20:F22</xm:sqref>
        </x14:conditionalFormatting>
        <x14:conditionalFormatting xmlns:xm="http://schemas.microsoft.com/office/excel/2006/main">
          <x14:cfRule type="dataBar" id="{CEA6ED59-745E-4E00-8899-AD4F872AABF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F24:F25</xm:sqref>
        </x14:conditionalFormatting>
        <x14:conditionalFormatting xmlns:xm="http://schemas.microsoft.com/office/excel/2006/main">
          <x14:cfRule type="dataBar" id="{1D23FE45-33E3-4EF1-B8FF-91A7E25E9321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F27:F28</xm:sqref>
        </x14:conditionalFormatting>
        <x14:conditionalFormatting xmlns:xm="http://schemas.microsoft.com/office/excel/2006/main">
          <x14:cfRule type="dataBar" id="{7643FCC2-4E2B-4814-A2C7-2BF5660856E3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F18:G18</xm:sqref>
        </x14:conditionalFormatting>
        <x14:conditionalFormatting xmlns:xm="http://schemas.microsoft.com/office/excel/2006/main">
          <x14:cfRule type="dataBar" id="{E4A69708-D705-44EB-B65C-186EADE5792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G4:G11</xm:sqref>
        </x14:conditionalFormatting>
        <x14:conditionalFormatting xmlns:xm="http://schemas.microsoft.com/office/excel/2006/main">
          <x14:cfRule type="dataBar" id="{53F6F730-973C-470F-940D-60A21CC2F07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G13:G16</xm:sqref>
        </x14:conditionalFormatting>
        <x14:conditionalFormatting xmlns:xm="http://schemas.microsoft.com/office/excel/2006/main">
          <x14:cfRule type="dataBar" id="{ED2FC54A-312C-4DCE-A056-70147CDE436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G20:G22</xm:sqref>
        </x14:conditionalFormatting>
        <x14:conditionalFormatting xmlns:xm="http://schemas.microsoft.com/office/excel/2006/main">
          <x14:cfRule type="dataBar" id="{A071798E-A283-428C-93BF-1DE0B14C966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G24:G25</xm:sqref>
        </x14:conditionalFormatting>
        <x14:conditionalFormatting xmlns:xm="http://schemas.microsoft.com/office/excel/2006/main">
          <x14:cfRule type="dataBar" id="{D5F9B518-2313-4F81-824D-68753B68F6DC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G27:G28</xm:sqref>
        </x14:conditionalFormatting>
        <x14:conditionalFormatting xmlns:xm="http://schemas.microsoft.com/office/excel/2006/main">
          <x14:cfRule type="notContainsText" priority="38" operator="notContains" id="{3D7AE3F1-078A-4071-83C5-500FA15EC553}">
            <xm:f>ISERROR(SEARCH("-",E13))</xm:f>
            <xm:f>"-"</xm:f>
            <x14:dxf>
              <font>
                <color rgb="FF33CC33"/>
              </font>
            </x14:dxf>
          </x14:cfRule>
          <x14:cfRule type="containsText" priority="39" operator="containsText" id="{DD18DC25-19FD-4B70-92FF-AC0348D818A5}">
            <xm:f>NOT(ISERROR(SEARCH("-",E13)))</xm:f>
            <xm:f>"-"</xm:f>
            <x14:dxf>
              <font>
                <strike val="0"/>
                <color rgb="FFFF0000"/>
              </font>
            </x14:dxf>
          </x14:cfRule>
          <xm:sqref>E13:E16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2" tint="0.499984740745262"/>
  </sheetPr>
  <dimension ref="A1:X3850"/>
  <sheetViews>
    <sheetView zoomScale="115" zoomScaleNormal="115" workbookViewId="0">
      <selection activeCell="G25" sqref="G25"/>
    </sheetView>
  </sheetViews>
  <sheetFormatPr defaultColWidth="8.88671875" defaultRowHeight="15.75"/>
  <cols>
    <col min="1" max="1" width="9.33203125" style="3" customWidth="1"/>
    <col min="2" max="14" width="14.77734375" style="3" customWidth="1"/>
    <col min="15" max="15" width="11.21875" style="3" bestFit="1" customWidth="1"/>
    <col min="16" max="16" width="24.88671875" style="3" customWidth="1"/>
    <col min="17" max="17" width="14.33203125" style="3" bestFit="1" customWidth="1"/>
    <col min="18" max="18" width="7.77734375" style="3" customWidth="1"/>
    <col min="19" max="19" width="9.33203125" style="3" customWidth="1"/>
    <col min="20" max="20" width="44.33203125" style="3" customWidth="1"/>
    <col min="21" max="21" width="10.88671875" style="3" customWidth="1"/>
    <col min="22" max="24" width="13.21875" style="3" bestFit="1" customWidth="1"/>
    <col min="25" max="16384" width="8.88671875" style="3"/>
  </cols>
  <sheetData>
    <row r="1" spans="1:24" ht="18.75" customHeight="1">
      <c r="A1" s="9" t="s">
        <v>461</v>
      </c>
      <c r="B1" s="9" t="s">
        <v>462</v>
      </c>
      <c r="C1" s="9" t="s">
        <v>463</v>
      </c>
      <c r="D1" s="9" t="s">
        <v>464</v>
      </c>
      <c r="E1" s="9" t="s">
        <v>465</v>
      </c>
      <c r="F1" s="9" t="s">
        <v>466</v>
      </c>
      <c r="G1" s="9" t="s">
        <v>467</v>
      </c>
      <c r="H1" s="9" t="s">
        <v>468</v>
      </c>
      <c r="I1" s="9" t="s">
        <v>469</v>
      </c>
      <c r="J1" s="9" t="s">
        <v>470</v>
      </c>
      <c r="K1" s="9" t="s">
        <v>471</v>
      </c>
      <c r="L1" s="9" t="s">
        <v>472</v>
      </c>
      <c r="M1" s="9" t="s">
        <v>473</v>
      </c>
      <c r="N1" s="9" t="s">
        <v>474</v>
      </c>
      <c r="O1" s="9" t="s">
        <v>475</v>
      </c>
      <c r="P1" s="9" t="s">
        <v>476</v>
      </c>
      <c r="Q1" s="9" t="s">
        <v>477</v>
      </c>
      <c r="R1" s="9" t="s">
        <v>478</v>
      </c>
      <c r="S1" s="9" t="s">
        <v>479</v>
      </c>
      <c r="T1" s="9" t="s">
        <v>480</v>
      </c>
      <c r="U1" s="9" t="s">
        <v>481</v>
      </c>
      <c r="V1" s="9" t="s">
        <v>482</v>
      </c>
      <c r="W1" s="9" t="s">
        <v>483</v>
      </c>
      <c r="X1" s="9" t="s">
        <v>484</v>
      </c>
    </row>
    <row r="2" spans="1:24" ht="18.75" customHeight="1">
      <c r="A2" s="10" t="s">
        <v>14</v>
      </c>
      <c r="B2" s="10" t="s">
        <v>48</v>
      </c>
      <c r="C2" s="10" t="s">
        <v>49</v>
      </c>
      <c r="D2" s="10" t="s">
        <v>28</v>
      </c>
      <c r="E2" s="10" t="s">
        <v>29</v>
      </c>
      <c r="F2" s="10" t="s">
        <v>15</v>
      </c>
      <c r="G2" s="10" t="s">
        <v>16</v>
      </c>
      <c r="H2" s="10" t="s">
        <v>17</v>
      </c>
      <c r="I2" s="10" t="s">
        <v>18</v>
      </c>
      <c r="J2" s="10" t="s">
        <v>19</v>
      </c>
      <c r="K2" s="10" t="s">
        <v>20</v>
      </c>
      <c r="L2" s="10" t="s">
        <v>21</v>
      </c>
      <c r="M2" s="11" t="s">
        <v>166</v>
      </c>
      <c r="N2" s="11" t="s">
        <v>167</v>
      </c>
      <c r="O2" s="10" t="s">
        <v>384</v>
      </c>
      <c r="P2" s="10" t="s">
        <v>366</v>
      </c>
      <c r="Q2" s="10" t="s">
        <v>367</v>
      </c>
      <c r="R2" s="10" t="s">
        <v>368</v>
      </c>
      <c r="S2" s="10" t="s">
        <v>39</v>
      </c>
      <c r="T2" s="10" t="s">
        <v>369</v>
      </c>
      <c r="U2" s="10" t="s">
        <v>370</v>
      </c>
      <c r="V2" s="10" t="s">
        <v>371</v>
      </c>
      <c r="W2" s="10" t="s">
        <v>372</v>
      </c>
      <c r="X2" s="10" t="s">
        <v>373</v>
      </c>
    </row>
    <row r="3" spans="1:24" ht="18.75" customHeight="1">
      <c r="A3" s="176">
        <v>45184</v>
      </c>
      <c r="B3" s="50">
        <v>171.44669999999999</v>
      </c>
      <c r="C3" s="50">
        <v>129.24619999999999</v>
      </c>
      <c r="D3" s="50">
        <v>115.1</v>
      </c>
      <c r="E3" s="50">
        <v>13.79</v>
      </c>
      <c r="F3" s="51">
        <v>5.4529998781159522E-2</v>
      </c>
      <c r="G3" s="51">
        <v>5.0324998875148595E-2</v>
      </c>
      <c r="H3" s="51">
        <v>4.721099894475192E-2</v>
      </c>
      <c r="I3" s="51">
        <v>4.4632999002374711E-2</v>
      </c>
      <c r="J3" s="51">
        <v>4.3323999031633136E-2</v>
      </c>
      <c r="K3" s="51">
        <v>4.419799901209772E-2</v>
      </c>
      <c r="L3" s="51">
        <v>4.4171999012678861E-2</v>
      </c>
      <c r="M3" s="51">
        <v>4.721099894475192E-2</v>
      </c>
      <c r="N3" s="51">
        <v>2.327999947965145E-2</v>
      </c>
      <c r="O3" s="50">
        <v>155.4605</v>
      </c>
      <c r="P3" s="50">
        <v>2020</v>
      </c>
      <c r="Q3" s="50">
        <v>1210.75</v>
      </c>
      <c r="R3" s="50">
        <v>9078.7999999999993</v>
      </c>
      <c r="S3" s="50">
        <v>105.322</v>
      </c>
      <c r="T3" s="50">
        <v>7.2758000000000003</v>
      </c>
      <c r="U3" s="50">
        <v>7.2807000000000004</v>
      </c>
      <c r="V3" s="50">
        <v>2.69</v>
      </c>
      <c r="W3" s="50">
        <v>2.54</v>
      </c>
      <c r="X3" s="50">
        <v>2.4350000000000001</v>
      </c>
    </row>
    <row r="4" spans="1:24" ht="18.75" customHeight="1">
      <c r="A4" s="176">
        <v>45183</v>
      </c>
      <c r="B4" s="50">
        <v>171.61369999999999</v>
      </c>
      <c r="C4" s="50">
        <v>129.34639999999999</v>
      </c>
      <c r="D4" s="50">
        <v>116.95699999999999</v>
      </c>
      <c r="E4" s="50">
        <v>12.82</v>
      </c>
      <c r="F4" s="51">
        <v>5.4606998779438434E-2</v>
      </c>
      <c r="G4" s="51">
        <v>5.0113998879864813E-2</v>
      </c>
      <c r="H4" s="51">
        <v>4.6870998952351514E-2</v>
      </c>
      <c r="I4" s="51">
        <v>4.4188999012298877E-2</v>
      </c>
      <c r="J4" s="51">
        <v>4.2862999041937293E-2</v>
      </c>
      <c r="K4" s="51">
        <v>4.3717999022826554E-2</v>
      </c>
      <c r="L4" s="51">
        <v>4.3810999020747837E-2</v>
      </c>
      <c r="M4" s="51">
        <v>4.6870998952351514E-2</v>
      </c>
      <c r="N4" s="51">
        <v>2.3149999482557176E-2</v>
      </c>
      <c r="O4" s="52">
        <v>155.4461</v>
      </c>
      <c r="P4" s="50">
        <v>2020</v>
      </c>
      <c r="Q4" s="52">
        <v>1210.75</v>
      </c>
      <c r="R4" s="50">
        <v>9078.7999999999993</v>
      </c>
      <c r="S4" s="30">
        <v>105.405</v>
      </c>
      <c r="T4" s="50">
        <v>7.2789000000000001</v>
      </c>
      <c r="U4" s="50">
        <v>7.2901999999999996</v>
      </c>
      <c r="V4" s="50">
        <v>2.7</v>
      </c>
      <c r="W4" s="22">
        <v>2.5649999999999999</v>
      </c>
      <c r="X4" s="22">
        <v>2.4550000000000001</v>
      </c>
    </row>
    <row r="5" spans="1:24" ht="18.75" customHeight="1">
      <c r="A5" s="176">
        <v>45182</v>
      </c>
      <c r="B5" s="50">
        <v>171.7834</v>
      </c>
      <c r="C5" s="50">
        <v>129.124</v>
      </c>
      <c r="D5" s="50">
        <v>116.95699999999999</v>
      </c>
      <c r="E5" s="50">
        <v>13.48</v>
      </c>
      <c r="F5" s="51">
        <v>5.4483998782187702E-2</v>
      </c>
      <c r="G5" s="51">
        <v>4.9691998889297248E-2</v>
      </c>
      <c r="H5" s="51">
        <v>4.6446998961828655E-2</v>
      </c>
      <c r="I5" s="51">
        <v>4.3834999020211395E-2</v>
      </c>
      <c r="J5" s="51">
        <v>4.2484999050386246E-2</v>
      </c>
      <c r="K5" s="51">
        <v>4.3346999031119049E-2</v>
      </c>
      <c r="L5" s="51">
        <v>4.3433999029174448E-2</v>
      </c>
      <c r="M5" s="51">
        <v>4.6446998961828655E-2</v>
      </c>
      <c r="N5" s="51">
        <v>2.3129999483004215E-2</v>
      </c>
      <c r="O5" s="52">
        <v>155.4769</v>
      </c>
      <c r="P5" s="50">
        <v>2020</v>
      </c>
      <c r="Q5" s="52">
        <v>1210.75</v>
      </c>
      <c r="R5" s="50">
        <v>9078.7999999999993</v>
      </c>
      <c r="S5" s="30">
        <v>104.76600000000001</v>
      </c>
      <c r="T5" s="50">
        <v>7.2717000000000001</v>
      </c>
      <c r="U5" s="50">
        <v>7.2718999999999996</v>
      </c>
      <c r="V5" s="50">
        <v>2.77</v>
      </c>
      <c r="W5" s="22">
        <v>2.62</v>
      </c>
      <c r="X5" s="22">
        <v>2.5099999999999998</v>
      </c>
    </row>
    <row r="6" spans="1:24" ht="18.75" customHeight="1">
      <c r="A6" s="176">
        <v>45181</v>
      </c>
      <c r="B6" s="50">
        <v>171.6618</v>
      </c>
      <c r="C6" s="50">
        <v>129.0719</v>
      </c>
      <c r="D6" s="50">
        <v>118.7</v>
      </c>
      <c r="E6" s="50">
        <v>14.23</v>
      </c>
      <c r="F6" s="51">
        <v>5.4230998787842689E-2</v>
      </c>
      <c r="G6" s="51">
        <v>5.0199998877942555E-2</v>
      </c>
      <c r="H6" s="51">
        <v>4.6983998949825766E-2</v>
      </c>
      <c r="I6" s="51">
        <v>4.42949990099296E-2</v>
      </c>
      <c r="J6" s="51">
        <v>4.2800999043323101E-2</v>
      </c>
      <c r="K6" s="51">
        <v>4.3716999022848903E-2</v>
      </c>
      <c r="L6" s="51">
        <v>4.3510999027453361E-2</v>
      </c>
      <c r="M6" s="51">
        <v>4.6983998949825766E-2</v>
      </c>
      <c r="N6" s="51">
        <v>2.339999947696924E-2</v>
      </c>
      <c r="O6" s="52">
        <v>155.589</v>
      </c>
      <c r="P6" s="50">
        <v>2020</v>
      </c>
      <c r="Q6" s="52">
        <v>1210.75</v>
      </c>
      <c r="R6" s="50">
        <v>9078.7999999999993</v>
      </c>
      <c r="S6" s="30">
        <v>104.711</v>
      </c>
      <c r="T6" s="50">
        <v>7.2923</v>
      </c>
      <c r="U6" s="50">
        <v>7.3014000000000001</v>
      </c>
      <c r="V6" s="50">
        <v>2.6349999999999998</v>
      </c>
      <c r="W6" s="22">
        <v>2.5</v>
      </c>
      <c r="X6" s="22">
        <v>2.42</v>
      </c>
    </row>
    <row r="7" spans="1:24" ht="18.75" customHeight="1">
      <c r="A7" s="176">
        <v>45180</v>
      </c>
      <c r="B7" s="50">
        <v>171.57149999999999</v>
      </c>
      <c r="C7" s="50">
        <v>128.90379999999999</v>
      </c>
      <c r="D7" s="50">
        <v>121.55</v>
      </c>
      <c r="E7" s="50">
        <v>13.8</v>
      </c>
      <c r="F7" s="51">
        <v>5.4469998782500625E-2</v>
      </c>
      <c r="G7" s="51">
        <v>4.9904998884536325E-2</v>
      </c>
      <c r="H7" s="51">
        <v>4.7062998948059973E-2</v>
      </c>
      <c r="I7" s="51">
        <v>4.4117999013885863E-2</v>
      </c>
      <c r="J7" s="51">
        <v>4.2879999041557315E-2</v>
      </c>
      <c r="K7" s="51">
        <v>4.3715999022871252E-2</v>
      </c>
      <c r="L7" s="51">
        <v>4.3722999022714794E-2</v>
      </c>
      <c r="M7" s="51">
        <v>4.7062998948059973E-2</v>
      </c>
      <c r="N7" s="51">
        <v>2.357999947294593E-2</v>
      </c>
      <c r="O7" s="52">
        <v>155.63919999999999</v>
      </c>
      <c r="P7" s="50">
        <v>2020</v>
      </c>
      <c r="Q7" s="52">
        <v>1210.75</v>
      </c>
      <c r="R7" s="50">
        <v>9078.7999999999993</v>
      </c>
      <c r="S7" s="30">
        <v>104.569</v>
      </c>
      <c r="T7" s="50">
        <v>7.2891000000000004</v>
      </c>
      <c r="U7" s="50">
        <v>7.3023999999999996</v>
      </c>
      <c r="V7" s="50">
        <v>2.58</v>
      </c>
      <c r="W7" s="22">
        <v>2.4649999999999999</v>
      </c>
      <c r="X7" s="22">
        <v>2.38</v>
      </c>
    </row>
    <row r="8" spans="1:24" ht="18.75" customHeight="1">
      <c r="A8" s="176">
        <v>45177</v>
      </c>
      <c r="B8" s="50">
        <v>171.7159</v>
      </c>
      <c r="C8" s="50">
        <v>129.06399999999999</v>
      </c>
      <c r="D8" s="50">
        <v>122.744</v>
      </c>
      <c r="E8" s="50">
        <v>13.84</v>
      </c>
      <c r="F8" s="51">
        <v>5.44259987834841E-2</v>
      </c>
      <c r="G8" s="51">
        <v>4.9905998884513969E-2</v>
      </c>
      <c r="H8" s="51">
        <v>4.6972998950071634E-2</v>
      </c>
      <c r="I8" s="51">
        <v>4.4029999015852805E-2</v>
      </c>
      <c r="J8" s="51">
        <v>4.2640999046899379E-2</v>
      </c>
      <c r="K8" s="51">
        <v>4.3529999027028678E-2</v>
      </c>
      <c r="L8" s="51">
        <v>4.3375999030470846E-2</v>
      </c>
      <c r="M8" s="51">
        <v>4.6972998950071634E-2</v>
      </c>
      <c r="N8" s="51">
        <v>2.3409999476745727E-2</v>
      </c>
      <c r="O8" s="50">
        <v>155.6497</v>
      </c>
      <c r="P8" s="50">
        <v>2020</v>
      </c>
      <c r="Q8" s="50">
        <v>1275.44</v>
      </c>
      <c r="R8" s="50">
        <v>9078.7999999999993</v>
      </c>
      <c r="S8" s="50">
        <v>105.09</v>
      </c>
      <c r="T8" s="50">
        <v>7.3438999999999997</v>
      </c>
      <c r="U8" s="50">
        <v>7.3647</v>
      </c>
      <c r="V8" s="50">
        <v>2.56</v>
      </c>
      <c r="W8" s="50">
        <v>2.44</v>
      </c>
      <c r="X8" s="50">
        <v>2.375</v>
      </c>
    </row>
    <row r="9" spans="1:24" ht="18.75" customHeight="1">
      <c r="A9" s="176">
        <v>45176</v>
      </c>
      <c r="B9" s="50">
        <v>171.74789999999999</v>
      </c>
      <c r="C9" s="50">
        <v>129.13210000000001</v>
      </c>
      <c r="D9" s="50">
        <v>122.46599999999999</v>
      </c>
      <c r="E9" s="50">
        <v>14.4</v>
      </c>
      <c r="F9" s="51">
        <v>5.4423998783528806E-2</v>
      </c>
      <c r="G9" s="51">
        <v>4.9468998894281691E-2</v>
      </c>
      <c r="H9" s="51">
        <v>4.6647998957335943E-2</v>
      </c>
      <c r="I9" s="51">
        <v>4.3729999022558336E-2</v>
      </c>
      <c r="J9" s="51">
        <v>4.2440999051369728E-2</v>
      </c>
      <c r="K9" s="51">
        <v>4.3263999032974239E-2</v>
      </c>
      <c r="L9" s="51">
        <v>4.3404999029822644E-2</v>
      </c>
      <c r="M9" s="51">
        <v>4.6647998957335943E-2</v>
      </c>
      <c r="N9" s="51">
        <v>2.3339999478310346E-2</v>
      </c>
      <c r="O9" s="52">
        <v>155.68790000000001</v>
      </c>
      <c r="P9" s="50">
        <v>2020</v>
      </c>
      <c r="Q9" s="50">
        <v>1275.44</v>
      </c>
      <c r="R9" s="50">
        <v>9078.7999999999993</v>
      </c>
      <c r="S9" s="30">
        <v>105.059</v>
      </c>
      <c r="T9" s="50">
        <v>7.3291000000000004</v>
      </c>
      <c r="U9" s="50">
        <v>7.3422000000000001</v>
      </c>
      <c r="V9" s="50">
        <v>2.5249999999999999</v>
      </c>
      <c r="W9" s="22">
        <v>2.42</v>
      </c>
      <c r="X9" s="22">
        <v>2.37</v>
      </c>
    </row>
    <row r="10" spans="1:24" ht="18.75" customHeight="1">
      <c r="A10" s="176">
        <v>45175</v>
      </c>
      <c r="B10" s="50">
        <v>171.46019999999999</v>
      </c>
      <c r="C10" s="50">
        <v>128.95339999999999</v>
      </c>
      <c r="D10" s="50">
        <v>121.95</v>
      </c>
      <c r="E10" s="50">
        <v>14.45</v>
      </c>
      <c r="F10" s="51">
        <v>5.4536998781003064E-2</v>
      </c>
      <c r="G10" s="51">
        <v>5.0161998878791934E-2</v>
      </c>
      <c r="H10" s="51">
        <v>4.7310998942516738E-2</v>
      </c>
      <c r="I10" s="51">
        <v>4.4171999012678861E-2</v>
      </c>
      <c r="J10" s="51">
        <v>4.2796999043412505E-2</v>
      </c>
      <c r="K10" s="51">
        <v>4.3685999023541804E-2</v>
      </c>
      <c r="L10" s="51">
        <v>4.3509999027475717E-2</v>
      </c>
      <c r="M10" s="51">
        <v>4.7310998942516738E-2</v>
      </c>
      <c r="N10" s="51">
        <v>2.3089999483898282E-2</v>
      </c>
      <c r="O10" s="52">
        <v>155.73140000000001</v>
      </c>
      <c r="P10" s="50">
        <v>2020</v>
      </c>
      <c r="Q10" s="50">
        <v>1275.44</v>
      </c>
      <c r="R10" s="50">
        <v>9078.7999999999993</v>
      </c>
      <c r="S10" s="30">
        <v>104.861</v>
      </c>
      <c r="T10" s="50">
        <v>7.3179999999999996</v>
      </c>
      <c r="U10" s="50">
        <v>7.3208000000000002</v>
      </c>
      <c r="V10" s="50">
        <v>2.46</v>
      </c>
      <c r="W10" s="22">
        <v>2.3650000000000002</v>
      </c>
      <c r="X10" s="22">
        <v>2.31</v>
      </c>
    </row>
    <row r="11" spans="1:24" ht="18.75" customHeight="1">
      <c r="A11" s="176">
        <v>45174</v>
      </c>
      <c r="B11" s="50">
        <v>171.6157</v>
      </c>
      <c r="C11" s="50">
        <v>128.97110000000001</v>
      </c>
      <c r="D11" s="50">
        <v>122.375</v>
      </c>
      <c r="E11" s="50">
        <v>14.01</v>
      </c>
      <c r="F11" s="51">
        <v>5.4130998790077864E-2</v>
      </c>
      <c r="G11" s="51">
        <v>4.9596998891420663E-2</v>
      </c>
      <c r="H11" s="51">
        <v>4.6642998957447709E-2</v>
      </c>
      <c r="I11" s="51">
        <v>4.3765999021753668E-2</v>
      </c>
      <c r="J11" s="51">
        <v>4.2597999047860505E-2</v>
      </c>
      <c r="K11" s="51">
        <v>4.3394999030046164E-2</v>
      </c>
      <c r="L11" s="51">
        <v>4.3703999023139477E-2</v>
      </c>
      <c r="M11" s="51">
        <v>4.6642998957447709E-2</v>
      </c>
      <c r="N11" s="51">
        <v>2.2669999493286012E-2</v>
      </c>
      <c r="O11" s="52">
        <v>155.76859999999999</v>
      </c>
      <c r="P11" s="50">
        <v>2020</v>
      </c>
      <c r="Q11" s="50">
        <v>1275.44</v>
      </c>
      <c r="R11" s="50">
        <v>9078.7999999999993</v>
      </c>
      <c r="S11" s="30">
        <v>104.807</v>
      </c>
      <c r="T11" s="50">
        <v>7.3033000000000001</v>
      </c>
      <c r="U11" s="50">
        <v>7.3055000000000003</v>
      </c>
      <c r="V11" s="50">
        <v>2.4300000000000002</v>
      </c>
      <c r="W11" s="22">
        <v>2.33</v>
      </c>
      <c r="X11" s="22">
        <v>2.2949999999999999</v>
      </c>
    </row>
    <row r="12" spans="1:24" ht="18.75" customHeight="1">
      <c r="A12" s="176">
        <v>45173</v>
      </c>
      <c r="B12" s="50">
        <v>171.97800000000001</v>
      </c>
      <c r="C12" s="50">
        <v>127.7384</v>
      </c>
      <c r="D12" s="50">
        <v>122.375</v>
      </c>
      <c r="E12" s="50">
        <v>13.82</v>
      </c>
      <c r="F12" s="51">
        <v>5.4086998791061339E-2</v>
      </c>
      <c r="G12" s="51">
        <v>4.8784998909570276E-2</v>
      </c>
      <c r="H12" s="51">
        <v>4.5776998976804317E-2</v>
      </c>
      <c r="I12" s="51">
        <v>4.2957999039813871E-2</v>
      </c>
      <c r="J12" s="51">
        <v>4.1787999065965413E-2</v>
      </c>
      <c r="K12" s="51">
        <v>4.260599904768169E-2</v>
      </c>
      <c r="L12" s="51">
        <v>4.2935999040305609E-2</v>
      </c>
      <c r="M12" s="51">
        <v>4.5776998976804317E-2</v>
      </c>
      <c r="N12" s="51">
        <v>2.2749999491497874E-2</v>
      </c>
      <c r="O12" s="52">
        <v>155.7569</v>
      </c>
      <c r="P12" s="50">
        <v>2020</v>
      </c>
      <c r="Q12" s="50">
        <v>1275.44</v>
      </c>
      <c r="R12" s="50">
        <v>9078.7999999999993</v>
      </c>
      <c r="S12" s="30">
        <v>104.236</v>
      </c>
      <c r="T12" s="50">
        <v>7.2746000000000004</v>
      </c>
      <c r="U12" s="50">
        <v>7.2755000000000001</v>
      </c>
      <c r="V12" s="50">
        <v>2.39</v>
      </c>
      <c r="W12" s="22">
        <v>2.3149999999999999</v>
      </c>
      <c r="X12" s="22">
        <v>2.29</v>
      </c>
    </row>
    <row r="13" spans="1:24" ht="18.75" customHeight="1">
      <c r="A13" s="176">
        <v>45170</v>
      </c>
      <c r="B13" s="50">
        <v>171.97800000000001</v>
      </c>
      <c r="C13" s="50">
        <v>127.7384</v>
      </c>
      <c r="D13" s="50">
        <v>122.375</v>
      </c>
      <c r="E13" s="50">
        <v>13.09</v>
      </c>
      <c r="F13" s="51">
        <v>5.4086998791061339E-2</v>
      </c>
      <c r="G13" s="51">
        <v>4.8784998909570276E-2</v>
      </c>
      <c r="H13" s="51">
        <v>4.5776998976804317E-2</v>
      </c>
      <c r="I13" s="51">
        <v>4.2957999039813871E-2</v>
      </c>
      <c r="J13" s="51">
        <v>4.1787999065965413E-2</v>
      </c>
      <c r="K13" s="51">
        <v>4.260599904768169E-2</v>
      </c>
      <c r="L13" s="51">
        <v>4.2935999040305609E-2</v>
      </c>
      <c r="M13" s="51">
        <v>4.5776998976804317E-2</v>
      </c>
      <c r="N13" s="51">
        <v>2.2469999497756361E-2</v>
      </c>
      <c r="O13" s="50">
        <v>155.7022</v>
      </c>
      <c r="P13" s="50">
        <v>2020</v>
      </c>
      <c r="Q13" s="50">
        <v>1275.44</v>
      </c>
      <c r="R13" s="50">
        <v>9078.7999999999993</v>
      </c>
      <c r="S13" s="50">
        <v>104.236</v>
      </c>
      <c r="T13" s="50">
        <v>7.2663000000000002</v>
      </c>
      <c r="U13" s="50">
        <v>7.2702999999999998</v>
      </c>
      <c r="V13" s="50">
        <v>2.4249999999999998</v>
      </c>
      <c r="W13" s="50">
        <v>2.34</v>
      </c>
      <c r="X13" s="50">
        <v>2.2799999999999998</v>
      </c>
    </row>
    <row r="14" spans="1:24" ht="18.75" customHeight="1">
      <c r="A14" s="176">
        <v>45169</v>
      </c>
      <c r="B14" s="50">
        <v>172.2569</v>
      </c>
      <c r="C14" s="50">
        <v>126.6142</v>
      </c>
      <c r="D14" s="50">
        <v>136.23699999999999</v>
      </c>
      <c r="E14" s="50">
        <v>13.57</v>
      </c>
      <c r="F14" s="51">
        <v>5.4353998785093421E-2</v>
      </c>
      <c r="G14" s="51">
        <v>4.8628998913057143E-2</v>
      </c>
      <c r="H14" s="51">
        <v>4.5541998982056971E-2</v>
      </c>
      <c r="I14" s="51">
        <v>4.2540999049134554E-2</v>
      </c>
      <c r="J14" s="51">
        <v>4.1080999081768099E-2</v>
      </c>
      <c r="K14" s="51">
        <v>4.205599905997514E-2</v>
      </c>
      <c r="L14" s="51">
        <v>4.2106999058835207E-2</v>
      </c>
      <c r="M14" s="51">
        <v>4.5541998982056971E-2</v>
      </c>
      <c r="N14" s="51">
        <v>2.2209999503567817E-2</v>
      </c>
      <c r="O14" s="52">
        <v>155.6645</v>
      </c>
      <c r="P14" s="50">
        <v>2020</v>
      </c>
      <c r="Q14" s="52">
        <v>1275.44</v>
      </c>
      <c r="R14" s="50">
        <v>9078.7999999999993</v>
      </c>
      <c r="S14" s="30">
        <v>103.619</v>
      </c>
      <c r="T14" s="50">
        <v>7.2587999999999999</v>
      </c>
      <c r="U14" s="50">
        <v>7.2755000000000001</v>
      </c>
      <c r="V14" s="50">
        <v>2.4750000000000001</v>
      </c>
      <c r="W14" s="22">
        <v>2.37</v>
      </c>
      <c r="X14" s="22">
        <v>2.2999999999999998</v>
      </c>
    </row>
    <row r="15" spans="1:24" ht="18.75" customHeight="1">
      <c r="A15" s="176">
        <v>45168</v>
      </c>
      <c r="B15" s="50">
        <v>171.9066</v>
      </c>
      <c r="C15" s="50">
        <v>125.5964</v>
      </c>
      <c r="D15" s="50">
        <v>136.23699999999999</v>
      </c>
      <c r="E15" s="50">
        <v>13.88</v>
      </c>
      <c r="F15" s="51">
        <v>5.4465998782590036E-2</v>
      </c>
      <c r="G15" s="51">
        <v>4.885899890791625E-2</v>
      </c>
      <c r="H15" s="51">
        <v>4.5712998978234824E-2</v>
      </c>
      <c r="I15" s="51">
        <v>4.2680999046005301E-2</v>
      </c>
      <c r="J15" s="51">
        <v>4.1138999080471694E-2</v>
      </c>
      <c r="K15" s="51">
        <v>4.2133999058231709E-2</v>
      </c>
      <c r="L15" s="51">
        <v>4.2256999055482448E-2</v>
      </c>
      <c r="M15" s="51">
        <v>4.5712998978234824E-2</v>
      </c>
      <c r="N15" s="51">
        <v>2.237999949976802E-2</v>
      </c>
      <c r="O15" s="52">
        <v>155.6405</v>
      </c>
      <c r="P15" s="50">
        <v>2020</v>
      </c>
      <c r="Q15" s="52">
        <v>1275.44</v>
      </c>
      <c r="R15" s="50">
        <v>9078.7999999999993</v>
      </c>
      <c r="S15" s="30">
        <v>103.157</v>
      </c>
      <c r="T15" s="50">
        <v>7.2869999999999999</v>
      </c>
      <c r="U15" s="50">
        <v>7.3030999999999997</v>
      </c>
      <c r="V15" s="50">
        <v>2.5</v>
      </c>
      <c r="W15" s="22">
        <v>2.4</v>
      </c>
      <c r="X15" s="22">
        <v>2.3250000000000002</v>
      </c>
    </row>
    <row r="16" spans="1:24" ht="18.75" customHeight="1">
      <c r="A16" s="176">
        <v>45167</v>
      </c>
      <c r="B16" s="50">
        <v>171.83459999999999</v>
      </c>
      <c r="C16" s="50">
        <v>124.9198</v>
      </c>
      <c r="D16" s="50">
        <v>136.23699999999999</v>
      </c>
      <c r="E16" s="50">
        <v>14.45</v>
      </c>
      <c r="F16" s="51">
        <v>5.4343998785316948E-2</v>
      </c>
      <c r="G16" s="51">
        <v>4.8941998906061053E-2</v>
      </c>
      <c r="H16" s="51">
        <v>4.5825998975709083E-2</v>
      </c>
      <c r="I16" s="51">
        <v>4.2768999044038358E-2</v>
      </c>
      <c r="J16" s="51">
        <v>4.1196999079175289E-2</v>
      </c>
      <c r="K16" s="51">
        <v>4.2254999055527154E-2</v>
      </c>
      <c r="L16" s="51">
        <v>4.2302999054454261E-2</v>
      </c>
      <c r="M16" s="51">
        <v>4.5825998975709083E-2</v>
      </c>
      <c r="N16" s="51">
        <v>2.2559999495744703E-2</v>
      </c>
      <c r="O16" s="52">
        <v>155.589</v>
      </c>
      <c r="P16" s="50">
        <v>2020</v>
      </c>
      <c r="Q16" s="52">
        <v>1275.44</v>
      </c>
      <c r="R16" s="50">
        <v>9078.7999999999993</v>
      </c>
      <c r="S16" s="30">
        <v>103.53100000000001</v>
      </c>
      <c r="T16" s="50">
        <v>7.2807000000000004</v>
      </c>
      <c r="U16" s="50">
        <v>7.2839999999999998</v>
      </c>
      <c r="V16" s="50">
        <v>2.57</v>
      </c>
      <c r="W16" s="22">
        <v>2.4500000000000002</v>
      </c>
      <c r="X16" s="22">
        <v>2.3849999999999998</v>
      </c>
    </row>
    <row r="17" spans="1:24" ht="18.75" customHeight="1">
      <c r="A17" s="176">
        <v>45166</v>
      </c>
      <c r="B17" s="50">
        <v>171.32509999999999</v>
      </c>
      <c r="C17" s="50">
        <v>124.98439999999999</v>
      </c>
      <c r="D17" s="50">
        <v>135.91800000000001</v>
      </c>
      <c r="E17" s="50">
        <v>15.08</v>
      </c>
      <c r="F17" s="51">
        <v>5.4842998774163425E-2</v>
      </c>
      <c r="G17" s="51">
        <v>5.0478998871706426E-2</v>
      </c>
      <c r="H17" s="51">
        <v>4.6970998950116333E-2</v>
      </c>
      <c r="I17" s="51">
        <v>4.4006999016366892E-2</v>
      </c>
      <c r="J17" s="51">
        <v>4.2019999060779807E-2</v>
      </c>
      <c r="K17" s="51">
        <v>4.3237999033555394E-2</v>
      </c>
      <c r="L17" s="51">
        <v>4.2773999043926599E-2</v>
      </c>
      <c r="M17" s="51">
        <v>4.6970998950116333E-2</v>
      </c>
      <c r="N17" s="51">
        <v>2.2489999497309329E-2</v>
      </c>
      <c r="O17" s="52">
        <v>155.58930000000001</v>
      </c>
      <c r="P17" s="50">
        <v>2020</v>
      </c>
      <c r="Q17" s="52">
        <v>1275.44</v>
      </c>
      <c r="R17" s="50">
        <v>9078.7999999999993</v>
      </c>
      <c r="S17" s="30">
        <v>104.05800000000001</v>
      </c>
      <c r="T17" s="50">
        <v>7.2888999999999999</v>
      </c>
      <c r="U17" s="50">
        <v>7.2933000000000003</v>
      </c>
      <c r="V17" s="50">
        <v>2.62</v>
      </c>
      <c r="W17" s="22">
        <v>2.5</v>
      </c>
      <c r="X17" s="22">
        <v>2.4300000000000002</v>
      </c>
    </row>
    <row r="18" spans="1:24" ht="18.75" customHeight="1">
      <c r="A18" s="176">
        <v>45163</v>
      </c>
      <c r="B18" s="50">
        <v>171.17789999999999</v>
      </c>
      <c r="C18" s="50">
        <v>124.6953</v>
      </c>
      <c r="D18" s="50">
        <v>135.91800000000001</v>
      </c>
      <c r="E18" s="50">
        <v>15.68</v>
      </c>
      <c r="F18" s="51">
        <v>5.4564998780377211E-2</v>
      </c>
      <c r="G18" s="51">
        <v>5.0778998865000903E-2</v>
      </c>
      <c r="H18" s="51">
        <v>4.7398998940549789E-2</v>
      </c>
      <c r="I18" s="51">
        <v>4.4382999007962644E-2</v>
      </c>
      <c r="J18" s="51">
        <v>4.2353999053314328E-2</v>
      </c>
      <c r="K18" s="51">
        <v>4.3636999024637038E-2</v>
      </c>
      <c r="L18" s="51">
        <v>4.2840999042429023E-2</v>
      </c>
      <c r="M18" s="51">
        <v>4.7398998940549789E-2</v>
      </c>
      <c r="N18" s="51">
        <v>2.2229999503120778E-2</v>
      </c>
      <c r="O18" s="50">
        <v>155.59870000000001</v>
      </c>
      <c r="P18" s="50">
        <v>2020</v>
      </c>
      <c r="Q18" s="50">
        <v>1275.44</v>
      </c>
      <c r="R18" s="50">
        <v>9073</v>
      </c>
      <c r="S18" s="50">
        <v>104.077</v>
      </c>
      <c r="T18" s="50">
        <v>7.2872000000000003</v>
      </c>
      <c r="U18" s="50">
        <v>7.2948000000000004</v>
      </c>
      <c r="V18" s="50">
        <v>2.5299999999999998</v>
      </c>
      <c r="W18" s="50">
        <v>2.42</v>
      </c>
      <c r="X18" s="50">
        <v>2.375</v>
      </c>
    </row>
    <row r="19" spans="1:24" ht="18.75" customHeight="1">
      <c r="A19" s="176">
        <v>45162</v>
      </c>
      <c r="B19" s="50">
        <v>171.22970000000001</v>
      </c>
      <c r="C19" s="50">
        <v>124.53879999999999</v>
      </c>
      <c r="D19" s="50">
        <v>125.643</v>
      </c>
      <c r="E19" s="50">
        <v>17.2</v>
      </c>
      <c r="F19" s="51">
        <v>5.4640998778678479E-2</v>
      </c>
      <c r="G19" s="51">
        <v>5.0228998877294359E-2</v>
      </c>
      <c r="H19" s="51">
        <v>4.7018998949043454E-2</v>
      </c>
      <c r="I19" s="51">
        <v>4.4145999013260009E-2</v>
      </c>
      <c r="J19" s="51">
        <v>4.2371999052911995E-2</v>
      </c>
      <c r="K19" s="51">
        <v>4.350099902767688E-2</v>
      </c>
      <c r="L19" s="51">
        <v>4.302099903840572E-2</v>
      </c>
      <c r="M19" s="51">
        <v>4.7018998949043454E-2</v>
      </c>
      <c r="N19" s="51">
        <v>2.2069999506697056E-2</v>
      </c>
      <c r="O19" s="52">
        <v>155.69759999999999</v>
      </c>
      <c r="P19" s="50">
        <v>2020</v>
      </c>
      <c r="Q19" s="52">
        <v>1275.44</v>
      </c>
      <c r="R19" s="50">
        <v>9073</v>
      </c>
      <c r="S19" s="30">
        <v>103.982</v>
      </c>
      <c r="T19" s="50">
        <v>7.2798999999999996</v>
      </c>
      <c r="U19" s="50">
        <v>7.2805999999999997</v>
      </c>
      <c r="V19" s="50">
        <v>2.4500000000000002</v>
      </c>
      <c r="W19" s="22">
        <v>2.37</v>
      </c>
      <c r="X19" s="22">
        <v>2.3149999999999999</v>
      </c>
    </row>
    <row r="20" spans="1:24" ht="18.75" customHeight="1">
      <c r="A20" s="176">
        <v>45161</v>
      </c>
      <c r="B20" s="50">
        <v>171.41909999999999</v>
      </c>
      <c r="C20" s="50">
        <v>124.42829999999999</v>
      </c>
      <c r="D20" s="50">
        <v>129.51400000000001</v>
      </c>
      <c r="E20" s="50">
        <v>15.98</v>
      </c>
      <c r="F20" s="51">
        <v>5.4361998784914614E-2</v>
      </c>
      <c r="G20" s="51">
        <v>4.9666998889856047E-2</v>
      </c>
      <c r="H20" s="51">
        <v>4.6558998959325255E-2</v>
      </c>
      <c r="I20" s="51">
        <v>4.3696999023295935E-2</v>
      </c>
      <c r="J20" s="51">
        <v>4.1917999063059687E-2</v>
      </c>
      <c r="K20" s="51">
        <v>4.3019999038428063E-2</v>
      </c>
      <c r="L20" s="51">
        <v>4.2698999045602974E-2</v>
      </c>
      <c r="M20" s="51">
        <v>4.6558998959325255E-2</v>
      </c>
      <c r="N20" s="51">
        <v>2.2109999505802988E-2</v>
      </c>
      <c r="O20" s="52">
        <v>155.7208</v>
      </c>
      <c r="P20" s="50">
        <v>2020</v>
      </c>
      <c r="Q20" s="52">
        <v>1275.44</v>
      </c>
      <c r="R20" s="50">
        <v>9073</v>
      </c>
      <c r="S20" s="30">
        <v>103.419</v>
      </c>
      <c r="T20" s="50">
        <v>7.2785000000000002</v>
      </c>
      <c r="U20" s="50">
        <v>7.2877000000000001</v>
      </c>
      <c r="V20" s="50">
        <v>2.4449999999999998</v>
      </c>
      <c r="W20" s="22">
        <v>2.39</v>
      </c>
      <c r="X20" s="22">
        <v>2.3250000000000002</v>
      </c>
    </row>
    <row r="21" spans="1:24" ht="18.75" customHeight="1">
      <c r="A21" s="176">
        <v>45160</v>
      </c>
      <c r="B21" s="50">
        <v>170.55269999999999</v>
      </c>
      <c r="C21" s="50">
        <v>124.07299999999999</v>
      </c>
      <c r="D21" s="50">
        <v>131.5</v>
      </c>
      <c r="E21" s="50">
        <v>16.97</v>
      </c>
      <c r="F21" s="51">
        <v>5.4160998789407312E-2</v>
      </c>
      <c r="G21" s="51">
        <v>5.0458998872153459E-2</v>
      </c>
      <c r="H21" s="51">
        <v>4.755799893699586E-2</v>
      </c>
      <c r="I21" s="51">
        <v>4.4878998996876175E-2</v>
      </c>
      <c r="J21" s="51">
        <v>4.3240999033488332E-2</v>
      </c>
      <c r="K21" s="51">
        <v>4.4326999009214337E-2</v>
      </c>
      <c r="L21" s="51">
        <v>4.400399901643396E-2</v>
      </c>
      <c r="M21" s="51">
        <v>4.755799893699586E-2</v>
      </c>
      <c r="N21" s="51">
        <v>2.2079999506473543E-2</v>
      </c>
      <c r="O21" s="52">
        <v>155.75370000000001</v>
      </c>
      <c r="P21" s="50">
        <v>2020</v>
      </c>
      <c r="Q21" s="52">
        <v>1275.44</v>
      </c>
      <c r="R21" s="50">
        <v>9073</v>
      </c>
      <c r="S21" s="30">
        <v>103.563</v>
      </c>
      <c r="T21" s="50">
        <v>7.2939999999999996</v>
      </c>
      <c r="U21" s="50">
        <v>7.3064999999999998</v>
      </c>
      <c r="V21" s="50">
        <v>2.41</v>
      </c>
      <c r="W21" s="22">
        <v>2.35</v>
      </c>
      <c r="X21" s="22">
        <v>2.29</v>
      </c>
    </row>
    <row r="22" spans="1:24" ht="18.75" customHeight="1">
      <c r="A22" s="176">
        <v>45159</v>
      </c>
      <c r="B22" s="50">
        <v>170.36250000000001</v>
      </c>
      <c r="C22" s="50">
        <v>123.8062</v>
      </c>
      <c r="D22" s="50">
        <v>137.625</v>
      </c>
      <c r="E22" s="50">
        <v>17.13</v>
      </c>
      <c r="F22" s="51">
        <v>5.4339998785406352E-2</v>
      </c>
      <c r="G22" s="51">
        <v>5.0005998882278802E-2</v>
      </c>
      <c r="H22" s="51">
        <v>4.7154998946003612E-2</v>
      </c>
      <c r="I22" s="51">
        <v>4.4661999001726509E-2</v>
      </c>
      <c r="J22" s="51">
        <v>4.3378999030403799E-2</v>
      </c>
      <c r="K22" s="51">
        <v>4.4271999010443687E-2</v>
      </c>
      <c r="L22" s="51">
        <v>4.4464999006129803E-2</v>
      </c>
      <c r="M22" s="51">
        <v>4.7154998946003612E-2</v>
      </c>
      <c r="N22" s="51">
        <v>2.1859999511390924E-2</v>
      </c>
      <c r="O22" s="52">
        <v>155.91569999999999</v>
      </c>
      <c r="P22" s="50">
        <v>2020</v>
      </c>
      <c r="Q22" s="52">
        <v>1275.44</v>
      </c>
      <c r="R22" s="50">
        <v>9073</v>
      </c>
      <c r="S22" s="30">
        <v>103.3</v>
      </c>
      <c r="T22" s="50">
        <v>7.2831999999999999</v>
      </c>
      <c r="U22" s="50">
        <v>7.2892000000000001</v>
      </c>
      <c r="V22" s="50">
        <v>2.37005</v>
      </c>
      <c r="W22" s="22">
        <v>2.34</v>
      </c>
      <c r="X22" s="22">
        <v>2.28505</v>
      </c>
    </row>
    <row r="23" spans="1:24" ht="18.75" customHeight="1">
      <c r="A23" s="176">
        <v>45163</v>
      </c>
      <c r="B23" s="50">
        <v>171.17789999999999</v>
      </c>
      <c r="C23" s="50">
        <v>124.6953</v>
      </c>
      <c r="D23" s="50">
        <v>135.91800000000001</v>
      </c>
      <c r="E23" s="50">
        <v>15.68</v>
      </c>
      <c r="F23" s="51">
        <v>5.4564998780377211E-2</v>
      </c>
      <c r="G23" s="51">
        <v>5.0778998865000903E-2</v>
      </c>
      <c r="H23" s="51">
        <v>4.7398998940549789E-2</v>
      </c>
      <c r="I23" s="51">
        <v>4.4382999007962644E-2</v>
      </c>
      <c r="J23" s="51">
        <v>4.2353999053314328E-2</v>
      </c>
      <c r="K23" s="51">
        <v>4.3636999024637038E-2</v>
      </c>
      <c r="L23" s="51">
        <v>4.2840999042429023E-2</v>
      </c>
      <c r="M23" s="51">
        <v>4.7398998940549789E-2</v>
      </c>
      <c r="N23" s="51">
        <v>2.2229999503120778E-2</v>
      </c>
      <c r="O23" s="50">
        <v>155.59870000000001</v>
      </c>
      <c r="P23" s="50">
        <v>2020</v>
      </c>
      <c r="Q23" s="50">
        <v>1275.44</v>
      </c>
      <c r="R23" s="50">
        <v>9073</v>
      </c>
      <c r="S23" s="50">
        <v>104.077</v>
      </c>
      <c r="T23" s="50">
        <v>7.2872000000000003</v>
      </c>
      <c r="U23" s="50">
        <v>7.2948000000000004</v>
      </c>
      <c r="V23" s="50">
        <v>2.5299999999999998</v>
      </c>
      <c r="W23" s="50">
        <v>2.42</v>
      </c>
      <c r="X23" s="50">
        <v>2.375</v>
      </c>
    </row>
    <row r="24" spans="1:24" ht="18.75" customHeight="1">
      <c r="A24" s="176">
        <v>45162</v>
      </c>
      <c r="B24" s="50">
        <v>171.22970000000001</v>
      </c>
      <c r="C24" s="50">
        <v>124.53879999999999</v>
      </c>
      <c r="D24" s="50">
        <v>125.643</v>
      </c>
      <c r="E24" s="50">
        <v>17.2</v>
      </c>
      <c r="F24" s="51">
        <v>5.4640998778678479E-2</v>
      </c>
      <c r="G24" s="51">
        <v>5.0228998877294359E-2</v>
      </c>
      <c r="H24" s="51">
        <v>4.7018998949043454E-2</v>
      </c>
      <c r="I24" s="51">
        <v>4.4145999013260009E-2</v>
      </c>
      <c r="J24" s="51">
        <v>4.2371999052911995E-2</v>
      </c>
      <c r="K24" s="51">
        <v>4.350099902767688E-2</v>
      </c>
      <c r="L24" s="51">
        <v>4.302099903840572E-2</v>
      </c>
      <c r="M24" s="51">
        <v>4.7018998949043454E-2</v>
      </c>
      <c r="N24" s="51">
        <v>2.2069999506697056E-2</v>
      </c>
      <c r="O24" s="52">
        <v>155.69759999999999</v>
      </c>
      <c r="P24" s="50">
        <v>2020</v>
      </c>
      <c r="Q24" s="52">
        <v>1275.44</v>
      </c>
      <c r="R24" s="50">
        <v>9073</v>
      </c>
      <c r="S24" s="30">
        <v>103.982</v>
      </c>
      <c r="T24" s="50">
        <v>7.2798999999999996</v>
      </c>
      <c r="U24" s="50">
        <v>7.2805999999999997</v>
      </c>
      <c r="V24" s="50">
        <v>2.4500000000000002</v>
      </c>
      <c r="W24" s="22">
        <v>2.37</v>
      </c>
      <c r="X24" s="22">
        <v>2.3149999999999999</v>
      </c>
    </row>
    <row r="25" spans="1:24" ht="18.75" customHeight="1">
      <c r="A25" s="176">
        <v>45161</v>
      </c>
      <c r="B25" s="50">
        <v>171.41909999999999</v>
      </c>
      <c r="C25" s="50">
        <v>124.42829999999999</v>
      </c>
      <c r="D25" s="50">
        <v>129.51400000000001</v>
      </c>
      <c r="E25" s="50">
        <v>15.98</v>
      </c>
      <c r="F25" s="51">
        <v>5.4361998784914614E-2</v>
      </c>
      <c r="G25" s="51">
        <v>4.9666998889856047E-2</v>
      </c>
      <c r="H25" s="51">
        <v>4.6558998959325255E-2</v>
      </c>
      <c r="I25" s="51">
        <v>4.3696999023295935E-2</v>
      </c>
      <c r="J25" s="51">
        <v>4.1917999063059687E-2</v>
      </c>
      <c r="K25" s="51">
        <v>4.3019999038428063E-2</v>
      </c>
      <c r="L25" s="51">
        <v>4.2698999045602974E-2</v>
      </c>
      <c r="M25" s="51">
        <v>4.6558998959325255E-2</v>
      </c>
      <c r="N25" s="51">
        <v>2.2109999505802988E-2</v>
      </c>
      <c r="O25" s="52">
        <v>155.7208</v>
      </c>
      <c r="P25" s="50">
        <v>2020</v>
      </c>
      <c r="Q25" s="52">
        <v>1275.44</v>
      </c>
      <c r="R25" s="50">
        <v>9073</v>
      </c>
      <c r="S25" s="30">
        <v>103.419</v>
      </c>
      <c r="T25" s="50">
        <v>7.2785000000000002</v>
      </c>
      <c r="U25" s="50">
        <v>7.2877000000000001</v>
      </c>
      <c r="V25" s="50">
        <v>2.4449999999999998</v>
      </c>
      <c r="W25" s="22">
        <v>2.39</v>
      </c>
      <c r="X25" s="22">
        <v>2.3250000000000002</v>
      </c>
    </row>
    <row r="26" spans="1:24" ht="18.75" customHeight="1">
      <c r="A26" s="176">
        <v>45160</v>
      </c>
      <c r="B26" s="50">
        <v>170.55269999999999</v>
      </c>
      <c r="C26" s="50">
        <v>124.07299999999999</v>
      </c>
      <c r="D26" s="50">
        <v>131.5</v>
      </c>
      <c r="E26" s="50">
        <v>16.97</v>
      </c>
      <c r="F26" s="51">
        <v>5.4160998789407312E-2</v>
      </c>
      <c r="G26" s="51">
        <v>5.0458998872153459E-2</v>
      </c>
      <c r="H26" s="51">
        <v>4.755799893699586E-2</v>
      </c>
      <c r="I26" s="51">
        <v>4.4878998996876175E-2</v>
      </c>
      <c r="J26" s="51">
        <v>4.3240999033488332E-2</v>
      </c>
      <c r="K26" s="51">
        <v>4.4326999009214337E-2</v>
      </c>
      <c r="L26" s="51">
        <v>4.400399901643396E-2</v>
      </c>
      <c r="M26" s="51">
        <v>4.755799893699586E-2</v>
      </c>
      <c r="N26" s="51">
        <v>2.2079999506473543E-2</v>
      </c>
      <c r="O26" s="52">
        <v>155.75370000000001</v>
      </c>
      <c r="P26" s="50">
        <v>2020</v>
      </c>
      <c r="Q26" s="52">
        <v>1275.44</v>
      </c>
      <c r="R26" s="50">
        <v>9073</v>
      </c>
      <c r="S26" s="30">
        <v>103.563</v>
      </c>
      <c r="T26" s="50">
        <v>7.2939999999999996</v>
      </c>
      <c r="U26" s="50">
        <v>7.3064999999999998</v>
      </c>
      <c r="V26" s="50">
        <v>2.41</v>
      </c>
      <c r="W26" s="22">
        <v>2.35</v>
      </c>
      <c r="X26" s="22">
        <v>2.29</v>
      </c>
    </row>
    <row r="27" spans="1:24" ht="18.75" customHeight="1">
      <c r="A27" s="176">
        <v>45159</v>
      </c>
      <c r="B27" s="50">
        <v>170.36250000000001</v>
      </c>
      <c r="C27" s="50">
        <v>123.8062</v>
      </c>
      <c r="D27" s="50">
        <v>137.625</v>
      </c>
      <c r="E27" s="50">
        <v>17.13</v>
      </c>
      <c r="F27" s="51">
        <v>5.4339998785406352E-2</v>
      </c>
      <c r="G27" s="51">
        <v>5.0005998882278802E-2</v>
      </c>
      <c r="H27" s="51">
        <v>4.7154998946003612E-2</v>
      </c>
      <c r="I27" s="51">
        <v>4.4661999001726509E-2</v>
      </c>
      <c r="J27" s="51">
        <v>4.3378999030403799E-2</v>
      </c>
      <c r="K27" s="51">
        <v>4.4271999010443687E-2</v>
      </c>
      <c r="L27" s="51">
        <v>4.4464999006129803E-2</v>
      </c>
      <c r="M27" s="51">
        <v>4.7154998946003612E-2</v>
      </c>
      <c r="N27" s="51">
        <v>2.1859999511390924E-2</v>
      </c>
      <c r="O27" s="52">
        <v>155.91569999999999</v>
      </c>
      <c r="P27" s="50">
        <v>2020</v>
      </c>
      <c r="Q27" s="52">
        <v>1275.44</v>
      </c>
      <c r="R27" s="50">
        <v>9073</v>
      </c>
      <c r="S27" s="30">
        <v>103.3</v>
      </c>
      <c r="T27" s="50">
        <v>7.2831999999999999</v>
      </c>
      <c r="U27" s="50">
        <v>7.2892000000000001</v>
      </c>
      <c r="V27" s="50">
        <v>2.37005</v>
      </c>
      <c r="W27" s="22">
        <v>2.34</v>
      </c>
      <c r="X27" s="22">
        <v>2.28505</v>
      </c>
    </row>
    <row r="28" spans="1:24" ht="18.75" customHeight="1">
      <c r="A28" s="176">
        <v>45163</v>
      </c>
      <c r="B28" s="50">
        <v>171.22970000000001</v>
      </c>
      <c r="C28" s="50">
        <v>124.53879999999999</v>
      </c>
      <c r="D28" s="50">
        <v>135.91800000000001</v>
      </c>
      <c r="E28" s="50">
        <v>17.2</v>
      </c>
      <c r="F28" s="51">
        <v>5.425099878739565E-2</v>
      </c>
      <c r="G28" s="51">
        <v>5.0194998878054321E-2</v>
      </c>
      <c r="H28" s="51">
        <v>4.7025998948886996E-2</v>
      </c>
      <c r="I28" s="51">
        <v>4.4130999013595282E-2</v>
      </c>
      <c r="J28" s="51">
        <v>4.2353999053314328E-2</v>
      </c>
      <c r="K28" s="51">
        <v>4.3503999027609819E-2</v>
      </c>
      <c r="L28" s="51">
        <v>4.3001999038830403E-2</v>
      </c>
      <c r="M28" s="51">
        <v>4.7025998948886996E-2</v>
      </c>
      <c r="N28" s="51">
        <v>2.2209999503567817E-2</v>
      </c>
      <c r="O28" s="50">
        <v>155.69759999999999</v>
      </c>
      <c r="P28" s="50">
        <v>2020</v>
      </c>
      <c r="Q28" s="50">
        <v>1275.44</v>
      </c>
      <c r="R28" s="50">
        <v>9073</v>
      </c>
      <c r="S28" s="50">
        <v>104.18300000000001</v>
      </c>
      <c r="T28" s="50">
        <v>7.2889999999999997</v>
      </c>
      <c r="U28" s="50">
        <v>7.2934999999999999</v>
      </c>
      <c r="V28" s="50">
        <v>2.52</v>
      </c>
      <c r="W28" s="50">
        <v>2.42</v>
      </c>
      <c r="X28" s="50">
        <v>2.35</v>
      </c>
    </row>
    <row r="29" spans="1:24" ht="18.75" customHeight="1">
      <c r="A29" s="176">
        <v>45162</v>
      </c>
      <c r="B29" s="50">
        <v>171.22970000000001</v>
      </c>
      <c r="C29" s="50">
        <v>124.53879999999999</v>
      </c>
      <c r="D29" s="50">
        <v>125.643</v>
      </c>
      <c r="E29" s="50">
        <v>17.2</v>
      </c>
      <c r="F29" s="51">
        <v>5.4640998778678479E-2</v>
      </c>
      <c r="G29" s="51">
        <v>5.0228998877294359E-2</v>
      </c>
      <c r="H29" s="51">
        <v>4.7018998949043454E-2</v>
      </c>
      <c r="I29" s="51">
        <v>4.4145999013260009E-2</v>
      </c>
      <c r="J29" s="51">
        <v>4.2371999052911995E-2</v>
      </c>
      <c r="K29" s="51">
        <v>4.350099902767688E-2</v>
      </c>
      <c r="L29" s="51">
        <v>4.302099903840572E-2</v>
      </c>
      <c r="M29" s="51">
        <v>4.7018998949043454E-2</v>
      </c>
      <c r="N29" s="51">
        <v>2.2069999506697056E-2</v>
      </c>
      <c r="O29" s="52">
        <v>155.69759999999999</v>
      </c>
      <c r="P29" s="50">
        <v>2020</v>
      </c>
      <c r="Q29" s="52">
        <v>1275.44</v>
      </c>
      <c r="R29" s="50">
        <v>9073</v>
      </c>
      <c r="S29" s="30">
        <v>103.982</v>
      </c>
      <c r="T29" s="50">
        <v>7.2798999999999996</v>
      </c>
      <c r="U29" s="50">
        <v>7.2805999999999997</v>
      </c>
      <c r="V29" s="50">
        <v>2.4500000000000002</v>
      </c>
      <c r="W29" s="22">
        <v>2.37</v>
      </c>
      <c r="X29" s="22">
        <v>2.3149999999999999</v>
      </c>
    </row>
    <row r="30" spans="1:24" ht="18.75" customHeight="1">
      <c r="A30" s="176">
        <v>45161</v>
      </c>
      <c r="B30" s="50">
        <v>171.41909999999999</v>
      </c>
      <c r="C30" s="50">
        <v>124.42829999999999</v>
      </c>
      <c r="D30" s="50">
        <v>129.51400000000001</v>
      </c>
      <c r="E30" s="50">
        <v>15.98</v>
      </c>
      <c r="F30" s="51">
        <v>5.4361998784914614E-2</v>
      </c>
      <c r="G30" s="51">
        <v>4.9666998889856047E-2</v>
      </c>
      <c r="H30" s="51">
        <v>4.6558998959325255E-2</v>
      </c>
      <c r="I30" s="51">
        <v>4.3696999023295935E-2</v>
      </c>
      <c r="J30" s="51">
        <v>4.1917999063059687E-2</v>
      </c>
      <c r="K30" s="51">
        <v>4.3019999038428063E-2</v>
      </c>
      <c r="L30" s="51">
        <v>4.2698999045602974E-2</v>
      </c>
      <c r="M30" s="51">
        <v>4.6558998959325255E-2</v>
      </c>
      <c r="N30" s="51">
        <v>2.2109999505802988E-2</v>
      </c>
      <c r="O30" s="52">
        <v>155.7208</v>
      </c>
      <c r="P30" s="50">
        <v>2020</v>
      </c>
      <c r="Q30" s="52">
        <v>1275.44</v>
      </c>
      <c r="R30" s="50">
        <v>9073</v>
      </c>
      <c r="S30" s="30">
        <v>103.419</v>
      </c>
      <c r="T30" s="50">
        <v>7.2785000000000002</v>
      </c>
      <c r="U30" s="50">
        <v>7.2877000000000001</v>
      </c>
      <c r="V30" s="50">
        <v>2.4449999999999998</v>
      </c>
      <c r="W30" s="22">
        <v>2.39</v>
      </c>
      <c r="X30" s="22">
        <v>2.3250000000000002</v>
      </c>
    </row>
    <row r="31" spans="1:24" ht="18.75" customHeight="1">
      <c r="A31" s="176">
        <v>45160</v>
      </c>
      <c r="B31" s="50">
        <v>170.55269999999999</v>
      </c>
      <c r="C31" s="50">
        <v>124.07299999999999</v>
      </c>
      <c r="D31" s="50">
        <v>131.5</v>
      </c>
      <c r="E31" s="50">
        <v>16.97</v>
      </c>
      <c r="F31" s="51">
        <v>5.4160998789407312E-2</v>
      </c>
      <c r="G31" s="51">
        <v>5.0458998872153459E-2</v>
      </c>
      <c r="H31" s="51">
        <v>4.755799893699586E-2</v>
      </c>
      <c r="I31" s="51">
        <v>4.4878998996876175E-2</v>
      </c>
      <c r="J31" s="51">
        <v>4.3240999033488332E-2</v>
      </c>
      <c r="K31" s="51">
        <v>4.4326999009214337E-2</v>
      </c>
      <c r="L31" s="51">
        <v>4.400399901643396E-2</v>
      </c>
      <c r="M31" s="51">
        <v>4.755799893699586E-2</v>
      </c>
      <c r="N31" s="51">
        <v>2.2079999506473543E-2</v>
      </c>
      <c r="O31" s="52">
        <v>155.75370000000001</v>
      </c>
      <c r="P31" s="50">
        <v>2020</v>
      </c>
      <c r="Q31" s="52">
        <v>1275.44</v>
      </c>
      <c r="R31" s="50">
        <v>9073</v>
      </c>
      <c r="S31" s="30">
        <v>103.563</v>
      </c>
      <c r="T31" s="50">
        <v>7.2939999999999996</v>
      </c>
      <c r="U31" s="50">
        <v>7.3064999999999998</v>
      </c>
      <c r="V31" s="50">
        <v>2.41</v>
      </c>
      <c r="W31" s="22">
        <v>2.35</v>
      </c>
      <c r="X31" s="22">
        <v>2.29</v>
      </c>
    </row>
    <row r="32" spans="1:24" ht="18.75" customHeight="1">
      <c r="A32" s="176">
        <v>45159</v>
      </c>
      <c r="B32" s="50">
        <v>170.36250000000001</v>
      </c>
      <c r="C32" s="50">
        <v>123.8062</v>
      </c>
      <c r="D32" s="50">
        <v>137.625</v>
      </c>
      <c r="E32" s="50">
        <v>17.13</v>
      </c>
      <c r="F32" s="51">
        <v>5.4339998785406352E-2</v>
      </c>
      <c r="G32" s="51">
        <v>5.0005998882278802E-2</v>
      </c>
      <c r="H32" s="51">
        <v>4.7154998946003612E-2</v>
      </c>
      <c r="I32" s="51">
        <v>4.4661999001726509E-2</v>
      </c>
      <c r="J32" s="51">
        <v>4.3378999030403799E-2</v>
      </c>
      <c r="K32" s="51">
        <v>4.4271999010443687E-2</v>
      </c>
      <c r="L32" s="51">
        <v>4.4464999006129803E-2</v>
      </c>
      <c r="M32" s="51">
        <v>4.7154998946003612E-2</v>
      </c>
      <c r="N32" s="51">
        <v>2.1859999511390924E-2</v>
      </c>
      <c r="O32" s="52">
        <v>155.91569999999999</v>
      </c>
      <c r="P32" s="50">
        <v>2020</v>
      </c>
      <c r="Q32" s="52">
        <v>1275.44</v>
      </c>
      <c r="R32" s="50">
        <v>9073</v>
      </c>
      <c r="S32" s="30">
        <v>103.3</v>
      </c>
      <c r="T32" s="50">
        <v>7.2831999999999999</v>
      </c>
      <c r="U32" s="50">
        <v>7.2892000000000001</v>
      </c>
      <c r="V32" s="50">
        <v>2.37005</v>
      </c>
      <c r="W32" s="22">
        <v>2.34</v>
      </c>
      <c r="X32" s="22">
        <v>2.28505</v>
      </c>
    </row>
    <row r="33" spans="1:24" ht="18.75" customHeight="1">
      <c r="A33" s="176">
        <v>45156</v>
      </c>
      <c r="B33" s="50">
        <v>171.02500000000001</v>
      </c>
      <c r="C33" s="50">
        <v>124.3879</v>
      </c>
      <c r="D33" s="50">
        <v>135.375</v>
      </c>
      <c r="E33" s="50">
        <v>17.3</v>
      </c>
      <c r="F33" s="51">
        <v>5.4295998786389826E-2</v>
      </c>
      <c r="G33" s="51">
        <v>4.9424998895265158E-2</v>
      </c>
      <c r="H33" s="51">
        <v>4.646799896135926E-2</v>
      </c>
      <c r="I33" s="51">
        <v>4.3853999019786712E-2</v>
      </c>
      <c r="J33" s="51">
        <v>4.2545999049022794E-2</v>
      </c>
      <c r="K33" s="51">
        <v>4.3442999028973278E-2</v>
      </c>
      <c r="L33" s="51">
        <v>4.3750999022088941E-2</v>
      </c>
      <c r="M33" s="51">
        <v>4.646799896135926E-2</v>
      </c>
      <c r="N33" s="51">
        <v>2.1909999510273337E-2</v>
      </c>
      <c r="O33" s="50">
        <v>155.87200000000001</v>
      </c>
      <c r="P33" s="50">
        <v>2020</v>
      </c>
      <c r="Q33" s="50">
        <v>1275.44</v>
      </c>
      <c r="R33" s="50">
        <v>9073</v>
      </c>
      <c r="S33" s="50">
        <v>103.375</v>
      </c>
      <c r="T33" s="50">
        <v>7.2845000000000004</v>
      </c>
      <c r="U33" s="50">
        <v>7.3064</v>
      </c>
      <c r="V33" s="50">
        <v>2.2600500000000001</v>
      </c>
      <c r="W33" s="50">
        <v>2.2650000000000001</v>
      </c>
      <c r="X33" s="50">
        <v>2.2549999999999999</v>
      </c>
    </row>
    <row r="34" spans="1:24" ht="18.75" customHeight="1">
      <c r="A34" s="176">
        <v>45155</v>
      </c>
      <c r="B34" s="50">
        <v>171.03139999999999</v>
      </c>
      <c r="C34" s="50">
        <v>125.11109999999999</v>
      </c>
      <c r="D34" s="50">
        <v>129.27600000000001</v>
      </c>
      <c r="E34" s="50">
        <v>17.89</v>
      </c>
      <c r="F34" s="51">
        <v>5.4084998791106044E-2</v>
      </c>
      <c r="G34" s="51">
        <v>4.9291998898237939E-2</v>
      </c>
      <c r="H34" s="51">
        <v>4.6518998960219327E-2</v>
      </c>
      <c r="I34" s="51">
        <v>4.408299901466816E-2</v>
      </c>
      <c r="J34" s="51">
        <v>4.2740999044664205E-2</v>
      </c>
      <c r="K34" s="51">
        <v>4.3625999024882907E-2</v>
      </c>
      <c r="L34" s="51">
        <v>4.3867999019473788E-2</v>
      </c>
      <c r="M34" s="51">
        <v>4.6518998960219327E-2</v>
      </c>
      <c r="N34" s="51">
        <v>2.1939999509602785E-2</v>
      </c>
      <c r="O34" s="52">
        <v>155.84399999999999</v>
      </c>
      <c r="P34" s="50">
        <v>2020</v>
      </c>
      <c r="Q34" s="52">
        <v>1275.44</v>
      </c>
      <c r="R34" s="50">
        <v>9073</v>
      </c>
      <c r="S34" s="30">
        <v>103.572</v>
      </c>
      <c r="T34" s="50">
        <v>7.2866</v>
      </c>
      <c r="U34" s="50">
        <v>7.3041</v>
      </c>
      <c r="V34" s="50">
        <v>2.2549999999999999</v>
      </c>
      <c r="W34" s="22">
        <v>2.25</v>
      </c>
      <c r="X34" s="22">
        <v>2.2349999999999999</v>
      </c>
    </row>
    <row r="35" spans="1:24" ht="18.75" customHeight="1">
      <c r="A35" s="176">
        <v>45154</v>
      </c>
      <c r="B35" s="50">
        <v>171.22470000000001</v>
      </c>
      <c r="C35" s="50">
        <v>125.3587</v>
      </c>
      <c r="D35" s="50">
        <v>122.482</v>
      </c>
      <c r="E35" s="50">
        <v>16.78</v>
      </c>
      <c r="F35" s="51">
        <v>5.4431998783349991E-2</v>
      </c>
      <c r="G35" s="51">
        <v>4.9651998890191319E-2</v>
      </c>
      <c r="H35" s="51">
        <v>4.6658998957090074E-2</v>
      </c>
      <c r="I35" s="51">
        <v>4.4028999015875162E-2</v>
      </c>
      <c r="J35" s="51">
        <v>4.2503999049961563E-2</v>
      </c>
      <c r="K35" s="51">
        <v>4.3491999027878044E-2</v>
      </c>
      <c r="L35" s="51">
        <v>4.3518999027274546E-2</v>
      </c>
      <c r="M35" s="51">
        <v>4.6658998957090074E-2</v>
      </c>
      <c r="N35" s="51">
        <v>2.1919999510049821E-2</v>
      </c>
      <c r="O35" s="52">
        <v>155.82599999999999</v>
      </c>
      <c r="P35" s="50">
        <v>2020</v>
      </c>
      <c r="Q35" s="52">
        <v>1275.44</v>
      </c>
      <c r="R35" s="50">
        <v>9073</v>
      </c>
      <c r="S35" s="30">
        <v>103.431</v>
      </c>
      <c r="T35" s="50">
        <v>7.2984999999999998</v>
      </c>
      <c r="U35" s="50">
        <v>7.3362999999999996</v>
      </c>
      <c r="V35" s="50">
        <v>2.23</v>
      </c>
      <c r="W35" s="22">
        <v>2.23</v>
      </c>
      <c r="X35" s="22">
        <v>2.23</v>
      </c>
    </row>
    <row r="36" spans="1:24" ht="18.75" customHeight="1">
      <c r="A36" s="176">
        <v>45153</v>
      </c>
      <c r="B36" s="50">
        <v>171.54830000000001</v>
      </c>
      <c r="C36" s="50">
        <v>125.5407</v>
      </c>
      <c r="D36" s="50">
        <v>99.75</v>
      </c>
      <c r="E36" s="50">
        <v>16.46</v>
      </c>
      <c r="F36" s="51">
        <v>5.4074998791329563E-2</v>
      </c>
      <c r="G36" s="51">
        <v>4.9521998893097045E-2</v>
      </c>
      <c r="H36" s="51">
        <v>4.645899896156043E-2</v>
      </c>
      <c r="I36" s="51">
        <v>4.3723999022692438E-2</v>
      </c>
      <c r="J36" s="51">
        <v>4.2109999058768159E-2</v>
      </c>
      <c r="K36" s="51">
        <v>4.3092999036796392E-2</v>
      </c>
      <c r="L36" s="51">
        <v>4.3154999035410584E-2</v>
      </c>
      <c r="M36" s="51">
        <v>4.645899896156043E-2</v>
      </c>
      <c r="N36" s="51">
        <v>2.2009999508038162E-2</v>
      </c>
      <c r="O36" s="52">
        <v>155.80670000000001</v>
      </c>
      <c r="P36" s="50">
        <v>2020</v>
      </c>
      <c r="Q36" s="52">
        <v>1275.44</v>
      </c>
      <c r="R36" s="50">
        <v>9073</v>
      </c>
      <c r="S36" s="30">
        <v>103.209</v>
      </c>
      <c r="T36" s="50">
        <v>7.2884000000000002</v>
      </c>
      <c r="U36" s="50">
        <v>7.3242000000000003</v>
      </c>
      <c r="V36" s="50">
        <v>2.2349999999999999</v>
      </c>
      <c r="W36" s="22">
        <v>2.23</v>
      </c>
      <c r="X36" s="22">
        <v>2.2400000000000002</v>
      </c>
    </row>
    <row r="37" spans="1:24" ht="18.75" customHeight="1">
      <c r="A37" s="176">
        <v>45152</v>
      </c>
      <c r="B37" s="50">
        <v>171.8621</v>
      </c>
      <c r="C37" s="50">
        <v>126.2948</v>
      </c>
      <c r="D37" s="50">
        <v>99.75</v>
      </c>
      <c r="E37" s="50">
        <v>14.82</v>
      </c>
      <c r="F37" s="51">
        <v>5.4156998789496723E-2</v>
      </c>
      <c r="G37" s="51">
        <v>4.9668998889811335E-2</v>
      </c>
      <c r="H37" s="51">
        <v>4.6456998961605128E-2</v>
      </c>
      <c r="I37" s="51">
        <v>4.3598999025486404E-2</v>
      </c>
      <c r="J37" s="51">
        <v>4.1912999063171447E-2</v>
      </c>
      <c r="K37" s="51">
        <v>4.2959999039769173E-2</v>
      </c>
      <c r="L37" s="51">
        <v>4.2887999041378501E-2</v>
      </c>
      <c r="M37" s="51">
        <v>4.6456998961605128E-2</v>
      </c>
      <c r="N37" s="51">
        <v>2.2169999504461885E-2</v>
      </c>
      <c r="O37" s="52">
        <v>155.75729999999999</v>
      </c>
      <c r="P37" s="50">
        <v>2020</v>
      </c>
      <c r="Q37" s="52">
        <v>1275.44</v>
      </c>
      <c r="R37" s="50">
        <v>9073</v>
      </c>
      <c r="S37" s="30">
        <v>103.19</v>
      </c>
      <c r="T37" s="50">
        <v>7.2572999999999999</v>
      </c>
      <c r="U37" s="50">
        <v>7.2793000000000001</v>
      </c>
      <c r="V37" s="50">
        <v>2.23</v>
      </c>
      <c r="W37" s="22">
        <v>2.2350500000000002</v>
      </c>
      <c r="X37" s="22">
        <v>2.2650000000000001</v>
      </c>
    </row>
    <row r="38" spans="1:24" ht="18.75" customHeight="1">
      <c r="A38" s="176">
        <v>45149</v>
      </c>
      <c r="B38" s="50">
        <v>172.4579</v>
      </c>
      <c r="C38" s="50">
        <v>128.38810000000001</v>
      </c>
      <c r="D38" s="50">
        <v>99.125</v>
      </c>
      <c r="E38" s="50">
        <v>15.52</v>
      </c>
      <c r="F38" s="51">
        <v>5.3877998795732858E-2</v>
      </c>
      <c r="G38" s="51">
        <v>4.8185998922958967E-2</v>
      </c>
      <c r="H38" s="51">
        <v>4.4846998997591439E-2</v>
      </c>
      <c r="I38" s="51">
        <v>4.2056999059952797E-2</v>
      </c>
      <c r="J38" s="51">
        <v>4.0938999084942036E-2</v>
      </c>
      <c r="K38" s="51">
        <v>4.1614999069832265E-2</v>
      </c>
      <c r="L38" s="51">
        <v>4.2500999050028618E-2</v>
      </c>
      <c r="M38" s="51">
        <v>4.4846998997591439E-2</v>
      </c>
      <c r="N38" s="51">
        <v>2.2289999501779675E-2</v>
      </c>
      <c r="O38" s="52">
        <v>155.67490000000001</v>
      </c>
      <c r="P38" s="50">
        <v>1730</v>
      </c>
      <c r="Q38" s="52">
        <v>1352.68</v>
      </c>
      <c r="R38" s="50">
        <v>9073</v>
      </c>
      <c r="S38" s="30">
        <v>102.527</v>
      </c>
      <c r="T38" s="50">
        <v>7.2354000000000003</v>
      </c>
      <c r="U38" s="50">
        <v>7.2495000000000003</v>
      </c>
      <c r="V38" s="50">
        <v>2.2349999999999999</v>
      </c>
      <c r="W38" s="22">
        <v>2.2400000000000002</v>
      </c>
      <c r="X38" s="22">
        <v>2.29</v>
      </c>
    </row>
    <row r="39" spans="1:24" ht="18.75" customHeight="1">
      <c r="A39" s="176">
        <v>45148</v>
      </c>
      <c r="B39" s="50">
        <v>172.4579</v>
      </c>
      <c r="C39" s="50">
        <v>128.38810000000001</v>
      </c>
      <c r="D39" s="50">
        <v>97.5</v>
      </c>
      <c r="E39" s="50">
        <v>15.85</v>
      </c>
      <c r="F39" s="51">
        <v>5.426799878701568E-2</v>
      </c>
      <c r="G39" s="51">
        <v>4.8416998917795724E-2</v>
      </c>
      <c r="H39" s="51">
        <v>4.5099998991936445E-2</v>
      </c>
      <c r="I39" s="51">
        <v>4.2320999054051935E-2</v>
      </c>
      <c r="J39" s="51">
        <v>4.105499908234924E-2</v>
      </c>
      <c r="K39" s="51">
        <v>4.179699906576425E-2</v>
      </c>
      <c r="L39" s="51">
        <v>4.2517999049648647E-2</v>
      </c>
      <c r="M39" s="51">
        <v>4.5099998991936445E-2</v>
      </c>
      <c r="N39" s="51">
        <v>2.237999949976802E-2</v>
      </c>
      <c r="O39" s="52">
        <v>155.67490000000001</v>
      </c>
      <c r="P39" s="50">
        <v>1730</v>
      </c>
      <c r="Q39" s="52">
        <v>1352.68</v>
      </c>
      <c r="R39" s="50">
        <v>9073</v>
      </c>
      <c r="S39" s="30">
        <v>102.524</v>
      </c>
      <c r="T39" s="50">
        <v>7.2187999999999999</v>
      </c>
      <c r="U39" s="50">
        <v>7.2427000000000001</v>
      </c>
      <c r="V39" s="50">
        <v>2.23</v>
      </c>
      <c r="W39" s="22">
        <v>2.25</v>
      </c>
      <c r="X39" s="22">
        <v>2.2999999999999998</v>
      </c>
    </row>
    <row r="40" spans="1:24" ht="18.75" customHeight="1">
      <c r="A40" s="176">
        <v>45147</v>
      </c>
      <c r="B40" s="50">
        <v>173.0701</v>
      </c>
      <c r="C40" s="50">
        <v>129.35679999999999</v>
      </c>
      <c r="D40" s="50">
        <v>95.188000000000002</v>
      </c>
      <c r="E40" s="50">
        <v>15.96</v>
      </c>
      <c r="F40" s="51">
        <v>5.4327998785674576E-2</v>
      </c>
      <c r="G40" s="51">
        <v>4.807999892532825E-2</v>
      </c>
      <c r="H40" s="51">
        <v>4.4395999007672077E-2</v>
      </c>
      <c r="I40" s="51">
        <v>4.1369999075308438E-2</v>
      </c>
      <c r="J40" s="51">
        <v>4.0080999104119837E-2</v>
      </c>
      <c r="K40" s="51">
        <v>4.0776999088563026E-2</v>
      </c>
      <c r="L40" s="51">
        <v>4.1700999067910013E-2</v>
      </c>
      <c r="M40" s="51">
        <v>4.4395999007672077E-2</v>
      </c>
      <c r="N40" s="51">
        <v>2.2299999501556159E-2</v>
      </c>
      <c r="O40" s="52">
        <v>155.56209999999999</v>
      </c>
      <c r="P40" s="50">
        <v>1730</v>
      </c>
      <c r="Q40" s="52">
        <v>1352.68</v>
      </c>
      <c r="R40" s="50">
        <v>9073</v>
      </c>
      <c r="S40" s="30">
        <v>102.49</v>
      </c>
      <c r="T40" s="50">
        <v>7.2107000000000001</v>
      </c>
      <c r="U40" s="50">
        <v>7.2293000000000003</v>
      </c>
      <c r="V40" s="50">
        <v>2.21</v>
      </c>
      <c r="W40" s="22">
        <v>2.2200000000000002</v>
      </c>
      <c r="X40" s="22">
        <v>2.2799999999999998</v>
      </c>
    </row>
    <row r="41" spans="1:24" ht="18.75" customHeight="1">
      <c r="A41" s="176">
        <v>45146</v>
      </c>
      <c r="B41" s="50">
        <v>173.0641</v>
      </c>
      <c r="C41" s="50">
        <v>129.554</v>
      </c>
      <c r="D41" s="50">
        <v>94.875</v>
      </c>
      <c r="E41" s="50">
        <v>15.99</v>
      </c>
      <c r="F41" s="51">
        <v>5.4335998785495762E-2</v>
      </c>
      <c r="G41" s="51">
        <v>4.7513998937979342E-2</v>
      </c>
      <c r="H41" s="51">
        <v>4.4156999013014141E-2</v>
      </c>
      <c r="I41" s="51">
        <v>4.1107999081164602E-2</v>
      </c>
      <c r="J41" s="51">
        <v>4.0219999101012947E-2</v>
      </c>
      <c r="K41" s="51">
        <v>4.0698999090306456E-2</v>
      </c>
      <c r="L41" s="51">
        <v>4.2066999059729278E-2</v>
      </c>
      <c r="M41" s="51">
        <v>4.4156999013014141E-2</v>
      </c>
      <c r="N41" s="51">
        <v>2.2249999502673746E-2</v>
      </c>
      <c r="O41" s="52">
        <v>155.65610000000001</v>
      </c>
      <c r="P41" s="50">
        <v>1730</v>
      </c>
      <c r="Q41" s="52">
        <v>1352.68</v>
      </c>
      <c r="R41" s="50">
        <v>9073</v>
      </c>
      <c r="S41" s="30">
        <v>102.52800000000001</v>
      </c>
      <c r="T41" s="50">
        <v>7.2186000000000003</v>
      </c>
      <c r="U41" s="50">
        <v>7.2370999999999999</v>
      </c>
      <c r="V41" s="50">
        <v>2.1949999999999998</v>
      </c>
      <c r="W41" s="22">
        <v>2.2149999999999999</v>
      </c>
      <c r="X41" s="22">
        <v>2.25</v>
      </c>
    </row>
    <row r="42" spans="1:24" ht="18.75" customHeight="1">
      <c r="A42" s="176">
        <v>45145</v>
      </c>
      <c r="B42" s="50">
        <v>172.77350000000001</v>
      </c>
      <c r="C42" s="50">
        <v>131.2516</v>
      </c>
      <c r="D42" s="50">
        <v>94.75</v>
      </c>
      <c r="E42" s="50">
        <v>15.77</v>
      </c>
      <c r="F42" s="51">
        <v>5.4034998792223635E-2</v>
      </c>
      <c r="G42" s="51">
        <v>4.7618998935632408E-2</v>
      </c>
      <c r="H42" s="51">
        <v>4.4558999004028738E-2</v>
      </c>
      <c r="I42" s="51">
        <v>4.1650999069027604E-2</v>
      </c>
      <c r="J42" s="51">
        <v>4.0884999086149038E-2</v>
      </c>
      <c r="K42" s="51">
        <v>4.1324999076314275E-2</v>
      </c>
      <c r="L42" s="51">
        <v>4.269799904562533E-2</v>
      </c>
      <c r="M42" s="51">
        <v>4.4558999004028738E-2</v>
      </c>
      <c r="N42" s="51">
        <v>2.226999950222671E-2</v>
      </c>
      <c r="O42" s="52">
        <v>155.6353</v>
      </c>
      <c r="P42" s="50">
        <v>1730</v>
      </c>
      <c r="Q42" s="52">
        <v>1352.68</v>
      </c>
      <c r="R42" s="50">
        <v>9073</v>
      </c>
      <c r="S42" s="30">
        <v>102.047</v>
      </c>
      <c r="T42" s="50">
        <v>7.1931000000000003</v>
      </c>
      <c r="U42" s="50">
        <v>7.2012</v>
      </c>
      <c r="V42" s="50">
        <v>2.2200000000000002</v>
      </c>
      <c r="W42" s="22">
        <v>2.2200000000000002</v>
      </c>
      <c r="X42" s="22">
        <v>2.2650000000000001</v>
      </c>
    </row>
    <row r="43" spans="1:24" ht="18.75" customHeight="1">
      <c r="A43" s="176">
        <v>45142</v>
      </c>
      <c r="B43" s="50">
        <v>172.91669999999999</v>
      </c>
      <c r="C43" s="50">
        <v>131.41319999999999</v>
      </c>
      <c r="D43" s="50">
        <v>95.875</v>
      </c>
      <c r="E43" s="50">
        <v>17.100000000000001</v>
      </c>
      <c r="F43" s="51">
        <v>5.3964998793788251E-2</v>
      </c>
      <c r="G43" s="51">
        <v>4.764099893514067E-2</v>
      </c>
      <c r="H43" s="51">
        <v>4.4473999005928633E-2</v>
      </c>
      <c r="I43" s="51">
        <v>4.1335999076068407E-2</v>
      </c>
      <c r="J43" s="51">
        <v>4.0337999098375439E-2</v>
      </c>
      <c r="K43" s="51">
        <v>4.0854999086819589E-2</v>
      </c>
      <c r="L43" s="51">
        <v>4.2006999061070388E-2</v>
      </c>
      <c r="M43" s="51">
        <v>4.4473999005928633E-2</v>
      </c>
      <c r="N43" s="51">
        <v>2.2149999504908917E-2</v>
      </c>
      <c r="O43" s="52">
        <v>155.5727</v>
      </c>
      <c r="P43" s="50">
        <v>1730</v>
      </c>
      <c r="Q43" s="52">
        <v>1352.68</v>
      </c>
      <c r="R43" s="50">
        <v>9073</v>
      </c>
      <c r="S43" s="30">
        <v>102.017</v>
      </c>
      <c r="T43" s="50">
        <v>7.1729000000000003</v>
      </c>
      <c r="U43" s="50">
        <v>7.1879</v>
      </c>
      <c r="V43" s="50">
        <v>2.2050000000000001</v>
      </c>
      <c r="W43" s="22">
        <v>2.2050000000000001</v>
      </c>
      <c r="X43" s="22">
        <v>2.2549999999999999</v>
      </c>
    </row>
    <row r="44" spans="1:24" ht="18.75" customHeight="1">
      <c r="A44" s="176">
        <v>45141</v>
      </c>
      <c r="B44" s="50">
        <v>172.10050000000001</v>
      </c>
      <c r="C44" s="50">
        <v>131.0915</v>
      </c>
      <c r="D44" s="50">
        <v>99</v>
      </c>
      <c r="E44" s="50">
        <v>15.92</v>
      </c>
      <c r="F44" s="51">
        <v>5.3988998793251815E-2</v>
      </c>
      <c r="G44" s="51">
        <v>4.8809998909011484E-2</v>
      </c>
      <c r="H44" s="51">
        <v>4.5764998977072542E-2</v>
      </c>
      <c r="I44" s="51">
        <v>4.2916999040730291E-2</v>
      </c>
      <c r="J44" s="51">
        <v>4.1750999066792423E-2</v>
      </c>
      <c r="K44" s="51">
        <v>4.2475999050587417E-2</v>
      </c>
      <c r="L44" s="51">
        <v>4.2908999040909106E-2</v>
      </c>
      <c r="M44" s="51">
        <v>4.5764998977072542E-2</v>
      </c>
      <c r="N44" s="51">
        <v>2.2149999504908917E-2</v>
      </c>
      <c r="O44" s="52">
        <v>155.52359999999999</v>
      </c>
      <c r="P44" s="50">
        <v>1730</v>
      </c>
      <c r="Q44" s="52">
        <v>1352.68</v>
      </c>
      <c r="R44" s="50">
        <v>9073</v>
      </c>
      <c r="S44" s="30">
        <v>102.542</v>
      </c>
      <c r="T44" s="50">
        <v>7.1696999999999997</v>
      </c>
      <c r="U44" s="50">
        <v>7.1820000000000004</v>
      </c>
      <c r="V44" s="50">
        <v>2.2400000000000002</v>
      </c>
      <c r="W44" s="22">
        <v>2.2450000000000001</v>
      </c>
      <c r="X44" s="22">
        <v>2.2549999999999999</v>
      </c>
    </row>
    <row r="45" spans="1:24" ht="18.75" customHeight="1">
      <c r="A45" s="176">
        <v>45140</v>
      </c>
      <c r="B45" s="50">
        <v>172.6335</v>
      </c>
      <c r="C45" s="50">
        <v>131.7449</v>
      </c>
      <c r="D45" s="50">
        <v>97.188000000000002</v>
      </c>
      <c r="E45" s="50">
        <v>16.09</v>
      </c>
      <c r="F45" s="51">
        <v>5.3762998798303305E-2</v>
      </c>
      <c r="G45" s="51">
        <v>4.8766998909972603E-2</v>
      </c>
      <c r="H45" s="51">
        <v>4.5506998982839289E-2</v>
      </c>
      <c r="I45" s="51">
        <v>4.2370999052934344E-2</v>
      </c>
      <c r="J45" s="51">
        <v>4.0774999088607725E-2</v>
      </c>
      <c r="K45" s="51">
        <v>4.1662999068759379E-2</v>
      </c>
      <c r="L45" s="51">
        <v>4.1748999066837135E-2</v>
      </c>
      <c r="M45" s="51">
        <v>4.5506998982839289E-2</v>
      </c>
      <c r="N45" s="51">
        <v>2.226999950222671E-2</v>
      </c>
      <c r="O45" s="52">
        <v>155.5009</v>
      </c>
      <c r="P45" s="50">
        <v>1730</v>
      </c>
      <c r="Q45" s="52">
        <v>1352.68</v>
      </c>
      <c r="R45" s="50">
        <v>9073</v>
      </c>
      <c r="S45" s="30">
        <v>102.59</v>
      </c>
      <c r="T45" s="50">
        <v>7.1916000000000002</v>
      </c>
      <c r="U45" s="50">
        <v>7.2008999999999999</v>
      </c>
      <c r="V45" s="50">
        <v>2.2450000000000001</v>
      </c>
      <c r="W45" s="22">
        <v>2.25</v>
      </c>
      <c r="X45" s="22">
        <v>2.25</v>
      </c>
    </row>
    <row r="46" spans="1:24" ht="18.75" customHeight="1">
      <c r="A46" s="176">
        <v>45139</v>
      </c>
      <c r="B46" s="50">
        <v>172.87620000000001</v>
      </c>
      <c r="C46" s="50">
        <v>133.2533</v>
      </c>
      <c r="D46" s="50">
        <v>95.563000000000002</v>
      </c>
      <c r="E46" s="50">
        <v>13.93</v>
      </c>
      <c r="F46" s="51">
        <v>5.3796998797543343E-2</v>
      </c>
      <c r="G46" s="51">
        <v>4.9015998904407027E-2</v>
      </c>
      <c r="H46" s="51">
        <v>4.5677998979017143E-2</v>
      </c>
      <c r="I46" s="51">
        <v>4.2159999057650568E-2</v>
      </c>
      <c r="J46" s="51">
        <v>4.0229999100789428E-2</v>
      </c>
      <c r="K46" s="51">
        <v>4.1218999078683559E-2</v>
      </c>
      <c r="L46" s="51">
        <v>4.0918999085389075E-2</v>
      </c>
      <c r="M46" s="51">
        <v>4.5677998979017143E-2</v>
      </c>
      <c r="N46" s="51">
        <v>2.2399999499320988E-2</v>
      </c>
      <c r="O46" s="52">
        <v>155.46299999999999</v>
      </c>
      <c r="P46" s="50">
        <v>1730</v>
      </c>
      <c r="Q46" s="52">
        <v>1352.68</v>
      </c>
      <c r="R46" s="50">
        <v>9073</v>
      </c>
      <c r="S46" s="30">
        <v>102.303</v>
      </c>
      <c r="T46" s="50">
        <v>7.1776999999999997</v>
      </c>
      <c r="U46" s="50">
        <v>7.1856</v>
      </c>
      <c r="V46" s="50">
        <v>2.2650000000000001</v>
      </c>
      <c r="W46" s="22">
        <v>2.2650000000000001</v>
      </c>
      <c r="X46" s="22">
        <v>2.27</v>
      </c>
    </row>
    <row r="47" spans="1:24" ht="18.75" customHeight="1">
      <c r="A47" s="176">
        <v>45138</v>
      </c>
      <c r="B47" s="50">
        <v>173.32679999999999</v>
      </c>
      <c r="C47" s="50">
        <v>133.2302</v>
      </c>
      <c r="D47" s="50">
        <v>99.576999999999998</v>
      </c>
      <c r="E47" s="50">
        <v>13.63</v>
      </c>
      <c r="F47" s="51">
        <v>5.400099879298359E-2</v>
      </c>
      <c r="G47" s="51">
        <v>4.8765998909994959E-2</v>
      </c>
      <c r="H47" s="51">
        <v>4.5248998988606036E-2</v>
      </c>
      <c r="I47" s="51">
        <v>4.1773999066278336E-2</v>
      </c>
      <c r="J47" s="51">
        <v>3.9587999115139244E-2</v>
      </c>
      <c r="K47" s="51">
        <v>4.0750999089144167E-2</v>
      </c>
      <c r="L47" s="51">
        <v>4.0095999103784558E-2</v>
      </c>
      <c r="M47" s="51">
        <v>4.5248998988606036E-2</v>
      </c>
      <c r="N47" s="51">
        <v>2.2439999498426916E-2</v>
      </c>
      <c r="O47" s="52">
        <v>155.43270000000001</v>
      </c>
      <c r="P47" s="50">
        <v>1730</v>
      </c>
      <c r="Q47" s="52">
        <v>1352.68</v>
      </c>
      <c r="R47" s="50">
        <v>9073</v>
      </c>
      <c r="S47" s="30">
        <v>101.855</v>
      </c>
      <c r="T47" s="50">
        <v>7.1428000000000003</v>
      </c>
      <c r="U47" s="50">
        <v>7.1460999999999997</v>
      </c>
      <c r="V47" s="50">
        <v>2.2799999999999998</v>
      </c>
      <c r="W47" s="22">
        <v>2.2799999999999998</v>
      </c>
      <c r="X47" s="22">
        <v>2.28505</v>
      </c>
    </row>
    <row r="48" spans="1:24" ht="18.75" customHeight="1">
      <c r="A48" s="176">
        <v>45135</v>
      </c>
      <c r="B48" s="50">
        <v>173.11240000000001</v>
      </c>
      <c r="C48" s="50">
        <v>133.24299999999999</v>
      </c>
      <c r="D48" s="50">
        <v>99.576999999999998</v>
      </c>
      <c r="E48" s="50">
        <v>13.33</v>
      </c>
      <c r="F48" s="51">
        <v>5.4086998791061339E-2</v>
      </c>
      <c r="G48" s="51">
        <v>4.8743998910486697E-2</v>
      </c>
      <c r="H48" s="51">
        <v>4.5163998990505931E-2</v>
      </c>
      <c r="I48" s="51">
        <v>4.1773999066278336E-2</v>
      </c>
      <c r="J48" s="51">
        <v>3.9506999116949736E-2</v>
      </c>
      <c r="K48" s="51">
        <v>4.0750999089144167E-2</v>
      </c>
      <c r="L48" s="51">
        <v>4.0104999103583401E-2</v>
      </c>
      <c r="M48" s="51">
        <v>4.5163998990505931E-2</v>
      </c>
      <c r="N48" s="51">
        <v>2.2309999501332639E-2</v>
      </c>
      <c r="O48" s="52">
        <v>155.3706</v>
      </c>
      <c r="P48" s="50">
        <v>1730</v>
      </c>
      <c r="Q48" s="52">
        <v>1352.68</v>
      </c>
      <c r="R48" s="50">
        <v>8917.4</v>
      </c>
      <c r="S48" s="30">
        <v>101.622</v>
      </c>
      <c r="T48" s="50">
        <v>7.1485000000000003</v>
      </c>
      <c r="U48" s="50">
        <v>7.1525999999999996</v>
      </c>
      <c r="V48" s="50">
        <v>2.2799999999999998</v>
      </c>
      <c r="W48" s="22">
        <v>2.2799999999999998</v>
      </c>
      <c r="X48" s="22">
        <v>2.2850000000000001</v>
      </c>
    </row>
    <row r="49" spans="1:24" ht="18.75" customHeight="1">
      <c r="A49" s="176">
        <v>45134</v>
      </c>
      <c r="B49" s="50">
        <v>172.61750000000001</v>
      </c>
      <c r="C49" s="50">
        <v>132.4316</v>
      </c>
      <c r="D49" s="50">
        <v>101.843</v>
      </c>
      <c r="E49" s="50">
        <v>14.41</v>
      </c>
      <c r="F49" s="51">
        <v>5.4162998789362607E-2</v>
      </c>
      <c r="G49" s="51">
        <v>4.9283998898416753E-2</v>
      </c>
      <c r="H49" s="51">
        <v>4.5819998975843192E-2</v>
      </c>
      <c r="I49" s="51">
        <v>4.2387999052554373E-2</v>
      </c>
      <c r="J49" s="51">
        <v>3.9981999106332662E-2</v>
      </c>
      <c r="K49" s="51">
        <v>4.1370999075286095E-2</v>
      </c>
      <c r="L49" s="51">
        <v>4.0389999097213143E-2</v>
      </c>
      <c r="M49" s="51">
        <v>4.5819998975843192E-2</v>
      </c>
      <c r="N49" s="51">
        <v>2.2219999503344297E-2</v>
      </c>
      <c r="O49" s="52">
        <v>155.3562</v>
      </c>
      <c r="P49" s="50">
        <v>1730</v>
      </c>
      <c r="Q49" s="52">
        <v>1352.68</v>
      </c>
      <c r="R49" s="50">
        <v>8917.4</v>
      </c>
      <c r="S49" s="30">
        <v>101.773</v>
      </c>
      <c r="T49" s="50">
        <v>7.1675000000000004</v>
      </c>
      <c r="U49" s="50">
        <v>7.1704999999999997</v>
      </c>
      <c r="V49" s="50">
        <v>2.2599999999999998</v>
      </c>
      <c r="W49" s="22">
        <v>2.2599499999999999</v>
      </c>
      <c r="X49" s="22">
        <v>2.2599999999999998</v>
      </c>
    </row>
    <row r="50" spans="1:24" ht="18.75" customHeight="1">
      <c r="A50" s="176">
        <v>45133</v>
      </c>
      <c r="B50" s="50">
        <v>173.2576</v>
      </c>
      <c r="C50" s="50">
        <v>131.26499999999999</v>
      </c>
      <c r="D50" s="50">
        <v>107.229</v>
      </c>
      <c r="E50" s="50">
        <v>13.19</v>
      </c>
      <c r="F50" s="51">
        <v>5.3961998793855312E-2</v>
      </c>
      <c r="G50" s="51">
        <v>4.8515998915582899E-2</v>
      </c>
      <c r="H50" s="51">
        <v>4.4880998996831477E-2</v>
      </c>
      <c r="I50" s="51">
        <v>4.1162999079935252E-2</v>
      </c>
      <c r="J50" s="51">
        <v>3.8667999135702846E-2</v>
      </c>
      <c r="K50" s="51">
        <v>4.0022999105416235E-2</v>
      </c>
      <c r="L50" s="51">
        <v>3.9343999120593075E-2</v>
      </c>
      <c r="M50" s="51">
        <v>4.4880998996831477E-2</v>
      </c>
      <c r="N50" s="51">
        <v>2.2459999497979881E-2</v>
      </c>
      <c r="O50" s="52">
        <v>155.37819999999999</v>
      </c>
      <c r="P50" s="50">
        <v>1730</v>
      </c>
      <c r="Q50" s="52">
        <v>1352.68</v>
      </c>
      <c r="R50" s="50">
        <v>8917.4</v>
      </c>
      <c r="S50" s="30">
        <v>100.887</v>
      </c>
      <c r="T50" s="50">
        <v>7.1430999999999996</v>
      </c>
      <c r="U50" s="50">
        <v>7.1532</v>
      </c>
      <c r="V50" s="50">
        <v>2.2400000000000002</v>
      </c>
      <c r="W50" s="22">
        <v>2.2400000000000002</v>
      </c>
      <c r="X50" s="22">
        <v>2.2450000000000001</v>
      </c>
    </row>
    <row r="51" spans="1:24" ht="18.75" customHeight="1">
      <c r="A51" s="176">
        <v>45132</v>
      </c>
      <c r="B51" s="50">
        <v>172.98679999999999</v>
      </c>
      <c r="C51" s="50">
        <v>131.93360000000001</v>
      </c>
      <c r="D51" s="50">
        <v>107.229</v>
      </c>
      <c r="E51" s="50">
        <v>13.86</v>
      </c>
      <c r="F51" s="51">
        <v>5.4048998791910705E-2</v>
      </c>
      <c r="G51" s="51">
        <v>4.8743998910486697E-2</v>
      </c>
      <c r="H51" s="51">
        <v>4.5278998987935484E-2</v>
      </c>
      <c r="I51" s="51">
        <v>4.1675999068468812E-2</v>
      </c>
      <c r="J51" s="51">
        <v>3.8844999131746591E-2</v>
      </c>
      <c r="K51" s="51">
        <v>4.0311999098956587E-2</v>
      </c>
      <c r="L51" s="51">
        <v>3.9287999121844767E-2</v>
      </c>
      <c r="M51" s="51">
        <v>4.5278998987935484E-2</v>
      </c>
      <c r="N51" s="51">
        <v>2.2649999493733048E-2</v>
      </c>
      <c r="O51" s="52">
        <v>155.36019999999999</v>
      </c>
      <c r="P51" s="50">
        <v>1730</v>
      </c>
      <c r="Q51" s="52">
        <v>1352.68</v>
      </c>
      <c r="R51" s="50">
        <v>8917.4</v>
      </c>
      <c r="S51" s="30">
        <v>101.349</v>
      </c>
      <c r="T51" s="50">
        <v>7.1363000000000003</v>
      </c>
      <c r="U51" s="50">
        <v>7.1372</v>
      </c>
      <c r="V51" s="50">
        <v>2.2799999999999998</v>
      </c>
      <c r="W51" s="22">
        <v>2.2799999999999998</v>
      </c>
      <c r="X51" s="22">
        <v>2.2799999999999998</v>
      </c>
    </row>
    <row r="52" spans="1:24" ht="18.75" customHeight="1">
      <c r="A52" s="176">
        <v>45131</v>
      </c>
      <c r="B52" s="50">
        <v>172.95869999999999</v>
      </c>
      <c r="C52" s="50">
        <v>130.45079999999999</v>
      </c>
      <c r="D52" s="50">
        <v>109.682</v>
      </c>
      <c r="E52" s="50">
        <v>13.91</v>
      </c>
      <c r="F52" s="51">
        <v>5.4104998790659012E-2</v>
      </c>
      <c r="G52" s="51">
        <v>4.919099890049547E-2</v>
      </c>
      <c r="H52" s="51">
        <v>4.5108998991735282E-2</v>
      </c>
      <c r="I52" s="51">
        <v>4.1514999072067446E-2</v>
      </c>
      <c r="J52" s="51">
        <v>3.8724999134428797E-2</v>
      </c>
      <c r="K52" s="51">
        <v>4.0152999102510509E-2</v>
      </c>
      <c r="L52" s="51">
        <v>3.922299912329763E-2</v>
      </c>
      <c r="M52" s="51">
        <v>4.5108998991735282E-2</v>
      </c>
      <c r="N52" s="51">
        <v>2.1919999510049821E-2</v>
      </c>
      <c r="O52" s="52">
        <v>155.3742</v>
      </c>
      <c r="P52" s="50">
        <v>1730</v>
      </c>
      <c r="Q52" s="52">
        <v>1352.68</v>
      </c>
      <c r="R52" s="50">
        <v>8917.4</v>
      </c>
      <c r="S52" s="30">
        <v>101.346</v>
      </c>
      <c r="T52" s="50">
        <v>7.1874000000000002</v>
      </c>
      <c r="U52" s="50">
        <v>7.1863000000000001</v>
      </c>
      <c r="V52" s="50">
        <v>2.2000000000000002</v>
      </c>
      <c r="W52" s="22">
        <v>2.2000000000000002</v>
      </c>
      <c r="X52" s="22">
        <v>2.21</v>
      </c>
    </row>
    <row r="53" spans="1:24" ht="18.75" customHeight="1">
      <c r="A53" s="176">
        <v>45128</v>
      </c>
      <c r="B53" s="50">
        <v>173.27160000000001</v>
      </c>
      <c r="C53" s="50">
        <v>132.6669</v>
      </c>
      <c r="D53" s="50">
        <v>110.5</v>
      </c>
      <c r="E53" s="50">
        <v>13.6</v>
      </c>
      <c r="F53" s="51">
        <v>5.4008998792804776E-2</v>
      </c>
      <c r="G53" s="51">
        <v>4.8371998918801548E-2</v>
      </c>
      <c r="H53" s="51">
        <v>4.4400999007560317E-2</v>
      </c>
      <c r="I53" s="51">
        <v>4.0929999085143207E-2</v>
      </c>
      <c r="J53" s="51">
        <v>3.8348999142833053E-2</v>
      </c>
      <c r="K53" s="51">
        <v>3.9653999113664032E-2</v>
      </c>
      <c r="L53" s="51">
        <v>3.8973999128863214E-2</v>
      </c>
      <c r="M53" s="51">
        <v>4.4400999007560317E-2</v>
      </c>
      <c r="N53" s="51">
        <v>2.1969999508932234E-2</v>
      </c>
      <c r="O53" s="52">
        <v>155.32509999999999</v>
      </c>
      <c r="P53" s="50">
        <v>1730</v>
      </c>
      <c r="Q53" s="52">
        <v>1352.68</v>
      </c>
      <c r="R53" s="50">
        <v>8917.4</v>
      </c>
      <c r="S53" s="30">
        <v>101.071</v>
      </c>
      <c r="T53" s="50">
        <v>7.1875999999999998</v>
      </c>
      <c r="U53" s="50">
        <v>7.1881000000000004</v>
      </c>
      <c r="V53" s="50">
        <v>2.2050000000000001</v>
      </c>
      <c r="W53" s="22">
        <v>2.2000000000000002</v>
      </c>
      <c r="X53" s="22">
        <v>2.2349999999999999</v>
      </c>
    </row>
    <row r="54" spans="1:24" ht="18.75" customHeight="1">
      <c r="A54" s="176">
        <v>45128</v>
      </c>
      <c r="B54" s="50">
        <v>173.27160000000001</v>
      </c>
      <c r="C54" s="50">
        <v>132.6669</v>
      </c>
      <c r="D54" s="50">
        <v>110.5</v>
      </c>
      <c r="E54" s="50">
        <v>13.6</v>
      </c>
      <c r="F54" s="51">
        <v>5.4008998792804776E-2</v>
      </c>
      <c r="G54" s="51">
        <v>4.8371998918801548E-2</v>
      </c>
      <c r="H54" s="51">
        <v>4.4400999007560317E-2</v>
      </c>
      <c r="I54" s="51">
        <v>4.0929999085143207E-2</v>
      </c>
      <c r="J54" s="51">
        <v>3.8348999142833053E-2</v>
      </c>
      <c r="K54" s="51">
        <v>3.9653999113664032E-2</v>
      </c>
      <c r="L54" s="51">
        <v>3.8973999128863214E-2</v>
      </c>
      <c r="M54" s="51">
        <v>4.4400999007560317E-2</v>
      </c>
      <c r="N54" s="51">
        <v>2.1969999508932234E-2</v>
      </c>
      <c r="O54" s="52">
        <v>155.32509999999999</v>
      </c>
      <c r="P54" s="50">
        <v>1730</v>
      </c>
      <c r="Q54" s="52">
        <v>1352.68</v>
      </c>
      <c r="R54" s="50">
        <v>8917.4</v>
      </c>
      <c r="S54" s="30">
        <v>101.071</v>
      </c>
      <c r="T54" s="50">
        <v>7.1875999999999998</v>
      </c>
      <c r="U54" s="50">
        <v>7.1881000000000004</v>
      </c>
      <c r="V54" s="50">
        <v>2.2050000000000001</v>
      </c>
      <c r="W54" s="22">
        <v>2.2000000000000002</v>
      </c>
      <c r="X54" s="22">
        <v>2.2349999999999999</v>
      </c>
    </row>
    <row r="55" spans="1:24" ht="18.75" customHeight="1">
      <c r="A55" s="176">
        <v>45127</v>
      </c>
      <c r="B55" s="50">
        <v>173.27549999999999</v>
      </c>
      <c r="C55" s="50">
        <v>133.6251</v>
      </c>
      <c r="D55" s="50">
        <v>110.5</v>
      </c>
      <c r="E55" s="50">
        <v>13.99</v>
      </c>
      <c r="F55" s="51">
        <v>5.4032998792268333E-2</v>
      </c>
      <c r="G55" s="51">
        <v>4.8386998918466269E-2</v>
      </c>
      <c r="H55" s="51">
        <v>4.4459999006241556E-2</v>
      </c>
      <c r="I55" s="51">
        <v>4.1016999083198606E-2</v>
      </c>
      <c r="J55" s="51">
        <v>3.8502999139390884E-2</v>
      </c>
      <c r="K55" s="51">
        <v>3.9834999109618366E-2</v>
      </c>
      <c r="L55" s="51">
        <v>3.908399912640452E-2</v>
      </c>
      <c r="M55" s="51">
        <v>4.4459999006241556E-2</v>
      </c>
      <c r="N55" s="51">
        <v>2.2029999507591127E-2</v>
      </c>
      <c r="O55" s="52">
        <v>155.29239999999999</v>
      </c>
      <c r="P55" s="50">
        <v>1730</v>
      </c>
      <c r="Q55" s="52">
        <v>1352.68</v>
      </c>
      <c r="R55" s="50">
        <v>8917.4</v>
      </c>
      <c r="S55" s="30">
        <v>100.88</v>
      </c>
      <c r="T55" s="50">
        <v>7.1795999999999998</v>
      </c>
      <c r="U55" s="50">
        <v>7.1750999999999996</v>
      </c>
      <c r="V55" s="50">
        <v>2.2250000000000001</v>
      </c>
      <c r="W55" s="22">
        <v>2.2200000000000002</v>
      </c>
      <c r="X55" s="22">
        <v>2.2549999999999999</v>
      </c>
    </row>
    <row r="56" spans="1:24" ht="18.75" customHeight="1">
      <c r="A56" s="176">
        <v>45126</v>
      </c>
      <c r="B56" s="50">
        <v>173.7945</v>
      </c>
      <c r="C56" s="50">
        <v>133.22890000000001</v>
      </c>
      <c r="D56" s="50">
        <v>110.5</v>
      </c>
      <c r="E56" s="50">
        <v>13.76</v>
      </c>
      <c r="F56" s="51">
        <v>5.4014998792670674E-2</v>
      </c>
      <c r="G56" s="51">
        <v>4.7659998934715987E-2</v>
      </c>
      <c r="H56" s="51">
        <v>4.3391999030113218E-2</v>
      </c>
      <c r="I56" s="51">
        <v>3.9854999109171334E-2</v>
      </c>
      <c r="J56" s="51">
        <v>3.748299916218966E-2</v>
      </c>
      <c r="K56" s="51">
        <v>3.8712999134697022E-2</v>
      </c>
      <c r="L56" s="51">
        <v>3.8396999141760174E-2</v>
      </c>
      <c r="M56" s="51">
        <v>4.3391999030113218E-2</v>
      </c>
      <c r="N56" s="51">
        <v>2.2089999506250024E-2</v>
      </c>
      <c r="O56" s="52">
        <v>155.297</v>
      </c>
      <c r="P56" s="50">
        <v>1730</v>
      </c>
      <c r="Q56" s="52">
        <v>1352.68</v>
      </c>
      <c r="R56" s="50">
        <v>8917.4</v>
      </c>
      <c r="S56" s="30">
        <v>100.28100000000001</v>
      </c>
      <c r="T56" s="50">
        <v>7.2232000000000003</v>
      </c>
      <c r="U56" s="50">
        <v>7.2317999999999998</v>
      </c>
      <c r="V56" s="50">
        <v>2.2200000000000002</v>
      </c>
      <c r="W56" s="22">
        <v>2.2200000000000002</v>
      </c>
      <c r="X56" s="22">
        <v>2.2650000000000001</v>
      </c>
    </row>
    <row r="57" spans="1:24" ht="18.75" customHeight="1">
      <c r="A57" s="176">
        <v>45125</v>
      </c>
      <c r="B57" s="50">
        <v>173.5025</v>
      </c>
      <c r="C57" s="50">
        <v>134.68450000000001</v>
      </c>
      <c r="D57" s="50">
        <v>110.5</v>
      </c>
      <c r="E57" s="50">
        <v>13.3</v>
      </c>
      <c r="F57" s="51">
        <v>5.3839998796582224E-2</v>
      </c>
      <c r="G57" s="51">
        <v>4.7658998934738343E-2</v>
      </c>
      <c r="H57" s="51">
        <v>4.3477999028190974E-2</v>
      </c>
      <c r="I57" s="51">
        <v>4.0065999104455109E-2</v>
      </c>
      <c r="J57" s="51">
        <v>3.7852999153919514E-2</v>
      </c>
      <c r="K57" s="51">
        <v>3.8998999128304422E-2</v>
      </c>
      <c r="L57" s="51">
        <v>3.8944999129511416E-2</v>
      </c>
      <c r="M57" s="51">
        <v>4.3477999028190974E-2</v>
      </c>
      <c r="N57" s="51">
        <v>2.2069999506697056E-2</v>
      </c>
      <c r="O57" s="52">
        <v>155.31909999999999</v>
      </c>
      <c r="P57" s="50">
        <v>1730</v>
      </c>
      <c r="Q57" s="52">
        <v>1352.68</v>
      </c>
      <c r="R57" s="50">
        <v>8917.4</v>
      </c>
      <c r="S57" s="30">
        <v>99.941000000000003</v>
      </c>
      <c r="T57" s="50">
        <v>7.1863999999999999</v>
      </c>
      <c r="U57" s="50">
        <v>7.1928999999999998</v>
      </c>
      <c r="V57" s="50">
        <v>2.2200000000000002</v>
      </c>
      <c r="W57" s="22">
        <v>2.2200000000000002</v>
      </c>
      <c r="X57" s="22">
        <v>2.25</v>
      </c>
    </row>
    <row r="58" spans="1:24" ht="18.75" customHeight="1">
      <c r="A58" s="176">
        <v>45124</v>
      </c>
      <c r="B58" s="50">
        <v>173.50059999999999</v>
      </c>
      <c r="C58" s="50">
        <v>136.16050000000001</v>
      </c>
      <c r="D58" s="50">
        <v>110.5</v>
      </c>
      <c r="E58" s="50">
        <v>13.48</v>
      </c>
      <c r="F58" s="51">
        <v>5.3922998794727027E-2</v>
      </c>
      <c r="G58" s="51">
        <v>4.7423998939990997E-2</v>
      </c>
      <c r="H58" s="51">
        <v>4.3394999030046164E-2</v>
      </c>
      <c r="I58" s="51">
        <v>4.0188999101705855E-2</v>
      </c>
      <c r="J58" s="51">
        <v>3.8067999149113893E-2</v>
      </c>
      <c r="K58" s="51">
        <v>3.9128999125398696E-2</v>
      </c>
      <c r="L58" s="51">
        <v>3.9286999121867124E-2</v>
      </c>
      <c r="M58" s="51">
        <v>4.3394999030046164E-2</v>
      </c>
      <c r="N58" s="51">
        <v>2.2199999503791333E-2</v>
      </c>
      <c r="O58" s="52">
        <v>155.27260000000001</v>
      </c>
      <c r="P58" s="50">
        <v>1730</v>
      </c>
      <c r="Q58" s="52">
        <v>1352.68</v>
      </c>
      <c r="R58" s="50">
        <v>8917.4</v>
      </c>
      <c r="S58" s="30">
        <v>99.841999999999999</v>
      </c>
      <c r="T58" s="50">
        <v>7.1734999999999998</v>
      </c>
      <c r="U58" s="50">
        <v>7.1783999999999999</v>
      </c>
      <c r="V58" s="50">
        <v>2.2149999999999999</v>
      </c>
      <c r="W58" s="22">
        <v>2.2200000000000002</v>
      </c>
      <c r="X58" s="22">
        <v>2.2650000000000001</v>
      </c>
    </row>
    <row r="59" spans="1:24" ht="18.75" customHeight="1">
      <c r="A59" s="176">
        <v>45121</v>
      </c>
      <c r="B59" s="50">
        <v>173.34700000000001</v>
      </c>
      <c r="C59" s="50">
        <v>137.11779999999999</v>
      </c>
      <c r="D59" s="50">
        <v>110.5</v>
      </c>
      <c r="E59" s="50">
        <v>13.34</v>
      </c>
      <c r="F59" s="51">
        <v>5.3538998803310096E-2</v>
      </c>
      <c r="G59" s="51">
        <v>4.7655998934805391E-2</v>
      </c>
      <c r="H59" s="51">
        <v>4.3733999022468925E-2</v>
      </c>
      <c r="I59" s="51">
        <v>4.0469999095425008E-2</v>
      </c>
      <c r="J59" s="51">
        <v>3.832199914343655E-2</v>
      </c>
      <c r="K59" s="51">
        <v>3.9388999119587244E-2</v>
      </c>
      <c r="L59" s="51">
        <v>3.9277999122068287E-2</v>
      </c>
      <c r="M59" s="51">
        <v>4.3733999022468925E-2</v>
      </c>
      <c r="N59" s="51">
        <v>2.2349999500438571E-2</v>
      </c>
      <c r="O59" s="52">
        <v>155.27260000000001</v>
      </c>
      <c r="P59" s="50">
        <v>1730</v>
      </c>
      <c r="Q59" s="52">
        <v>1352.68</v>
      </c>
      <c r="R59" s="50">
        <v>8917.4</v>
      </c>
      <c r="S59" s="30">
        <v>99.914000000000001</v>
      </c>
      <c r="T59" s="50">
        <v>7.1420000000000003</v>
      </c>
      <c r="U59" s="50">
        <v>7.1584000000000003</v>
      </c>
      <c r="V59" s="50">
        <v>2.2400000000000002</v>
      </c>
      <c r="W59" s="22">
        <v>2.2400000000000002</v>
      </c>
      <c r="X59" s="22">
        <v>2.2650000000000001</v>
      </c>
    </row>
    <row r="60" spans="1:24" ht="18.75" customHeight="1">
      <c r="A60" s="176">
        <v>45120</v>
      </c>
      <c r="B60" s="50">
        <v>173.76050000000001</v>
      </c>
      <c r="C60" s="50">
        <v>135.35599999999999</v>
      </c>
      <c r="D60" s="50">
        <v>111</v>
      </c>
      <c r="E60" s="50">
        <v>13.61</v>
      </c>
      <c r="F60" s="51">
        <v>5.3849998796358704E-2</v>
      </c>
      <c r="G60" s="51">
        <v>4.6302998965047304E-2</v>
      </c>
      <c r="H60" s="51">
        <v>4.2445999051257968E-2</v>
      </c>
      <c r="I60" s="51">
        <v>3.9471999117732047E-2</v>
      </c>
      <c r="J60" s="51">
        <v>3.7633999158814546E-2</v>
      </c>
      <c r="K60" s="51">
        <v>3.860799913704395E-2</v>
      </c>
      <c r="L60" s="51">
        <v>3.9008999128080903E-2</v>
      </c>
      <c r="M60" s="51">
        <v>4.2445999051257968E-2</v>
      </c>
      <c r="N60" s="51">
        <v>2.2409999499097468E-2</v>
      </c>
      <c r="O60" s="52">
        <v>155.2715</v>
      </c>
      <c r="P60" s="50">
        <v>1730</v>
      </c>
      <c r="Q60" s="52">
        <v>1352.68</v>
      </c>
      <c r="R60" s="50">
        <v>8917.4</v>
      </c>
      <c r="S60" s="30">
        <v>99.77</v>
      </c>
      <c r="T60" s="50">
        <v>7.1493000000000002</v>
      </c>
      <c r="U60" s="50">
        <v>7.1504000000000003</v>
      </c>
      <c r="V60" s="50">
        <v>2.2050000000000001</v>
      </c>
      <c r="W60" s="22">
        <v>2.2050000000000001</v>
      </c>
      <c r="X60" s="22">
        <v>2.23</v>
      </c>
    </row>
    <row r="61" spans="1:24" ht="18.75" customHeight="1">
      <c r="A61" s="176">
        <v>45119</v>
      </c>
      <c r="B61" s="50">
        <v>173.02799999999999</v>
      </c>
      <c r="C61" s="50">
        <v>134.66149999999999</v>
      </c>
      <c r="D61" s="50">
        <v>115.813</v>
      </c>
      <c r="E61" s="50">
        <v>13.54</v>
      </c>
      <c r="F61" s="51">
        <v>5.3779998797923327E-2</v>
      </c>
      <c r="G61" s="51">
        <v>4.7461998939141631E-2</v>
      </c>
      <c r="H61" s="51">
        <v>4.3817999020591379E-2</v>
      </c>
      <c r="I61" s="51">
        <v>4.0733999089524152E-2</v>
      </c>
      <c r="J61" s="51">
        <v>3.8572999137826261E-2</v>
      </c>
      <c r="K61" s="51">
        <v>3.9725999112054704E-2</v>
      </c>
      <c r="L61" s="51">
        <v>3.9472999117709698E-2</v>
      </c>
      <c r="M61" s="51">
        <v>4.3817999020591379E-2</v>
      </c>
      <c r="N61" s="51">
        <v>2.2369999499991536E-2</v>
      </c>
      <c r="O61" s="52">
        <v>155.24700000000001</v>
      </c>
      <c r="P61" s="50">
        <v>1730</v>
      </c>
      <c r="Q61" s="52">
        <v>1352.68</v>
      </c>
      <c r="R61" s="50">
        <v>8917.4</v>
      </c>
      <c r="S61" s="30">
        <v>100.521</v>
      </c>
      <c r="T61" s="50">
        <v>7.1654999999999998</v>
      </c>
      <c r="U61" s="50">
        <v>7.1657000000000002</v>
      </c>
      <c r="V61" s="50">
        <v>2.2000000000000002</v>
      </c>
      <c r="W61" s="22">
        <v>2.21</v>
      </c>
      <c r="X61" s="22">
        <v>2.23</v>
      </c>
    </row>
    <row r="62" spans="1:24" ht="18.75" customHeight="1">
      <c r="A62" s="176">
        <v>45118</v>
      </c>
      <c r="B62" s="50">
        <v>172.27539999999999</v>
      </c>
      <c r="C62" s="50">
        <v>134.5138</v>
      </c>
      <c r="D62" s="50">
        <v>115.813</v>
      </c>
      <c r="E62" s="50">
        <v>14.84</v>
      </c>
      <c r="F62" s="51">
        <v>5.3708998799510299E-2</v>
      </c>
      <c r="G62" s="51">
        <v>4.872599891088903E-2</v>
      </c>
      <c r="H62" s="51">
        <v>4.5474998983554546E-2</v>
      </c>
      <c r="I62" s="51">
        <v>4.2284999054856602E-2</v>
      </c>
      <c r="J62" s="51">
        <v>3.9699999112635852E-2</v>
      </c>
      <c r="K62" s="51">
        <v>4.1087999081611627E-2</v>
      </c>
      <c r="L62" s="51">
        <v>4.0072999104298651E-2</v>
      </c>
      <c r="M62" s="51">
        <v>4.5474998983554546E-2</v>
      </c>
      <c r="N62" s="51">
        <v>2.2299999501556159E-2</v>
      </c>
      <c r="O62" s="52">
        <v>155.22450000000001</v>
      </c>
      <c r="P62" s="50">
        <v>1730</v>
      </c>
      <c r="Q62" s="52">
        <v>1352.68</v>
      </c>
      <c r="R62" s="50">
        <v>8917.4</v>
      </c>
      <c r="S62" s="30">
        <v>101.732</v>
      </c>
      <c r="T62" s="50">
        <v>7.2098000000000004</v>
      </c>
      <c r="U62" s="50">
        <v>7.2119</v>
      </c>
      <c r="V62" s="50">
        <v>2.1949999999999998</v>
      </c>
      <c r="W62" s="22">
        <v>2.2000000000000002</v>
      </c>
      <c r="X62" s="22">
        <v>2.2250000000000001</v>
      </c>
    </row>
    <row r="63" spans="1:24" ht="18.75" customHeight="1">
      <c r="A63" s="176">
        <v>45117</v>
      </c>
      <c r="B63" s="50">
        <v>172.07409999999999</v>
      </c>
      <c r="C63" s="50">
        <v>134.2321</v>
      </c>
      <c r="D63" s="50">
        <v>119.75</v>
      </c>
      <c r="E63" s="50">
        <v>15.07</v>
      </c>
      <c r="F63" s="51">
        <v>5.3384998806752265E-2</v>
      </c>
      <c r="G63" s="51">
        <v>4.8575998914241789E-2</v>
      </c>
      <c r="H63" s="51">
        <v>4.5442998984269796E-2</v>
      </c>
      <c r="I63" s="51">
        <v>4.2354999053291979E-2</v>
      </c>
      <c r="J63" s="51">
        <v>3.9937999107316137E-2</v>
      </c>
      <c r="K63" s="51">
        <v>4.1271999077498914E-2</v>
      </c>
      <c r="L63" s="51">
        <v>4.0319999098777773E-2</v>
      </c>
      <c r="M63" s="51">
        <v>4.5442998984269796E-2</v>
      </c>
      <c r="N63" s="51">
        <v>2.2339999500662087E-2</v>
      </c>
      <c r="O63" s="52">
        <v>155.16759999999999</v>
      </c>
      <c r="P63" s="50">
        <v>1730</v>
      </c>
      <c r="Q63" s="52">
        <v>1352.68</v>
      </c>
      <c r="R63" s="50">
        <v>8917.4</v>
      </c>
      <c r="S63" s="30">
        <v>101.97199999999999</v>
      </c>
      <c r="T63" s="50">
        <v>7.226</v>
      </c>
      <c r="U63" s="50">
        <v>7.2294</v>
      </c>
      <c r="V63" s="50">
        <v>2.2200000000000002</v>
      </c>
      <c r="W63" s="22">
        <v>2.23</v>
      </c>
      <c r="X63" s="22">
        <v>2.2400000000000002</v>
      </c>
    </row>
    <row r="64" spans="1:24" ht="18.75" customHeight="1">
      <c r="A64" s="176">
        <v>45114</v>
      </c>
      <c r="B64" s="50">
        <v>171.72229999999999</v>
      </c>
      <c r="C64" s="50">
        <v>134.6146</v>
      </c>
      <c r="D64" s="50">
        <v>119.75</v>
      </c>
      <c r="E64" s="50">
        <v>14.83</v>
      </c>
      <c r="F64" s="51">
        <v>5.3366998807154599E-2</v>
      </c>
      <c r="G64" s="51">
        <v>4.9458998894505203E-2</v>
      </c>
      <c r="H64" s="51">
        <v>4.6628998957760626E-2</v>
      </c>
      <c r="I64" s="51">
        <v>4.3596999025531116E-2</v>
      </c>
      <c r="J64" s="51">
        <v>4.061599909216166E-2</v>
      </c>
      <c r="K64" s="51">
        <v>4.2248999055661263E-2</v>
      </c>
      <c r="L64" s="51">
        <v>4.0452999095804992E-2</v>
      </c>
      <c r="M64" s="51">
        <v>4.6628998957760626E-2</v>
      </c>
      <c r="N64" s="51">
        <v>2.226999950222671E-2</v>
      </c>
      <c r="O64" s="52">
        <v>155.0992</v>
      </c>
      <c r="P64" s="50">
        <v>1730</v>
      </c>
      <c r="Q64" s="52">
        <v>1352.68</v>
      </c>
      <c r="R64" s="50">
        <v>8917.4</v>
      </c>
      <c r="S64" s="30">
        <v>102.27200000000001</v>
      </c>
      <c r="T64" s="50">
        <v>7.2253999999999996</v>
      </c>
      <c r="U64" s="50">
        <v>7.2324000000000002</v>
      </c>
      <c r="V64" s="50">
        <v>2.2850000000000001</v>
      </c>
      <c r="W64" s="22">
        <v>2.29</v>
      </c>
      <c r="X64" s="22">
        <v>2.2999999999999998</v>
      </c>
    </row>
    <row r="65" spans="1:24" ht="18.75" customHeight="1">
      <c r="A65" s="176">
        <v>45113</v>
      </c>
      <c r="B65" s="50">
        <v>171.75880000000001</v>
      </c>
      <c r="C65" s="50">
        <v>134.9023</v>
      </c>
      <c r="D65" s="50">
        <v>115.25</v>
      </c>
      <c r="E65" s="50">
        <v>15.44</v>
      </c>
      <c r="F65" s="51">
        <v>5.352099880371243E-2</v>
      </c>
      <c r="G65" s="51">
        <v>4.980599888674915E-2</v>
      </c>
      <c r="H65" s="51">
        <v>4.6702998956106606E-2</v>
      </c>
      <c r="I65" s="51">
        <v>4.3467999028414486E-2</v>
      </c>
      <c r="J65" s="51">
        <v>4.0290999099425968E-2</v>
      </c>
      <c r="K65" s="51">
        <v>4.2006999061070388E-2</v>
      </c>
      <c r="L65" s="51">
        <v>3.9996999105997383E-2</v>
      </c>
      <c r="M65" s="51">
        <v>4.6702998956106606E-2</v>
      </c>
      <c r="N65" s="51">
        <v>2.2299999501556159E-2</v>
      </c>
      <c r="O65" s="52">
        <v>155.08690000000001</v>
      </c>
      <c r="P65" s="50">
        <v>1730</v>
      </c>
      <c r="Q65" s="52">
        <v>1352.68</v>
      </c>
      <c r="R65" s="50">
        <v>8917.4</v>
      </c>
      <c r="S65" s="30">
        <v>103.166</v>
      </c>
      <c r="T65" s="50">
        <v>7.2488000000000001</v>
      </c>
      <c r="U65" s="50">
        <v>7.2556000000000003</v>
      </c>
      <c r="V65" s="50">
        <v>2.34</v>
      </c>
      <c r="W65" s="22">
        <v>2.35</v>
      </c>
      <c r="X65" s="22">
        <v>2.36</v>
      </c>
    </row>
    <row r="66" spans="1:24" ht="18.75" customHeight="1">
      <c r="A66" s="176">
        <v>45112</v>
      </c>
      <c r="B66" s="50">
        <v>172.2953</v>
      </c>
      <c r="C66" s="50">
        <v>134.7663</v>
      </c>
      <c r="D66" s="50">
        <v>114</v>
      </c>
      <c r="E66" s="50">
        <v>14.18</v>
      </c>
      <c r="F66" s="51">
        <v>5.3397998806461698E-2</v>
      </c>
      <c r="G66" s="51">
        <v>4.9444998894818126E-2</v>
      </c>
      <c r="H66" s="51">
        <v>4.6090998969785864E-2</v>
      </c>
      <c r="I66" s="51">
        <v>4.2491999050229788E-2</v>
      </c>
      <c r="J66" s="51">
        <v>3.931499912124127E-2</v>
      </c>
      <c r="K66" s="51">
        <v>4.0950999084673825E-2</v>
      </c>
      <c r="L66" s="51">
        <v>3.9285999121889473E-2</v>
      </c>
      <c r="M66" s="51">
        <v>4.6090998969785864E-2</v>
      </c>
      <c r="N66" s="51">
        <v>2.2279999502003194E-2</v>
      </c>
      <c r="O66" s="52">
        <v>155.0968</v>
      </c>
      <c r="P66" s="50">
        <v>1730</v>
      </c>
      <c r="Q66" s="52">
        <v>1352.68</v>
      </c>
      <c r="R66" s="50">
        <v>8917.4</v>
      </c>
      <c r="S66" s="30">
        <v>103.373</v>
      </c>
      <c r="T66" s="50">
        <v>7.2504999999999997</v>
      </c>
      <c r="U66" s="50">
        <v>7.2621000000000002</v>
      </c>
      <c r="V66" s="50">
        <v>2.3650000000000002</v>
      </c>
      <c r="W66" s="22">
        <v>2.37</v>
      </c>
      <c r="X66" s="22">
        <v>2.36</v>
      </c>
    </row>
    <row r="67" spans="1:24" ht="18.75" customHeight="1">
      <c r="A67" s="176">
        <v>45111</v>
      </c>
      <c r="B67" s="50">
        <v>172.6002</v>
      </c>
      <c r="C67" s="50">
        <v>137.29429999999999</v>
      </c>
      <c r="D67" s="50">
        <v>113.313</v>
      </c>
      <c r="E67" s="50">
        <v>13.7</v>
      </c>
      <c r="F67" s="51">
        <v>5.319799881093204E-2</v>
      </c>
      <c r="G67" s="51">
        <v>4.9357998896762734E-2</v>
      </c>
      <c r="H67" s="51">
        <v>4.5739998977631327E-2</v>
      </c>
      <c r="I67" s="51">
        <v>4.1873999064043169E-2</v>
      </c>
      <c r="J67" s="51">
        <v>3.8544999138452114E-2</v>
      </c>
      <c r="K67" s="51">
        <v>4.0215999101102358E-2</v>
      </c>
      <c r="L67" s="51">
        <v>3.8631999136507514E-2</v>
      </c>
      <c r="M67" s="51">
        <v>4.5739998977631327E-2</v>
      </c>
      <c r="N67" s="51">
        <v>2.2259999502450226E-2</v>
      </c>
      <c r="O67" s="52">
        <v>155.0813</v>
      </c>
      <c r="P67" s="50">
        <v>1730</v>
      </c>
      <c r="Q67" s="52">
        <v>1352.68</v>
      </c>
      <c r="R67" s="50">
        <v>8917.4</v>
      </c>
      <c r="S67" s="30">
        <v>103.039</v>
      </c>
      <c r="T67" s="50">
        <v>7.2161999999999997</v>
      </c>
      <c r="U67" s="50">
        <v>7.2279</v>
      </c>
      <c r="V67" s="50">
        <v>2.35</v>
      </c>
      <c r="W67" s="22">
        <v>2.355</v>
      </c>
      <c r="X67" s="22">
        <v>2.34</v>
      </c>
    </row>
    <row r="68" spans="1:24" ht="18.75" customHeight="1">
      <c r="A68" s="176">
        <v>45110</v>
      </c>
      <c r="B68" s="50">
        <v>172.6002</v>
      </c>
      <c r="C68" s="50">
        <v>137.29429999999999</v>
      </c>
      <c r="D68" s="50">
        <v>113.813</v>
      </c>
      <c r="E68" s="50">
        <v>13.57</v>
      </c>
      <c r="F68" s="51">
        <v>5.276799882054329E-2</v>
      </c>
      <c r="G68" s="51">
        <v>4.9357998896762734E-2</v>
      </c>
      <c r="H68" s="51">
        <v>4.5739998977631327E-2</v>
      </c>
      <c r="I68" s="51">
        <v>4.1873999064043169E-2</v>
      </c>
      <c r="J68" s="51">
        <v>3.8544999138452114E-2</v>
      </c>
      <c r="K68" s="51">
        <v>4.0215999101102358E-2</v>
      </c>
      <c r="L68" s="51">
        <v>3.8631999136507514E-2</v>
      </c>
      <c r="M68" s="51">
        <v>4.5739998977631327E-2</v>
      </c>
      <c r="N68" s="51">
        <v>2.2239999502897265E-2</v>
      </c>
      <c r="O68" s="52">
        <v>155.08619999999999</v>
      </c>
      <c r="P68" s="50">
        <v>1730</v>
      </c>
      <c r="Q68" s="52">
        <v>1352.68</v>
      </c>
      <c r="R68" s="50">
        <v>8917.4</v>
      </c>
      <c r="S68" s="30">
        <v>102.988</v>
      </c>
      <c r="T68" s="50">
        <v>7.2468000000000004</v>
      </c>
      <c r="U68" s="50">
        <v>7.2529000000000003</v>
      </c>
      <c r="V68" s="50">
        <v>2.36</v>
      </c>
      <c r="W68" s="22">
        <v>2.36</v>
      </c>
      <c r="X68" s="22">
        <v>2.35</v>
      </c>
    </row>
    <row r="69" spans="1:24" ht="18.75" customHeight="1">
      <c r="A69" s="176">
        <v>45107</v>
      </c>
      <c r="B69" s="50">
        <v>172.9051</v>
      </c>
      <c r="C69" s="50">
        <v>139.60499999999999</v>
      </c>
      <c r="D69" s="50">
        <v>117.25</v>
      </c>
      <c r="E69" s="50">
        <v>13.59</v>
      </c>
      <c r="F69" s="51">
        <v>5.2835998819023372E-2</v>
      </c>
      <c r="G69" s="51">
        <v>4.8953998905792835E-2</v>
      </c>
      <c r="H69" s="51">
        <v>4.52729989880696E-2</v>
      </c>
      <c r="I69" s="51">
        <v>4.1555999071151019E-2</v>
      </c>
      <c r="J69" s="51">
        <v>3.8366999142430726E-2</v>
      </c>
      <c r="K69" s="51">
        <v>3.992799910753965E-2</v>
      </c>
      <c r="L69" s="51">
        <v>3.8604999137111011E-2</v>
      </c>
      <c r="M69" s="51">
        <v>4.52729989880696E-2</v>
      </c>
      <c r="N69" s="51">
        <v>2.2319999501109127E-2</v>
      </c>
      <c r="O69" s="52">
        <v>155.0471</v>
      </c>
      <c r="P69" s="50">
        <v>1730</v>
      </c>
      <c r="Q69" s="52">
        <v>1352.68</v>
      </c>
      <c r="R69" s="50">
        <v>8917.4</v>
      </c>
      <c r="S69" s="30">
        <v>102.91200000000001</v>
      </c>
      <c r="T69" s="50">
        <v>7.2537000000000003</v>
      </c>
      <c r="U69" s="50">
        <v>7.2676999999999996</v>
      </c>
      <c r="V69" s="50">
        <v>2.335</v>
      </c>
      <c r="W69" s="22">
        <v>2.335</v>
      </c>
      <c r="X69" s="22">
        <v>2.3149999999999999</v>
      </c>
    </row>
    <row r="70" spans="1:24" ht="18.75" customHeight="1">
      <c r="A70" s="176">
        <v>45106</v>
      </c>
      <c r="B70" s="50">
        <v>172.67779999999999</v>
      </c>
      <c r="C70" s="50">
        <v>140.34790000000001</v>
      </c>
      <c r="D70" s="50">
        <v>118.625</v>
      </c>
      <c r="E70" s="50">
        <v>13.54</v>
      </c>
      <c r="F70" s="51">
        <v>5.3249998809769751E-2</v>
      </c>
      <c r="G70" s="51">
        <v>4.8592998913861811E-2</v>
      </c>
      <c r="H70" s="51">
        <v>4.486199899725616E-2</v>
      </c>
      <c r="I70" s="51">
        <v>4.1308999076671897E-2</v>
      </c>
      <c r="J70" s="51">
        <v>3.838299914207309E-2</v>
      </c>
      <c r="K70" s="51">
        <v>3.9795999110490081E-2</v>
      </c>
      <c r="L70" s="51">
        <v>3.8998999128304422E-2</v>
      </c>
      <c r="M70" s="51">
        <v>4.486199899725616E-2</v>
      </c>
      <c r="N70" s="51">
        <v>2.2669999493286012E-2</v>
      </c>
      <c r="O70" s="52">
        <v>155.03139999999999</v>
      </c>
      <c r="P70" s="50">
        <v>1730</v>
      </c>
      <c r="Q70" s="52">
        <v>1399.1499999999999</v>
      </c>
      <c r="R70" s="50">
        <v>8917.4</v>
      </c>
      <c r="S70" s="30">
        <v>103.342</v>
      </c>
      <c r="T70" s="50">
        <v>7.2474999999999996</v>
      </c>
      <c r="U70" s="50">
        <v>7.2686000000000002</v>
      </c>
      <c r="V70" s="50">
        <v>2.3050000000000002</v>
      </c>
      <c r="W70" s="22">
        <v>2.2999999999999998</v>
      </c>
      <c r="X70" s="22">
        <v>2.27</v>
      </c>
    </row>
    <row r="71" spans="1:24" ht="18.75" customHeight="1">
      <c r="A71" s="176">
        <v>45105</v>
      </c>
      <c r="B71" s="50">
        <v>173.43379999999999</v>
      </c>
      <c r="C71" s="50">
        <v>140.6103</v>
      </c>
      <c r="D71" s="50">
        <v>118.625</v>
      </c>
      <c r="E71" s="50">
        <v>13.43</v>
      </c>
      <c r="F71" s="51">
        <v>5.3204998810775575E-2</v>
      </c>
      <c r="G71" s="51">
        <v>4.7097998947277668E-2</v>
      </c>
      <c r="H71" s="51">
        <v>4.3259999033063649E-2</v>
      </c>
      <c r="I71" s="51">
        <v>3.9669999113306403E-2</v>
      </c>
      <c r="J71" s="51">
        <v>3.7077999171242118E-2</v>
      </c>
      <c r="K71" s="51">
        <v>3.8428999141044917E-2</v>
      </c>
      <c r="L71" s="51">
        <v>3.8069999149069188E-2</v>
      </c>
      <c r="M71" s="51">
        <v>4.3259999033063649E-2</v>
      </c>
      <c r="N71" s="51">
        <v>2.2669999493286012E-2</v>
      </c>
      <c r="O71" s="52">
        <v>155.0069</v>
      </c>
      <c r="P71" s="50">
        <v>1730</v>
      </c>
      <c r="Q71" s="52">
        <v>1399.1499999999999</v>
      </c>
      <c r="R71" s="50">
        <v>8917.4</v>
      </c>
      <c r="S71" s="30">
        <v>102.905</v>
      </c>
      <c r="T71" s="50">
        <v>7.2393000000000001</v>
      </c>
      <c r="U71" s="50">
        <v>7.2431999999999999</v>
      </c>
      <c r="V71" s="50">
        <v>2.2949999999999999</v>
      </c>
      <c r="W71" s="22">
        <v>2.29</v>
      </c>
      <c r="X71" s="22">
        <v>2.2549999999999999</v>
      </c>
    </row>
    <row r="72" spans="1:24" ht="18.75" customHeight="1">
      <c r="A72" s="176">
        <v>45104</v>
      </c>
      <c r="B72" s="50">
        <v>173.11439999999999</v>
      </c>
      <c r="C72" s="50">
        <v>140.7842</v>
      </c>
      <c r="D72" s="50">
        <v>121.125</v>
      </c>
      <c r="E72" s="50">
        <v>13.74</v>
      </c>
      <c r="F72" s="51">
        <v>5.2769998820498584E-2</v>
      </c>
      <c r="G72" s="51">
        <v>4.7553998937085271E-2</v>
      </c>
      <c r="H72" s="51">
        <v>4.3884999019093811E-2</v>
      </c>
      <c r="I72" s="51">
        <v>4.0304999099113045E-2</v>
      </c>
      <c r="J72" s="51">
        <v>3.7638999158702793E-2</v>
      </c>
      <c r="K72" s="51">
        <v>3.902799912765622E-2</v>
      </c>
      <c r="L72" s="51">
        <v>3.8421999141201375E-2</v>
      </c>
      <c r="M72" s="51">
        <v>4.3884999019093811E-2</v>
      </c>
      <c r="N72" s="51">
        <v>2.2929999487474564E-2</v>
      </c>
      <c r="O72" s="52">
        <v>154.98599999999999</v>
      </c>
      <c r="P72" s="50">
        <v>1730</v>
      </c>
      <c r="Q72" s="52">
        <v>1399.1499999999999</v>
      </c>
      <c r="R72" s="50">
        <v>8917.4</v>
      </c>
      <c r="S72" s="30">
        <v>102.492</v>
      </c>
      <c r="T72" s="50">
        <v>7.2241999999999997</v>
      </c>
      <c r="U72" s="50">
        <v>7.2243000000000004</v>
      </c>
      <c r="V72" s="50">
        <v>2.29</v>
      </c>
      <c r="W72" s="22">
        <v>2.29</v>
      </c>
      <c r="X72" s="22">
        <v>2.2549999999999999</v>
      </c>
    </row>
    <row r="73" spans="1:24" ht="18.75" customHeight="1">
      <c r="A73" s="176">
        <v>45103</v>
      </c>
      <c r="B73" s="50">
        <v>173.4025</v>
      </c>
      <c r="C73" s="50">
        <v>141.1806</v>
      </c>
      <c r="D73" s="50">
        <v>119.438</v>
      </c>
      <c r="E73" s="50">
        <v>14.25</v>
      </c>
      <c r="F73" s="51">
        <v>5.3062998813949526E-2</v>
      </c>
      <c r="G73" s="51">
        <v>4.7439998939633368E-2</v>
      </c>
      <c r="H73" s="51">
        <v>4.3114999036304648E-2</v>
      </c>
      <c r="I73" s="51">
        <v>3.9679999113082884E-2</v>
      </c>
      <c r="J73" s="51">
        <v>3.7211999168246988E-2</v>
      </c>
      <c r="K73" s="51">
        <v>3.8480999139882628E-2</v>
      </c>
      <c r="L73" s="51">
        <v>3.8141999147459867E-2</v>
      </c>
      <c r="M73" s="51">
        <v>4.3114999036304648E-2</v>
      </c>
      <c r="N73" s="51">
        <v>2.2869999488815664E-2</v>
      </c>
      <c r="O73" s="52">
        <v>154.9836</v>
      </c>
      <c r="P73" s="50">
        <v>1730</v>
      </c>
      <c r="Q73" s="52">
        <v>1399.1499999999999</v>
      </c>
      <c r="R73" s="50">
        <v>8917.4</v>
      </c>
      <c r="S73" s="30">
        <v>102.69199999999999</v>
      </c>
      <c r="T73" s="50">
        <v>7.2401</v>
      </c>
      <c r="U73" s="50">
        <v>7.2428999999999997</v>
      </c>
      <c r="V73" s="50">
        <v>2.25</v>
      </c>
      <c r="W73" s="22">
        <v>2.25</v>
      </c>
      <c r="X73" s="22">
        <v>2.21</v>
      </c>
    </row>
    <row r="74" spans="1:24" ht="18.75" customHeight="1">
      <c r="A74" s="176">
        <v>45100</v>
      </c>
      <c r="B74" s="50">
        <v>173.2697</v>
      </c>
      <c r="C74" s="50">
        <v>141.83029999999999</v>
      </c>
      <c r="D74" s="50">
        <v>116.25</v>
      </c>
      <c r="E74" s="50">
        <v>13.44</v>
      </c>
      <c r="F74" s="51">
        <v>5.2887998817861083E-2</v>
      </c>
      <c r="G74" s="51">
        <v>4.7411998940259222E-2</v>
      </c>
      <c r="H74" s="51">
        <v>4.3255999033153053E-2</v>
      </c>
      <c r="I74" s="51">
        <v>3.9909999107941983E-2</v>
      </c>
      <c r="J74" s="51">
        <v>3.7346999165229502E-2</v>
      </c>
      <c r="K74" s="51">
        <v>3.8662999135814606E-2</v>
      </c>
      <c r="L74" s="51">
        <v>3.8114999148063364E-2</v>
      </c>
      <c r="M74" s="51">
        <v>4.3255999033153053E-2</v>
      </c>
      <c r="N74" s="51">
        <v>2.2829999489709735E-2</v>
      </c>
      <c r="O74" s="52">
        <v>154.93510000000001</v>
      </c>
      <c r="P74" s="50">
        <v>1730</v>
      </c>
      <c r="Q74" s="52">
        <v>1399.1499999999999</v>
      </c>
      <c r="R74" s="50">
        <v>8917.4</v>
      </c>
      <c r="S74" s="30">
        <v>102.90300000000001</v>
      </c>
      <c r="T74" s="50">
        <v>7.1794000000000002</v>
      </c>
      <c r="U74" s="50">
        <v>7.2157</v>
      </c>
      <c r="V74" s="50">
        <v>2.2999999999999998</v>
      </c>
      <c r="W74" s="22">
        <v>2.3050000000000002</v>
      </c>
      <c r="X74" s="22">
        <v>2.2850000000000001</v>
      </c>
    </row>
    <row r="75" spans="1:24" ht="18.75" customHeight="1">
      <c r="A75" s="176">
        <v>45099</v>
      </c>
      <c r="B75" s="50">
        <v>173.0121</v>
      </c>
      <c r="C75" s="50">
        <v>141.94980000000001</v>
      </c>
      <c r="D75" s="50">
        <v>113.813</v>
      </c>
      <c r="E75" s="50">
        <v>12.91</v>
      </c>
      <c r="F75" s="51">
        <v>5.2884998817928137E-2</v>
      </c>
      <c r="G75" s="51">
        <v>4.7908998929150397E-2</v>
      </c>
      <c r="H75" s="51">
        <v>4.3733999022468925E-2</v>
      </c>
      <c r="I75" s="51">
        <v>4.0419999096542598E-2</v>
      </c>
      <c r="J75" s="51">
        <v>3.7945999151840805E-2</v>
      </c>
      <c r="K75" s="51">
        <v>3.9208999123610554E-2</v>
      </c>
      <c r="L75" s="51">
        <v>3.8685999135300513E-2</v>
      </c>
      <c r="M75" s="51">
        <v>4.3733999022468925E-2</v>
      </c>
      <c r="N75" s="51">
        <v>2.2829999489709735E-2</v>
      </c>
      <c r="O75" s="52">
        <v>154.90700000000001</v>
      </c>
      <c r="P75" s="50">
        <v>1730</v>
      </c>
      <c r="Q75" s="52">
        <v>1399.1499999999999</v>
      </c>
      <c r="R75" s="50">
        <v>8917.4</v>
      </c>
      <c r="S75" s="30">
        <v>102.386</v>
      </c>
      <c r="T75" s="50">
        <v>7.1794000000000002</v>
      </c>
      <c r="U75" s="50">
        <v>7.1955999999999998</v>
      </c>
      <c r="V75" s="50">
        <v>2.3050000000000002</v>
      </c>
      <c r="W75" s="22">
        <v>2.2999999999999998</v>
      </c>
      <c r="X75" s="22">
        <v>2.3050000000000002</v>
      </c>
    </row>
    <row r="76" spans="1:24" ht="18.75" customHeight="1">
      <c r="A76" s="176">
        <v>45098</v>
      </c>
      <c r="B76" s="50">
        <v>173.4659</v>
      </c>
      <c r="C76" s="50">
        <v>141.7449</v>
      </c>
      <c r="D76" s="50">
        <v>113.813</v>
      </c>
      <c r="E76" s="50">
        <v>13.2</v>
      </c>
      <c r="F76" s="51">
        <v>5.2761998820677398E-2</v>
      </c>
      <c r="G76" s="51">
        <v>4.7151998946070674E-2</v>
      </c>
      <c r="H76" s="51">
        <v>4.2938999040238554E-2</v>
      </c>
      <c r="I76" s="51">
        <v>3.9565999115630981E-2</v>
      </c>
      <c r="J76" s="51">
        <v>3.7188999168761075E-2</v>
      </c>
      <c r="K76" s="51">
        <v>3.8401999141648407E-2</v>
      </c>
      <c r="L76" s="51">
        <v>3.8069999149069188E-2</v>
      </c>
      <c r="M76" s="51">
        <v>4.2938999040238554E-2</v>
      </c>
      <c r="N76" s="51">
        <v>2.2829999489709735E-2</v>
      </c>
      <c r="O76" s="52">
        <v>154.90700000000001</v>
      </c>
      <c r="P76" s="50">
        <v>1730</v>
      </c>
      <c r="Q76" s="52">
        <v>1399.1499999999999</v>
      </c>
      <c r="R76" s="50">
        <v>8917.4</v>
      </c>
      <c r="S76" s="30">
        <v>102.071</v>
      </c>
      <c r="T76" s="50">
        <v>7.1794000000000002</v>
      </c>
      <c r="U76" s="50">
        <v>7.1768000000000001</v>
      </c>
      <c r="V76" s="50">
        <v>2.3050000000000002</v>
      </c>
      <c r="W76" s="22">
        <v>2.2999999999999998</v>
      </c>
      <c r="X76" s="22">
        <v>2.3050000000000002</v>
      </c>
    </row>
    <row r="77" spans="1:24" ht="18.75" customHeight="1">
      <c r="A77" s="176">
        <v>45097</v>
      </c>
      <c r="B77" s="50">
        <v>173.37180000000001</v>
      </c>
      <c r="C77" s="50">
        <v>141.98589999999999</v>
      </c>
      <c r="D77" s="50">
        <v>112.75</v>
      </c>
      <c r="E77" s="50">
        <v>13.88</v>
      </c>
      <c r="F77" s="51">
        <v>5.2142998834513128E-2</v>
      </c>
      <c r="G77" s="51">
        <v>4.6846998952887957E-2</v>
      </c>
      <c r="H77" s="51">
        <v>4.2824999042786659E-2</v>
      </c>
      <c r="I77" s="51">
        <v>3.9528999116457998E-2</v>
      </c>
      <c r="J77" s="51">
        <v>3.7206999168358741E-2</v>
      </c>
      <c r="K77" s="51">
        <v>3.8375999142229555E-2</v>
      </c>
      <c r="L77" s="51">
        <v>3.8113999148085713E-2</v>
      </c>
      <c r="M77" s="51">
        <v>4.2824999042786659E-2</v>
      </c>
      <c r="N77" s="51">
        <v>2.2949999487027525E-2</v>
      </c>
      <c r="O77" s="52">
        <v>154.86170000000001</v>
      </c>
      <c r="P77" s="50">
        <v>1730</v>
      </c>
      <c r="Q77" s="52">
        <v>1399.1499999999999</v>
      </c>
      <c r="R77" s="50">
        <v>8917.4</v>
      </c>
      <c r="S77" s="30">
        <v>102.54</v>
      </c>
      <c r="T77" s="50">
        <v>7.1809000000000003</v>
      </c>
      <c r="U77" s="50">
        <v>7.1822999999999997</v>
      </c>
      <c r="V77" s="50">
        <v>2.2349999999999999</v>
      </c>
      <c r="W77" s="22">
        <v>2.23</v>
      </c>
      <c r="X77" s="22">
        <v>2.2000000000000002</v>
      </c>
    </row>
    <row r="78" spans="1:24" ht="18.75" customHeight="1">
      <c r="A78" s="176">
        <v>45096</v>
      </c>
      <c r="B78" s="50">
        <v>173.1285</v>
      </c>
      <c r="C78" s="50">
        <v>143.94390000000001</v>
      </c>
      <c r="D78" s="50">
        <v>111.625</v>
      </c>
      <c r="E78" s="50">
        <v>14.19</v>
      </c>
      <c r="F78" s="51">
        <v>5.2150998834334307E-2</v>
      </c>
      <c r="G78" s="51">
        <v>4.7140998946316542E-2</v>
      </c>
      <c r="H78" s="51">
        <v>4.3106999036483462E-2</v>
      </c>
      <c r="I78" s="51">
        <v>3.9827999109774831E-2</v>
      </c>
      <c r="J78" s="51">
        <v>3.7612999159283934E-2</v>
      </c>
      <c r="K78" s="51">
        <v>3.8712999134697022E-2</v>
      </c>
      <c r="L78" s="51">
        <v>3.8521999138966201E-2</v>
      </c>
      <c r="M78" s="51">
        <v>4.3106999036483462E-2</v>
      </c>
      <c r="N78" s="51">
        <v>2.3119999483227727E-2</v>
      </c>
      <c r="O78" s="52">
        <v>154.8357</v>
      </c>
      <c r="P78" s="50">
        <v>1730</v>
      </c>
      <c r="Q78" s="52">
        <v>1399.1499999999999</v>
      </c>
      <c r="R78" s="50">
        <v>8917.4</v>
      </c>
      <c r="S78" s="30">
        <v>102.52200000000001</v>
      </c>
      <c r="T78" s="50">
        <v>7.1634000000000002</v>
      </c>
      <c r="U78" s="50">
        <v>7.1639999999999997</v>
      </c>
      <c r="V78" s="50">
        <v>2.2650000000000001</v>
      </c>
      <c r="W78" s="22">
        <v>2.2599999999999998</v>
      </c>
      <c r="X78" s="22">
        <v>2.2599999999999998</v>
      </c>
    </row>
    <row r="79" spans="1:24" ht="18.75" customHeight="1">
      <c r="A79" s="176">
        <v>45093</v>
      </c>
      <c r="B79" s="50">
        <v>173.1285</v>
      </c>
      <c r="C79" s="50">
        <v>143.94390000000001</v>
      </c>
      <c r="D79" s="50">
        <v>111.875</v>
      </c>
      <c r="E79" s="50">
        <v>13.54</v>
      </c>
      <c r="F79" s="51">
        <v>5.2150998834334307E-2</v>
      </c>
      <c r="G79" s="51">
        <v>4.7140998946316542E-2</v>
      </c>
      <c r="H79" s="51">
        <v>4.3106999036483462E-2</v>
      </c>
      <c r="I79" s="51">
        <v>3.9827999109774831E-2</v>
      </c>
      <c r="J79" s="51">
        <v>3.7612999159283934E-2</v>
      </c>
      <c r="K79" s="51">
        <v>3.8712999134697022E-2</v>
      </c>
      <c r="L79" s="51">
        <v>3.8521999138966201E-2</v>
      </c>
      <c r="M79" s="51">
        <v>4.3106999036483462E-2</v>
      </c>
      <c r="N79" s="51">
        <v>2.2879999488592147E-2</v>
      </c>
      <c r="O79" s="52">
        <v>154.82509999999999</v>
      </c>
      <c r="P79" s="50">
        <v>1730</v>
      </c>
      <c r="Q79" s="52">
        <v>1399.1499999999999</v>
      </c>
      <c r="R79" s="50">
        <v>8917.4</v>
      </c>
      <c r="S79" s="30">
        <v>102.24299999999999</v>
      </c>
      <c r="T79" s="50">
        <v>7.1269</v>
      </c>
      <c r="U79" s="50">
        <v>7.1280000000000001</v>
      </c>
      <c r="V79" s="50">
        <v>2.2549999999999999</v>
      </c>
      <c r="W79" s="22">
        <v>2.2549999999999999</v>
      </c>
      <c r="X79" s="22">
        <v>2.25</v>
      </c>
    </row>
    <row r="80" spans="1:24" ht="18.75" customHeight="1">
      <c r="A80" s="176">
        <v>45093</v>
      </c>
      <c r="B80" s="50">
        <v>173.1285</v>
      </c>
      <c r="C80" s="50">
        <v>143.94390000000001</v>
      </c>
      <c r="D80" s="50">
        <v>111.875</v>
      </c>
      <c r="E80" s="50">
        <v>13.54</v>
      </c>
      <c r="F80" s="51">
        <v>5.2150998834334307E-2</v>
      </c>
      <c r="G80" s="51">
        <v>4.7140998946316542E-2</v>
      </c>
      <c r="H80" s="51">
        <v>4.3106999036483462E-2</v>
      </c>
      <c r="I80" s="51">
        <v>3.9827999109774831E-2</v>
      </c>
      <c r="J80" s="51">
        <v>3.7612999159283934E-2</v>
      </c>
      <c r="K80" s="51">
        <v>3.8712999134697022E-2</v>
      </c>
      <c r="L80" s="51">
        <v>3.8521999138966201E-2</v>
      </c>
      <c r="M80" s="51">
        <v>4.3106999036483462E-2</v>
      </c>
      <c r="N80" s="51">
        <v>2.2879999488592147E-2</v>
      </c>
      <c r="O80" s="52">
        <v>154.8349</v>
      </c>
      <c r="P80" s="50">
        <v>1730</v>
      </c>
      <c r="Q80" s="52">
        <v>1399.1499999999999</v>
      </c>
      <c r="R80" s="50">
        <v>8917.4</v>
      </c>
      <c r="S80" s="30">
        <v>102.11499999999999</v>
      </c>
      <c r="T80" s="50">
        <v>7.1210000000000004</v>
      </c>
      <c r="U80" s="50">
        <v>7.1200999999999999</v>
      </c>
      <c r="V80" s="50">
        <v>2.2000000000000002</v>
      </c>
      <c r="W80" s="22">
        <v>2.2050000000000001</v>
      </c>
      <c r="X80" s="22">
        <v>2.2000000000000002</v>
      </c>
    </row>
    <row r="81" spans="1:24" ht="18.75" customHeight="1">
      <c r="A81" s="176">
        <v>45092</v>
      </c>
      <c r="B81" s="50">
        <v>173.35669999999999</v>
      </c>
      <c r="C81" s="50">
        <v>143.7912</v>
      </c>
      <c r="D81" s="50">
        <v>113</v>
      </c>
      <c r="E81" s="50">
        <v>14.5</v>
      </c>
      <c r="F81" s="51">
        <v>5.1997998837754127E-2</v>
      </c>
      <c r="G81" s="51">
        <v>4.641799896247685E-2</v>
      </c>
      <c r="H81" s="51">
        <v>4.2426999051682651E-2</v>
      </c>
      <c r="I81" s="51">
        <v>3.9097999126091604E-2</v>
      </c>
      <c r="J81" s="51">
        <v>3.7164999169297518E-2</v>
      </c>
      <c r="K81" s="51">
        <v>3.8115999148041008E-2</v>
      </c>
      <c r="L81" s="51">
        <v>3.8375999142229555E-2</v>
      </c>
      <c r="M81" s="51">
        <v>4.2426999051682651E-2</v>
      </c>
      <c r="N81" s="51">
        <v>2.2519999496638774E-2</v>
      </c>
      <c r="O81" s="52">
        <v>154.8271</v>
      </c>
      <c r="P81" s="50">
        <v>1730</v>
      </c>
      <c r="Q81" s="52">
        <v>1399.1499999999999</v>
      </c>
      <c r="R81" s="50">
        <v>8917.4</v>
      </c>
      <c r="S81" s="30">
        <v>102.94799999999999</v>
      </c>
      <c r="T81" s="50">
        <v>7.1618000000000004</v>
      </c>
      <c r="U81" s="50">
        <v>7.1740000000000004</v>
      </c>
      <c r="V81" s="50">
        <v>2.165</v>
      </c>
      <c r="W81" s="22">
        <v>2.165</v>
      </c>
      <c r="X81" s="22">
        <v>2.165</v>
      </c>
    </row>
    <row r="82" spans="1:24" ht="18.75" customHeight="1">
      <c r="A82" s="176">
        <v>45091</v>
      </c>
      <c r="B82" s="50">
        <v>172.7133</v>
      </c>
      <c r="C82" s="50">
        <v>142.92160000000001</v>
      </c>
      <c r="D82" s="50">
        <v>111.875</v>
      </c>
      <c r="E82" s="50">
        <v>13.88</v>
      </c>
      <c r="F82" s="51">
        <v>5.2161998834088445E-2</v>
      </c>
      <c r="G82" s="51">
        <v>4.6878998952172693E-2</v>
      </c>
      <c r="H82" s="51">
        <v>4.2931999040395019E-2</v>
      </c>
      <c r="I82" s="51">
        <v>3.9890999108366666E-2</v>
      </c>
      <c r="J82" s="51">
        <v>3.7861999153718351E-2</v>
      </c>
      <c r="K82" s="51">
        <v>3.8918999130092564E-2</v>
      </c>
      <c r="L82" s="51">
        <v>3.8822999132238328E-2</v>
      </c>
      <c r="M82" s="51">
        <v>4.2931999040395019E-2</v>
      </c>
      <c r="N82" s="51">
        <v>2.2189999504014849E-2</v>
      </c>
      <c r="O82" s="52">
        <v>154.77629999999999</v>
      </c>
      <c r="P82" s="50">
        <v>1730</v>
      </c>
      <c r="Q82" s="52">
        <v>1399.1499999999999</v>
      </c>
      <c r="R82" s="50">
        <v>8917.4</v>
      </c>
      <c r="S82" s="30">
        <v>103.33799999999999</v>
      </c>
      <c r="T82" s="50">
        <v>7.1661999999999999</v>
      </c>
      <c r="U82" s="50">
        <v>7.1749000000000001</v>
      </c>
      <c r="V82" s="50">
        <v>2.145</v>
      </c>
      <c r="W82" s="22">
        <v>2.145</v>
      </c>
      <c r="X82" s="22">
        <v>2.145</v>
      </c>
    </row>
    <row r="83" spans="1:24" ht="18.75" customHeight="1">
      <c r="A83" s="176">
        <v>45090</v>
      </c>
      <c r="B83" s="50">
        <v>172.49440000000001</v>
      </c>
      <c r="C83" s="50">
        <v>142.7552</v>
      </c>
      <c r="D83" s="50">
        <v>113.875</v>
      </c>
      <c r="E83" s="50">
        <v>14.61</v>
      </c>
      <c r="F83" s="51">
        <v>5.196099883858115E-2</v>
      </c>
      <c r="G83" s="51">
        <v>4.6661998957023026E-2</v>
      </c>
      <c r="H83" s="51">
        <v>4.2790999043546614E-2</v>
      </c>
      <c r="I83" s="51">
        <v>3.9906999108009038E-2</v>
      </c>
      <c r="J83" s="51">
        <v>3.813299914766103E-2</v>
      </c>
      <c r="K83" s="51">
        <v>3.9126999125443401E-2</v>
      </c>
      <c r="L83" s="51">
        <v>3.9199999123811724E-2</v>
      </c>
      <c r="M83" s="51">
        <v>4.2790999043546614E-2</v>
      </c>
      <c r="N83" s="51">
        <v>2.2219999503344297E-2</v>
      </c>
      <c r="O83" s="52">
        <v>154.71</v>
      </c>
      <c r="P83" s="50">
        <v>1730</v>
      </c>
      <c r="Q83" s="52">
        <v>1399.1499999999999</v>
      </c>
      <c r="R83" s="50">
        <v>8917.4</v>
      </c>
      <c r="S83" s="30">
        <v>103.654</v>
      </c>
      <c r="T83" s="50">
        <v>7.1463999999999999</v>
      </c>
      <c r="U83" s="50">
        <v>7.1561000000000003</v>
      </c>
      <c r="V83" s="50">
        <v>2.15</v>
      </c>
      <c r="W83" s="22">
        <v>2.15</v>
      </c>
      <c r="X83" s="22">
        <v>2.145</v>
      </c>
    </row>
    <row r="84" spans="1:24" ht="18.75" customHeight="1">
      <c r="A84" s="176">
        <v>45089</v>
      </c>
      <c r="B84" s="50">
        <v>172.98560000000001</v>
      </c>
      <c r="C84" s="50">
        <v>142.3775</v>
      </c>
      <c r="D84" s="50">
        <v>113.438</v>
      </c>
      <c r="E84" s="50">
        <v>15.01</v>
      </c>
      <c r="F84" s="51">
        <v>5.216399883404374E-2</v>
      </c>
      <c r="G84" s="51">
        <v>4.5769998976960775E-2</v>
      </c>
      <c r="H84" s="51">
        <v>4.2240999055840077E-2</v>
      </c>
      <c r="I84" s="51">
        <v>3.8935999129712587E-2</v>
      </c>
      <c r="J84" s="51">
        <v>3.7355999165028332E-2</v>
      </c>
      <c r="K84" s="51">
        <v>3.8193999146297571E-2</v>
      </c>
      <c r="L84" s="51">
        <v>3.8812999132461848E-2</v>
      </c>
      <c r="M84" s="51">
        <v>4.2240999055840077E-2</v>
      </c>
      <c r="N84" s="51">
        <v>2.2369999499991536E-2</v>
      </c>
      <c r="O84" s="52">
        <v>154.65039999999999</v>
      </c>
      <c r="P84" s="50">
        <v>1730</v>
      </c>
      <c r="Q84" s="52">
        <v>1399.1499999999999</v>
      </c>
      <c r="R84" s="50">
        <v>8917.4</v>
      </c>
      <c r="S84" s="30">
        <v>103.557</v>
      </c>
      <c r="T84" s="50">
        <v>7.1304999999999996</v>
      </c>
      <c r="U84" s="50">
        <v>7.1439000000000004</v>
      </c>
      <c r="V84" s="50">
        <v>2.15</v>
      </c>
      <c r="W84" s="22">
        <v>2.1549999999999998</v>
      </c>
      <c r="X84" s="22">
        <v>2.15</v>
      </c>
    </row>
    <row r="85" spans="1:24" ht="18.75" customHeight="1">
      <c r="A85" s="176">
        <v>45086</v>
      </c>
      <c r="B85" s="50">
        <v>172.7688</v>
      </c>
      <c r="C85" s="50">
        <v>142.68809999999999</v>
      </c>
      <c r="D85" s="50">
        <v>115</v>
      </c>
      <c r="E85" s="50">
        <v>13.83</v>
      </c>
      <c r="F85" s="51">
        <v>5.2353998829796911E-2</v>
      </c>
      <c r="G85" s="51">
        <v>4.5955998972803357E-2</v>
      </c>
      <c r="H85" s="51">
        <v>4.2409999052062629E-2</v>
      </c>
      <c r="I85" s="51">
        <v>3.9127999125421045E-2</v>
      </c>
      <c r="J85" s="51">
        <v>3.7393999164178966E-2</v>
      </c>
      <c r="K85" s="51">
        <v>3.8322999143414201E-2</v>
      </c>
      <c r="L85" s="51">
        <v>3.8803999132663011E-2</v>
      </c>
      <c r="M85" s="51">
        <v>4.2409999052062629E-2</v>
      </c>
      <c r="N85" s="51">
        <v>2.2289999501779675E-2</v>
      </c>
      <c r="O85" s="52">
        <v>154.61250000000001</v>
      </c>
      <c r="P85" s="50">
        <v>1730</v>
      </c>
      <c r="Q85" s="52">
        <v>1399.1499999999999</v>
      </c>
      <c r="R85" s="50">
        <v>8917.4</v>
      </c>
      <c r="S85" s="30">
        <v>103.343</v>
      </c>
      <c r="T85" s="50">
        <v>7.1117999999999997</v>
      </c>
      <c r="U85" s="50">
        <v>7.1208999999999998</v>
      </c>
      <c r="V85" s="50">
        <v>2.1949999999999998</v>
      </c>
      <c r="W85" s="22">
        <v>2.1949999999999998</v>
      </c>
      <c r="X85" s="22">
        <v>2.19</v>
      </c>
    </row>
    <row r="86" spans="1:24" ht="18.75" customHeight="1">
      <c r="A86" s="176">
        <v>45086</v>
      </c>
      <c r="B86" s="50">
        <v>172.9676</v>
      </c>
      <c r="C86" s="50">
        <v>141.23490000000001</v>
      </c>
      <c r="D86" s="50">
        <v>114.938</v>
      </c>
      <c r="E86" s="50">
        <v>13.78</v>
      </c>
      <c r="F86" s="51">
        <v>5.1677998844906682E-2</v>
      </c>
      <c r="G86" s="51">
        <v>4.5492998983152205E-2</v>
      </c>
      <c r="H86" s="51">
        <v>4.2061999059841038E-2</v>
      </c>
      <c r="I86" s="51">
        <v>3.8934999129734936E-2</v>
      </c>
      <c r="J86" s="51">
        <v>3.7490999162010846E-2</v>
      </c>
      <c r="K86" s="51">
        <v>3.8296999143995342E-2</v>
      </c>
      <c r="L86" s="51">
        <v>3.9088999126292767E-2</v>
      </c>
      <c r="M86" s="51">
        <v>4.2061999059841038E-2</v>
      </c>
      <c r="N86" s="51">
        <v>2.2289999501779675E-2</v>
      </c>
      <c r="O86" s="52">
        <v>154.59549999999999</v>
      </c>
      <c r="P86" s="50">
        <v>1730</v>
      </c>
      <c r="Q86" s="52">
        <v>1399.1499999999999</v>
      </c>
      <c r="R86" s="50">
        <v>8917.4</v>
      </c>
      <c r="S86" s="30">
        <v>104.099</v>
      </c>
      <c r="T86" s="50">
        <v>7.1349999999999998</v>
      </c>
      <c r="U86" s="50">
        <v>7.1477000000000004</v>
      </c>
      <c r="V86" s="50">
        <v>2.1850000000000001</v>
      </c>
      <c r="W86" s="22">
        <v>2.1800000000000002</v>
      </c>
      <c r="X86" s="22">
        <v>2.19</v>
      </c>
    </row>
    <row r="87" spans="1:24" ht="18.75" customHeight="1">
      <c r="A87" s="176">
        <v>45085</v>
      </c>
      <c r="B87" s="50">
        <v>172.9676</v>
      </c>
      <c r="C87" s="50">
        <v>141.23490000000001</v>
      </c>
      <c r="D87" s="50">
        <v>117.25</v>
      </c>
      <c r="E87" s="50">
        <v>13.65</v>
      </c>
      <c r="F87" s="51">
        <v>5.2271998831629751E-2</v>
      </c>
      <c r="G87" s="51">
        <v>4.5146998990885916E-2</v>
      </c>
      <c r="H87" s="51">
        <v>4.1643999069184062E-2</v>
      </c>
      <c r="I87" s="51">
        <v>3.8580999137647447E-2</v>
      </c>
      <c r="J87" s="51">
        <v>3.7178999168984594E-2</v>
      </c>
      <c r="K87" s="51">
        <v>3.7935999152064324E-2</v>
      </c>
      <c r="L87" s="51">
        <v>3.8876999131031334E-2</v>
      </c>
      <c r="M87" s="51">
        <v>4.1643999069184062E-2</v>
      </c>
      <c r="N87" s="51">
        <v>2.2399999499320988E-2</v>
      </c>
      <c r="O87" s="52">
        <v>154.55869999999999</v>
      </c>
      <c r="P87" s="50">
        <v>1730</v>
      </c>
      <c r="Q87" s="52">
        <v>1399.1499999999999</v>
      </c>
      <c r="R87" s="50">
        <v>8917.4</v>
      </c>
      <c r="S87" s="30">
        <v>104.125</v>
      </c>
      <c r="T87" s="50">
        <v>7.1176000000000004</v>
      </c>
      <c r="U87" s="50">
        <v>7.1288999999999998</v>
      </c>
      <c r="V87" s="50">
        <v>2.16</v>
      </c>
      <c r="W87" s="22">
        <v>2.16</v>
      </c>
      <c r="X87" s="22">
        <v>2.16</v>
      </c>
    </row>
    <row r="88" spans="1:24" ht="18.75" customHeight="1">
      <c r="A88" s="176">
        <v>45084</v>
      </c>
      <c r="B88" s="50">
        <v>172.44040000000001</v>
      </c>
      <c r="C88" s="50">
        <v>140.17320000000001</v>
      </c>
      <c r="D88" s="50">
        <v>118</v>
      </c>
      <c r="E88" s="50">
        <v>13.94</v>
      </c>
      <c r="F88" s="51">
        <v>5.272199882157147E-2</v>
      </c>
      <c r="G88" s="51">
        <v>4.5562998981587589E-2</v>
      </c>
      <c r="H88" s="51">
        <v>4.2215999056398862E-2</v>
      </c>
      <c r="I88" s="51">
        <v>3.9403999119251965E-2</v>
      </c>
      <c r="J88" s="51">
        <v>3.7951999151706696E-2</v>
      </c>
      <c r="K88" s="51">
        <v>3.8786999133042989E-2</v>
      </c>
      <c r="L88" s="51">
        <v>3.9449999118223784E-2</v>
      </c>
      <c r="M88" s="51">
        <v>4.2215999056398862E-2</v>
      </c>
      <c r="N88" s="51">
        <v>2.2399999499320988E-2</v>
      </c>
      <c r="O88" s="52">
        <v>154.5368</v>
      </c>
      <c r="P88" s="50">
        <v>1730</v>
      </c>
      <c r="Q88" s="52">
        <v>1399.1499999999999</v>
      </c>
      <c r="R88" s="50">
        <v>8917.4</v>
      </c>
      <c r="S88" s="30">
        <v>104.002</v>
      </c>
      <c r="T88" s="50">
        <v>7.1022999999999996</v>
      </c>
      <c r="U88" s="50">
        <v>7.1192000000000002</v>
      </c>
      <c r="V88" s="50">
        <v>2.17</v>
      </c>
      <c r="W88" s="22">
        <v>2.17</v>
      </c>
      <c r="X88" s="22">
        <v>2.17</v>
      </c>
    </row>
    <row r="89" spans="1:24" ht="18.75" customHeight="1">
      <c r="A89" s="176">
        <v>45083</v>
      </c>
      <c r="B89" s="50">
        <v>172.89189999999999</v>
      </c>
      <c r="C89" s="50">
        <v>139.55080000000001</v>
      </c>
      <c r="D89" s="50">
        <v>117.375</v>
      </c>
      <c r="E89" s="50">
        <v>13.96</v>
      </c>
      <c r="F89" s="51">
        <v>5.233899883013219E-2</v>
      </c>
      <c r="G89" s="51">
        <v>4.4785998998954892E-2</v>
      </c>
      <c r="H89" s="51">
        <v>4.1059999082237481E-2</v>
      </c>
      <c r="I89" s="51">
        <v>3.8071999149024482E-2</v>
      </c>
      <c r="J89" s="51">
        <v>3.6601999181881548E-2</v>
      </c>
      <c r="K89" s="51">
        <v>3.742199916355312E-2</v>
      </c>
      <c r="L89" s="51">
        <v>3.8438999140821398E-2</v>
      </c>
      <c r="M89" s="51">
        <v>4.1059999082237481E-2</v>
      </c>
      <c r="N89" s="51">
        <v>2.23899994995445E-2</v>
      </c>
      <c r="O89" s="52">
        <v>154.42760000000001</v>
      </c>
      <c r="P89" s="50">
        <v>1730</v>
      </c>
      <c r="Q89" s="52">
        <v>1399.1499999999999</v>
      </c>
      <c r="R89" s="50">
        <v>8917.4</v>
      </c>
      <c r="S89" s="30">
        <v>104.015</v>
      </c>
      <c r="T89" s="50">
        <v>7.0986000000000002</v>
      </c>
      <c r="U89" s="50">
        <v>7.1096000000000004</v>
      </c>
      <c r="V89" s="50">
        <v>2.14</v>
      </c>
      <c r="W89" s="22">
        <v>2.145</v>
      </c>
      <c r="X89" s="22">
        <v>2.14</v>
      </c>
    </row>
    <row r="90" spans="1:24" ht="18.75" customHeight="1">
      <c r="A90" s="176">
        <v>45082</v>
      </c>
      <c r="B90" s="50">
        <v>172.85149999999999</v>
      </c>
      <c r="C90" s="50">
        <v>139.65280000000001</v>
      </c>
      <c r="D90" s="50">
        <v>116.13800000000001</v>
      </c>
      <c r="E90" s="50">
        <v>14.73</v>
      </c>
      <c r="F90" s="51">
        <v>5.2827998819202186E-2</v>
      </c>
      <c r="G90" s="51">
        <v>4.465899900179357E-2</v>
      </c>
      <c r="H90" s="51">
        <v>4.1084999081678689E-2</v>
      </c>
      <c r="I90" s="51">
        <v>3.8175999146699904E-2</v>
      </c>
      <c r="J90" s="51">
        <v>3.6830999176762996E-2</v>
      </c>
      <c r="K90" s="51">
        <v>3.7575999160110951E-2</v>
      </c>
      <c r="L90" s="51">
        <v>3.8830999132059514E-2</v>
      </c>
      <c r="M90" s="51">
        <v>4.1084999081678689E-2</v>
      </c>
      <c r="N90" s="51">
        <v>2.2529999496415258E-2</v>
      </c>
      <c r="O90" s="52">
        <v>154.41579999999999</v>
      </c>
      <c r="P90" s="50">
        <v>1730</v>
      </c>
      <c r="Q90" s="52">
        <v>1399.1499999999999</v>
      </c>
      <c r="R90" s="50">
        <v>8917.4</v>
      </c>
      <c r="S90" s="30">
        <v>103.56</v>
      </c>
      <c r="T90" s="50">
        <v>7.0975999999999999</v>
      </c>
      <c r="U90" s="50">
        <v>7.1044</v>
      </c>
      <c r="V90" s="50">
        <v>2.13</v>
      </c>
      <c r="W90" s="22">
        <v>2.13</v>
      </c>
      <c r="X90" s="22">
        <v>2.125</v>
      </c>
    </row>
    <row r="91" spans="1:24" ht="18.75" customHeight="1">
      <c r="A91" s="176">
        <v>45079</v>
      </c>
      <c r="B91" s="50">
        <v>172.7133</v>
      </c>
      <c r="C91" s="50">
        <v>138.5806</v>
      </c>
      <c r="D91" s="50">
        <v>119.375</v>
      </c>
      <c r="E91" s="50">
        <v>14.6</v>
      </c>
      <c r="F91" s="51">
        <v>5.3512998803891244E-2</v>
      </c>
      <c r="G91" s="51">
        <v>4.4968998994864527E-2</v>
      </c>
      <c r="H91" s="51">
        <v>4.1395999074727297E-2</v>
      </c>
      <c r="I91" s="51">
        <v>3.8436999140866103E-2</v>
      </c>
      <c r="J91" s="51">
        <v>3.6906999175064265E-2</v>
      </c>
      <c r="K91" s="51">
        <v>3.7755999156087634E-2</v>
      </c>
      <c r="L91" s="51">
        <v>3.8876999131031334E-2</v>
      </c>
      <c r="M91" s="51">
        <v>4.1395999074727297E-2</v>
      </c>
      <c r="N91" s="51">
        <v>2.2699999492615461E-2</v>
      </c>
      <c r="O91" s="52">
        <v>154.37219999999999</v>
      </c>
      <c r="P91" s="50">
        <v>1730</v>
      </c>
      <c r="Q91" s="52">
        <v>1399.1499999999999</v>
      </c>
      <c r="R91" s="50">
        <v>8917.4</v>
      </c>
      <c r="S91" s="30">
        <v>104.32599999999999</v>
      </c>
      <c r="T91" s="50">
        <v>7.1085000000000003</v>
      </c>
      <c r="U91" s="50">
        <v>7.1192000000000002</v>
      </c>
      <c r="V91" s="50">
        <v>2.13</v>
      </c>
      <c r="W91" s="22">
        <v>2.125</v>
      </c>
      <c r="X91" s="22">
        <v>2.1150000000000002</v>
      </c>
    </row>
    <row r="92" spans="1:24" ht="18.75" customHeight="1">
      <c r="A92" s="176">
        <v>45078</v>
      </c>
      <c r="B92" s="50">
        <v>173.21440000000001</v>
      </c>
      <c r="C92" s="50">
        <v>137.85659999999999</v>
      </c>
      <c r="D92" s="50">
        <v>123.25</v>
      </c>
      <c r="E92" s="50">
        <v>15.65</v>
      </c>
      <c r="F92" s="51">
        <v>5.343299880567938E-2</v>
      </c>
      <c r="G92" s="51">
        <v>4.340799902975559E-2</v>
      </c>
      <c r="H92" s="51">
        <v>3.9812999110110103E-2</v>
      </c>
      <c r="I92" s="51">
        <v>3.6974999173544347E-2</v>
      </c>
      <c r="J92" s="51">
        <v>3.5949999196454883E-2</v>
      </c>
      <c r="K92" s="51">
        <v>3.6453999185189608E-2</v>
      </c>
      <c r="L92" s="51">
        <v>3.8148999147303402E-2</v>
      </c>
      <c r="M92" s="51">
        <v>3.9812999110110103E-2</v>
      </c>
      <c r="N92" s="51">
        <v>2.249999949708581E-2</v>
      </c>
      <c r="O92" s="52">
        <v>154.28989999999999</v>
      </c>
      <c r="P92" s="50">
        <v>1730</v>
      </c>
      <c r="Q92" s="52">
        <v>1419.03</v>
      </c>
      <c r="R92" s="50">
        <v>8329.6</v>
      </c>
      <c r="S92" s="30">
        <v>104.16500000000001</v>
      </c>
      <c r="T92" s="50">
        <v>7.0799000000000003</v>
      </c>
      <c r="U92" s="50">
        <v>7.0911</v>
      </c>
      <c r="V92" s="50">
        <v>2.145</v>
      </c>
      <c r="W92" s="22">
        <v>2.14</v>
      </c>
      <c r="X92" s="22">
        <v>2.145</v>
      </c>
    </row>
    <row r="93" spans="1:24" ht="18.75" customHeight="1">
      <c r="A93" s="176">
        <v>45077</v>
      </c>
      <c r="B93" s="50">
        <v>173.0068</v>
      </c>
      <c r="C93" s="50">
        <v>137.74780000000001</v>
      </c>
      <c r="D93" s="50">
        <v>123.375</v>
      </c>
      <c r="E93" s="50">
        <v>17.940000000000001</v>
      </c>
      <c r="F93" s="51">
        <v>5.3883998795598742E-2</v>
      </c>
      <c r="G93" s="51">
        <v>4.4026999015919867E-2</v>
      </c>
      <c r="H93" s="51">
        <v>4.0464999095536767E-2</v>
      </c>
      <c r="I93" s="51">
        <v>3.7546999160759154E-2</v>
      </c>
      <c r="J93" s="51">
        <v>3.6425999185815454E-2</v>
      </c>
      <c r="K93" s="51">
        <v>3.6988999173231424E-2</v>
      </c>
      <c r="L93" s="51">
        <v>3.8610999136976895E-2</v>
      </c>
      <c r="M93" s="51">
        <v>4.0464999095536767E-2</v>
      </c>
      <c r="N93" s="51">
        <v>2.2749999491497874E-2</v>
      </c>
      <c r="O93" s="52">
        <v>154.23990000000001</v>
      </c>
      <c r="P93" s="50">
        <v>1730</v>
      </c>
      <c r="Q93" s="52">
        <v>1419.03</v>
      </c>
      <c r="R93" s="50">
        <v>8329.6</v>
      </c>
      <c r="S93" s="30">
        <v>104.206</v>
      </c>
      <c r="T93" s="50">
        <v>7.0711000000000004</v>
      </c>
      <c r="U93" s="50">
        <v>7.0853999999999999</v>
      </c>
      <c r="V93" s="50">
        <v>2.1949999999999998</v>
      </c>
      <c r="W93" s="22">
        <v>2.19</v>
      </c>
      <c r="X93" s="22">
        <v>2.15</v>
      </c>
    </row>
    <row r="94" spans="1:24" ht="18.75" customHeight="1">
      <c r="A94" s="176">
        <v>45076</v>
      </c>
      <c r="B94" s="50">
        <v>172.6634</v>
      </c>
      <c r="C94" s="50">
        <v>137.25909999999999</v>
      </c>
      <c r="D94" s="50">
        <v>120</v>
      </c>
      <c r="E94" s="50">
        <v>17.46</v>
      </c>
      <c r="F94" s="51">
        <v>5.2519998826086517E-2</v>
      </c>
      <c r="G94" s="51">
        <v>4.4500999005325136E-2</v>
      </c>
      <c r="H94" s="51">
        <v>4.1117999080941076E-2</v>
      </c>
      <c r="I94" s="51">
        <v>3.8066999149136249E-2</v>
      </c>
      <c r="J94" s="51">
        <v>3.6865999175980685E-2</v>
      </c>
      <c r="K94" s="51">
        <v>3.7473999162390824E-2</v>
      </c>
      <c r="L94" s="51">
        <v>3.8903999130427837E-2</v>
      </c>
      <c r="M94" s="51">
        <v>4.1117999080941076E-2</v>
      </c>
      <c r="N94" s="51">
        <v>2.2959999486804005E-2</v>
      </c>
      <c r="O94" s="52">
        <v>154.07429999999999</v>
      </c>
      <c r="P94" s="50">
        <v>1730</v>
      </c>
      <c r="Q94" s="52">
        <v>1419.03</v>
      </c>
      <c r="R94" s="50">
        <v>8329.6</v>
      </c>
      <c r="S94" s="30">
        <v>104.206</v>
      </c>
      <c r="T94" s="50">
        <v>7.0640000000000001</v>
      </c>
      <c r="U94" s="50">
        <v>7.0739000000000001</v>
      </c>
      <c r="V94" s="50">
        <v>2.21</v>
      </c>
      <c r="W94" s="22">
        <v>2.21</v>
      </c>
      <c r="X94" s="22">
        <v>2.17</v>
      </c>
    </row>
    <row r="95" spans="1:24" ht="18.75" customHeight="1">
      <c r="A95" s="176">
        <v>45075</v>
      </c>
      <c r="B95" s="50">
        <v>171.64230000000001</v>
      </c>
      <c r="C95" s="50">
        <v>136.096</v>
      </c>
      <c r="D95" s="50">
        <v>124.875</v>
      </c>
      <c r="E95" s="50">
        <v>17.46</v>
      </c>
      <c r="F95" s="51">
        <v>5.2293998831138014E-2</v>
      </c>
      <c r="G95" s="51">
        <v>4.561899898033589E-2</v>
      </c>
      <c r="H95" s="51">
        <v>4.2371999052911995E-2</v>
      </c>
      <c r="I95" s="51">
        <v>3.9270999122224745E-2</v>
      </c>
      <c r="J95" s="51">
        <v>3.7982999151013788E-2</v>
      </c>
      <c r="K95" s="51">
        <v>3.8655999135971071E-2</v>
      </c>
      <c r="L95" s="51">
        <v>3.9606999114714561E-2</v>
      </c>
      <c r="M95" s="51">
        <v>4.2371999052911995E-2</v>
      </c>
      <c r="N95" s="51">
        <v>2.3199999481439589E-2</v>
      </c>
      <c r="O95" s="52">
        <v>154.07429999999999</v>
      </c>
      <c r="P95" s="50">
        <v>1730</v>
      </c>
      <c r="Q95" s="52">
        <v>1419.03</v>
      </c>
      <c r="R95" s="50">
        <v>8329.6</v>
      </c>
      <c r="S95" s="30">
        <v>104.251</v>
      </c>
      <c r="T95" s="50">
        <v>7.0792000000000002</v>
      </c>
      <c r="U95" s="50">
        <v>7.0918999999999999</v>
      </c>
      <c r="V95" s="50">
        <v>2.21</v>
      </c>
      <c r="W95" s="22">
        <v>2.21</v>
      </c>
      <c r="X95" s="22">
        <v>2.17</v>
      </c>
    </row>
    <row r="96" spans="1:24" ht="18.75" customHeight="1">
      <c r="A96" s="176">
        <v>45072</v>
      </c>
      <c r="B96" s="50">
        <v>171.64230000000001</v>
      </c>
      <c r="C96" s="50">
        <v>136.096</v>
      </c>
      <c r="D96" s="50">
        <v>127.563</v>
      </c>
      <c r="E96" s="50">
        <v>17.95</v>
      </c>
      <c r="F96" s="51">
        <v>5.2293998831138014E-2</v>
      </c>
      <c r="G96" s="51">
        <v>4.561899898033589E-2</v>
      </c>
      <c r="H96" s="51">
        <v>4.2371999052911995E-2</v>
      </c>
      <c r="I96" s="51">
        <v>3.9270999122224745E-2</v>
      </c>
      <c r="J96" s="51">
        <v>3.7982999151013788E-2</v>
      </c>
      <c r="K96" s="51">
        <v>3.8655999135971071E-2</v>
      </c>
      <c r="L96" s="51">
        <v>3.9606999114714561E-2</v>
      </c>
      <c r="M96" s="51">
        <v>4.2371999052911995E-2</v>
      </c>
      <c r="N96" s="51">
        <v>2.3439999476075172E-2</v>
      </c>
      <c r="O96" s="52">
        <v>154.0795</v>
      </c>
      <c r="P96" s="50">
        <v>1730</v>
      </c>
      <c r="Q96" s="52">
        <v>1419.03</v>
      </c>
      <c r="R96" s="50">
        <v>8329.6</v>
      </c>
      <c r="S96" s="30">
        <v>103.887</v>
      </c>
      <c r="T96" s="50">
        <v>7.0609000000000002</v>
      </c>
      <c r="U96" s="50">
        <v>7.0660999999999996</v>
      </c>
      <c r="V96" s="50">
        <v>2.1825000000000001</v>
      </c>
      <c r="W96" s="22">
        <v>2.1850000000000001</v>
      </c>
      <c r="X96" s="22">
        <v>2.15</v>
      </c>
    </row>
    <row r="97" spans="1:24" ht="18.75" customHeight="1">
      <c r="A97" s="176">
        <v>45071</v>
      </c>
      <c r="B97" s="50">
        <v>171.70169999999999</v>
      </c>
      <c r="C97" s="50">
        <v>136.16409999999999</v>
      </c>
      <c r="D97" s="50">
        <v>127.563</v>
      </c>
      <c r="E97" s="50">
        <v>19.14</v>
      </c>
      <c r="F97" s="51">
        <v>5.2817998819425699E-2</v>
      </c>
      <c r="G97" s="51">
        <v>4.5328998986817894E-2</v>
      </c>
      <c r="H97" s="51">
        <v>4.2123999058455229E-2</v>
      </c>
      <c r="I97" s="51">
        <v>3.9130999125353991E-2</v>
      </c>
      <c r="J97" s="51">
        <v>3.817399914674461E-2</v>
      </c>
      <c r="K97" s="51">
        <v>3.8729999134317045E-2</v>
      </c>
      <c r="L97" s="51">
        <v>3.9952999106980858E-2</v>
      </c>
      <c r="M97" s="51">
        <v>4.2123999058455229E-2</v>
      </c>
      <c r="N97" s="51">
        <v>2.3259999480098485E-2</v>
      </c>
      <c r="O97" s="52">
        <v>154.02080000000001</v>
      </c>
      <c r="P97" s="50">
        <v>1730</v>
      </c>
      <c r="Q97" s="52">
        <v>1419.03</v>
      </c>
      <c r="R97" s="50">
        <v>8329.6</v>
      </c>
      <c r="S97" s="30">
        <v>103.488</v>
      </c>
      <c r="T97" s="50">
        <v>7.056</v>
      </c>
      <c r="U97" s="50">
        <v>7.0648999999999997</v>
      </c>
      <c r="V97" s="50">
        <v>2.17</v>
      </c>
      <c r="W97" s="22">
        <v>2.165</v>
      </c>
      <c r="X97" s="22">
        <v>2.125</v>
      </c>
    </row>
    <row r="98" spans="1:24" ht="18.75" customHeight="1">
      <c r="A98" s="176">
        <v>45070</v>
      </c>
      <c r="B98" s="50">
        <v>172.1901</v>
      </c>
      <c r="C98" s="50">
        <v>136.5121</v>
      </c>
      <c r="D98" s="50">
        <v>125.5</v>
      </c>
      <c r="E98" s="50">
        <v>20.03</v>
      </c>
      <c r="F98" s="51">
        <v>5.3267998809367424E-2</v>
      </c>
      <c r="G98" s="51">
        <v>4.3756999021954839E-2</v>
      </c>
      <c r="H98" s="51">
        <v>4.0611999092251064E-2</v>
      </c>
      <c r="I98" s="51">
        <v>3.8185999146476385E-2</v>
      </c>
      <c r="J98" s="51">
        <v>3.7418999163620174E-2</v>
      </c>
      <c r="K98" s="51">
        <v>3.7786999155394733E-2</v>
      </c>
      <c r="L98" s="51">
        <v>3.9858999109081923E-2</v>
      </c>
      <c r="M98" s="51">
        <v>4.0611999092251064E-2</v>
      </c>
      <c r="N98" s="51">
        <v>2.3149999482557176E-2</v>
      </c>
      <c r="O98" s="52">
        <v>154.0198</v>
      </c>
      <c r="P98" s="50">
        <v>1730</v>
      </c>
      <c r="Q98" s="52">
        <v>1419.03</v>
      </c>
      <c r="R98" s="50">
        <v>8329.6</v>
      </c>
      <c r="S98" s="30">
        <v>103.19799999999999</v>
      </c>
      <c r="T98" s="50">
        <v>7.032</v>
      </c>
      <c r="U98" s="50">
        <v>7.0469999999999997</v>
      </c>
      <c r="V98" s="50">
        <v>2.1949999999999998</v>
      </c>
      <c r="W98" s="22">
        <v>2.2050000000000001</v>
      </c>
      <c r="X98" s="22">
        <v>2.1800000000000002</v>
      </c>
    </row>
    <row r="99" spans="1:24" ht="18.75" customHeight="1">
      <c r="A99" s="176">
        <v>45069</v>
      </c>
      <c r="B99" s="50">
        <v>172.46960000000001</v>
      </c>
      <c r="C99" s="50">
        <v>136.56129999999999</v>
      </c>
      <c r="D99" s="50">
        <v>124.563</v>
      </c>
      <c r="E99" s="50">
        <v>18.53</v>
      </c>
      <c r="F99" s="51">
        <v>5.226099883187562E-2</v>
      </c>
      <c r="G99" s="51">
        <v>4.3159999035298824E-2</v>
      </c>
      <c r="H99" s="51">
        <v>3.9730999111942951E-2</v>
      </c>
      <c r="I99" s="51">
        <v>3.7425999163463709E-2</v>
      </c>
      <c r="J99" s="51">
        <v>3.6918999174796047E-2</v>
      </c>
      <c r="K99" s="51">
        <v>3.7108999170549217E-2</v>
      </c>
      <c r="L99" s="51">
        <v>3.9475999117642643E-2</v>
      </c>
      <c r="M99" s="51">
        <v>3.9730999111942951E-2</v>
      </c>
      <c r="N99" s="51">
        <v>2.3099999483674766E-2</v>
      </c>
      <c r="O99" s="52">
        <v>153.98220000000001</v>
      </c>
      <c r="P99" s="50">
        <v>1730</v>
      </c>
      <c r="Q99" s="52">
        <v>1419.03</v>
      </c>
      <c r="R99" s="50">
        <v>8329.6</v>
      </c>
      <c r="S99" s="30">
        <v>103.19799999999999</v>
      </c>
      <c r="T99" s="50">
        <v>7.0119999999999996</v>
      </c>
      <c r="U99" s="50">
        <v>7.0247000000000002</v>
      </c>
      <c r="V99" s="50">
        <v>2.21</v>
      </c>
      <c r="W99" s="22">
        <v>2.2200000000000002</v>
      </c>
      <c r="X99" s="22">
        <v>2.2000000000000002</v>
      </c>
    </row>
    <row r="100" spans="1:24" ht="18.75" customHeight="1">
      <c r="A100" s="176">
        <v>45068</v>
      </c>
      <c r="B100" s="50">
        <v>172.2799</v>
      </c>
      <c r="C100" s="50">
        <v>136.95580000000001</v>
      </c>
      <c r="D100" s="50">
        <v>126.688</v>
      </c>
      <c r="E100" s="50">
        <v>17.21</v>
      </c>
      <c r="F100" s="51">
        <v>5.2241998832300303E-2</v>
      </c>
      <c r="G100" s="51">
        <v>4.315399903543294E-2</v>
      </c>
      <c r="H100" s="51">
        <v>3.9840999109484257E-2</v>
      </c>
      <c r="I100" s="51">
        <v>3.7618999159149825E-2</v>
      </c>
      <c r="J100" s="51">
        <v>3.7147999169677495E-2</v>
      </c>
      <c r="K100" s="51">
        <v>3.7368999164737758E-2</v>
      </c>
      <c r="L100" s="51">
        <v>3.9661999113485218E-2</v>
      </c>
      <c r="M100" s="51">
        <v>3.9840999109484257E-2</v>
      </c>
      <c r="N100" s="51">
        <v>2.3209999481216076E-2</v>
      </c>
      <c r="O100" s="52">
        <v>153.97909999999999</v>
      </c>
      <c r="P100" s="50">
        <v>1730</v>
      </c>
      <c r="Q100" s="52">
        <v>1419.03</v>
      </c>
      <c r="R100" s="50">
        <v>8329.6</v>
      </c>
      <c r="S100" s="30">
        <v>103.584</v>
      </c>
      <c r="T100" s="50">
        <v>7.0374999999999996</v>
      </c>
      <c r="U100" s="50">
        <v>7.0496999999999996</v>
      </c>
      <c r="V100" s="50">
        <v>2.2050000000000001</v>
      </c>
      <c r="W100" s="22">
        <v>2.2200000000000002</v>
      </c>
      <c r="X100" s="22">
        <v>2.21</v>
      </c>
    </row>
    <row r="101" spans="1:24" ht="18.75" customHeight="1">
      <c r="A101" s="176">
        <v>45065</v>
      </c>
      <c r="B101" s="50">
        <v>172.5505</v>
      </c>
      <c r="C101" s="50">
        <v>137.73769999999999</v>
      </c>
      <c r="D101" s="50">
        <v>127.25</v>
      </c>
      <c r="E101" s="50">
        <v>16.05</v>
      </c>
      <c r="F101" s="51">
        <v>5.1826998841576273E-2</v>
      </c>
      <c r="G101" s="51">
        <v>4.2445999051257968E-2</v>
      </c>
      <c r="H101" s="51">
        <v>3.9133999125286936E-2</v>
      </c>
      <c r="I101" s="51">
        <v>3.6827999176830051E-2</v>
      </c>
      <c r="J101" s="51">
        <v>3.6401999186351897E-2</v>
      </c>
      <c r="K101" s="51">
        <v>3.6641999180987476E-2</v>
      </c>
      <c r="L101" s="51">
        <v>3.9003999128192662E-2</v>
      </c>
      <c r="M101" s="51">
        <v>3.9133999125286936E-2</v>
      </c>
      <c r="N101" s="51">
        <v>2.358999947272241E-2</v>
      </c>
      <c r="O101" s="52">
        <v>153.97569999999999</v>
      </c>
      <c r="P101" s="50">
        <v>1730</v>
      </c>
      <c r="Q101" s="52">
        <v>1419.03</v>
      </c>
      <c r="R101" s="50">
        <v>8329.6</v>
      </c>
      <c r="S101" s="30">
        <v>102.88200000000001</v>
      </c>
      <c r="T101" s="50">
        <v>6.9965000000000002</v>
      </c>
      <c r="U101" s="50">
        <v>7.008</v>
      </c>
      <c r="V101" s="50">
        <v>2.2250000000000001</v>
      </c>
      <c r="W101" s="22">
        <v>2.2450000000000001</v>
      </c>
      <c r="X101" s="22">
        <v>2.23</v>
      </c>
    </row>
    <row r="102" spans="1:24" ht="18.75" customHeight="1">
      <c r="A102" s="176">
        <v>45064</v>
      </c>
      <c r="B102" s="50">
        <v>172.5505</v>
      </c>
      <c r="C102" s="50">
        <v>137.73769999999999</v>
      </c>
      <c r="D102" s="50">
        <v>132.56299999999999</v>
      </c>
      <c r="E102" s="50">
        <v>16.05</v>
      </c>
      <c r="F102" s="51">
        <v>5.2245998832210892E-2</v>
      </c>
      <c r="G102" s="51">
        <v>4.2516999049670989E-2</v>
      </c>
      <c r="H102" s="51">
        <v>3.9155999124795199E-2</v>
      </c>
      <c r="I102" s="51">
        <v>3.6842999176494778E-2</v>
      </c>
      <c r="J102" s="51">
        <v>3.6456999185122553E-2</v>
      </c>
      <c r="K102" s="51">
        <v>3.6614999181590974E-2</v>
      </c>
      <c r="L102" s="51">
        <v>3.9039999127388002E-2</v>
      </c>
      <c r="M102" s="51">
        <v>3.9155999124795199E-2</v>
      </c>
      <c r="N102" s="51">
        <v>2.3739999469369652E-2</v>
      </c>
      <c r="O102" s="52">
        <v>153.96190000000001</v>
      </c>
      <c r="P102" s="50">
        <v>1730</v>
      </c>
      <c r="Q102" s="52">
        <v>1419.03</v>
      </c>
      <c r="R102" s="50">
        <v>8329.6</v>
      </c>
      <c r="S102" s="30">
        <v>102.56399999999999</v>
      </c>
      <c r="T102" s="50">
        <v>6.9772999999999996</v>
      </c>
      <c r="U102" s="50">
        <v>6.9985999999999997</v>
      </c>
      <c r="V102" s="50">
        <v>2.19</v>
      </c>
      <c r="W102" s="22">
        <v>2.2000000000000002</v>
      </c>
      <c r="X102" s="22">
        <v>2.1800000000000002</v>
      </c>
    </row>
    <row r="103" spans="1:24" ht="18.75" customHeight="1">
      <c r="A103" s="176">
        <v>45063</v>
      </c>
      <c r="B103" s="50">
        <v>173.0386</v>
      </c>
      <c r="C103" s="50">
        <v>138.82810000000001</v>
      </c>
      <c r="D103" s="50">
        <v>132.56299999999999</v>
      </c>
      <c r="E103" s="50">
        <v>16.87</v>
      </c>
      <c r="F103" s="51">
        <v>5.2175998833775522E-2</v>
      </c>
      <c r="G103" s="51">
        <v>4.1539999071508647E-2</v>
      </c>
      <c r="H103" s="51">
        <v>3.8172999146766959E-2</v>
      </c>
      <c r="I103" s="51">
        <v>3.5847999198734763E-2</v>
      </c>
      <c r="J103" s="51">
        <v>3.564099920336157E-2</v>
      </c>
      <c r="K103" s="51">
        <v>3.5687999202311041E-2</v>
      </c>
      <c r="L103" s="51">
        <v>3.8537999138608579E-2</v>
      </c>
      <c r="M103" s="51">
        <v>3.8172999146766959E-2</v>
      </c>
      <c r="N103" s="51">
        <v>2.3659999471157791E-2</v>
      </c>
      <c r="O103" s="52">
        <v>153.92339999999999</v>
      </c>
      <c r="P103" s="50">
        <v>1730</v>
      </c>
      <c r="Q103" s="52">
        <v>1419.03</v>
      </c>
      <c r="R103" s="50">
        <v>8329.6</v>
      </c>
      <c r="S103" s="30">
        <v>102.434</v>
      </c>
      <c r="T103" s="50">
        <v>6.9516999999999998</v>
      </c>
      <c r="U103" s="50">
        <v>6.9588999999999999</v>
      </c>
      <c r="V103" s="50">
        <v>2.2250000000000001</v>
      </c>
      <c r="W103" s="22">
        <v>2.2349999999999999</v>
      </c>
      <c r="X103" s="22">
        <v>2.21</v>
      </c>
    </row>
    <row r="104" spans="1:24" ht="18.75" customHeight="1">
      <c r="A104" s="176">
        <v>45062</v>
      </c>
      <c r="B104" s="50">
        <v>173.40090000000001</v>
      </c>
      <c r="C104" s="50">
        <v>140.13229999999999</v>
      </c>
      <c r="D104" s="50">
        <v>130</v>
      </c>
      <c r="E104" s="50">
        <v>17.989999999999998</v>
      </c>
      <c r="F104" s="51">
        <v>5.1402998851053414E-2</v>
      </c>
      <c r="G104" s="51">
        <v>4.0820999087579544E-2</v>
      </c>
      <c r="H104" s="51">
        <v>3.7445999163016677E-2</v>
      </c>
      <c r="I104" s="51">
        <v>3.525699921194464E-2</v>
      </c>
      <c r="J104" s="51">
        <v>3.5338999210111799E-2</v>
      </c>
      <c r="K104" s="51">
        <v>3.5227999212592842E-2</v>
      </c>
      <c r="L104" s="51">
        <v>3.8536999138630929E-2</v>
      </c>
      <c r="M104" s="51">
        <v>3.7445999163016677E-2</v>
      </c>
      <c r="N104" s="51">
        <v>2.3619999472051859E-2</v>
      </c>
      <c r="O104" s="52">
        <v>153.8742</v>
      </c>
      <c r="P104" s="50">
        <v>1730</v>
      </c>
      <c r="Q104" s="52">
        <v>1419.03</v>
      </c>
      <c r="R104" s="50">
        <v>8329.6</v>
      </c>
      <c r="S104" s="30">
        <v>102.681</v>
      </c>
      <c r="T104" s="50">
        <v>6.9591000000000003</v>
      </c>
      <c r="U104" s="50">
        <v>6.9710999999999999</v>
      </c>
      <c r="V104" s="50">
        <v>2.1800000000000002</v>
      </c>
      <c r="W104" s="22">
        <v>2.1850000000000001</v>
      </c>
      <c r="X104" s="22">
        <v>2.165</v>
      </c>
    </row>
    <row r="105" spans="1:24" ht="18.75" customHeight="1">
      <c r="A105" s="176">
        <v>45061</v>
      </c>
      <c r="B105" s="50">
        <v>173.62620000000001</v>
      </c>
      <c r="C105" s="50">
        <v>140.87889999999999</v>
      </c>
      <c r="D105" s="50">
        <v>130</v>
      </c>
      <c r="E105" s="50">
        <v>17.12</v>
      </c>
      <c r="F105" s="51">
        <v>5.1228998854942615E-2</v>
      </c>
      <c r="G105" s="51">
        <v>4.0103999103605743E-2</v>
      </c>
      <c r="H105" s="51">
        <v>3.6721999179199341E-2</v>
      </c>
      <c r="I105" s="51">
        <v>3.4685999224707484E-2</v>
      </c>
      <c r="J105" s="51">
        <v>3.5018999217264354E-2</v>
      </c>
      <c r="K105" s="51">
        <v>3.4793999222293495E-2</v>
      </c>
      <c r="L105" s="51">
        <v>3.841899914126843E-2</v>
      </c>
      <c r="M105" s="51">
        <v>3.6721999179199341E-2</v>
      </c>
      <c r="N105" s="51">
        <v>2.3559999473392962E-2</v>
      </c>
      <c r="O105" s="52">
        <v>153.81720000000001</v>
      </c>
      <c r="P105" s="50">
        <v>1730</v>
      </c>
      <c r="Q105" s="52">
        <v>1419.03</v>
      </c>
      <c r="R105" s="50">
        <v>8329.6</v>
      </c>
      <c r="S105" s="30">
        <v>102.05800000000001</v>
      </c>
      <c r="T105" s="50">
        <v>6.9489000000000001</v>
      </c>
      <c r="U105" s="50">
        <v>6.9596</v>
      </c>
      <c r="V105" s="50">
        <v>2.2250000000000001</v>
      </c>
      <c r="W105" s="22">
        <v>2.2250000000000001</v>
      </c>
      <c r="X105" s="22">
        <v>2.2050000000000001</v>
      </c>
    </row>
    <row r="106" spans="1:24" ht="18.75" customHeight="1">
      <c r="A106" s="176">
        <v>45058</v>
      </c>
      <c r="B106" s="50">
        <v>173.69319999999999</v>
      </c>
      <c r="C106" s="50">
        <v>141.65790000000001</v>
      </c>
      <c r="D106" s="50">
        <v>130</v>
      </c>
      <c r="E106" s="50">
        <v>17.03</v>
      </c>
      <c r="F106" s="51">
        <v>5.1521998848393556E-2</v>
      </c>
      <c r="G106" s="51">
        <v>3.9871999108791349E-2</v>
      </c>
      <c r="H106" s="51">
        <v>3.6554999182932077E-2</v>
      </c>
      <c r="I106" s="51">
        <v>3.4461999229714275E-2</v>
      </c>
      <c r="J106" s="51">
        <v>3.4624999226070936E-2</v>
      </c>
      <c r="K106" s="51">
        <v>3.451499922852963E-2</v>
      </c>
      <c r="L106" s="51">
        <v>3.788799915313721E-2</v>
      </c>
      <c r="M106" s="51">
        <v>3.6554999182932077E-2</v>
      </c>
      <c r="N106" s="51">
        <v>2.3429999476298688E-2</v>
      </c>
      <c r="O106" s="52">
        <v>153.66659999999999</v>
      </c>
      <c r="P106" s="50">
        <v>1730</v>
      </c>
      <c r="Q106" s="52">
        <v>1419.03</v>
      </c>
      <c r="R106" s="50">
        <v>8329.6</v>
      </c>
      <c r="S106" s="30">
        <v>101.477</v>
      </c>
      <c r="T106" s="50">
        <v>6.9303999999999997</v>
      </c>
      <c r="U106" s="50">
        <v>6.9389000000000003</v>
      </c>
      <c r="V106" s="50">
        <v>2.29</v>
      </c>
      <c r="W106" s="22">
        <v>2.29</v>
      </c>
      <c r="X106" s="22">
        <v>2.27</v>
      </c>
    </row>
    <row r="107" spans="1:24" ht="18.75" customHeight="1">
      <c r="A107" s="176">
        <v>45057</v>
      </c>
      <c r="B107" s="50">
        <v>174.08920000000001</v>
      </c>
      <c r="C107" s="50">
        <v>141.88310000000001</v>
      </c>
      <c r="D107" s="50">
        <v>130.68799999999999</v>
      </c>
      <c r="E107" s="50">
        <v>16.93</v>
      </c>
      <c r="F107" s="51">
        <v>5.1491998849064115E-2</v>
      </c>
      <c r="G107" s="51">
        <v>3.8993999128416182E-2</v>
      </c>
      <c r="H107" s="51">
        <v>3.5612999203987424E-2</v>
      </c>
      <c r="I107" s="51">
        <v>3.3552999250032009E-2</v>
      </c>
      <c r="J107" s="51">
        <v>3.3842999243550005E-2</v>
      </c>
      <c r="K107" s="51">
        <v>3.360499924886972E-2</v>
      </c>
      <c r="L107" s="51">
        <v>3.7401999164000152E-2</v>
      </c>
      <c r="M107" s="51">
        <v>3.5612999203987424E-2</v>
      </c>
      <c r="N107" s="51">
        <v>2.3359999477863311E-2</v>
      </c>
      <c r="O107" s="52">
        <v>153.65209999999999</v>
      </c>
      <c r="P107" s="50">
        <v>1730</v>
      </c>
      <c r="Q107" s="52">
        <v>1419.03</v>
      </c>
      <c r="R107" s="50">
        <v>8329.6</v>
      </c>
      <c r="S107" s="30">
        <v>101.605</v>
      </c>
      <c r="T107" s="50">
        <v>6.9203999999999999</v>
      </c>
      <c r="U107" s="50">
        <v>6.9249999999999998</v>
      </c>
      <c r="V107" s="50">
        <v>2.2949999999999999</v>
      </c>
      <c r="W107" s="22">
        <v>2.2949999999999999</v>
      </c>
      <c r="X107" s="22">
        <v>2.2549999999999999</v>
      </c>
    </row>
    <row r="108" spans="1:24" ht="18.75" customHeight="1">
      <c r="A108" s="176">
        <v>45056</v>
      </c>
      <c r="B108" s="50">
        <v>173.84020000000001</v>
      </c>
      <c r="C108" s="50">
        <v>141.57050000000001</v>
      </c>
      <c r="D108" s="50">
        <v>134.625</v>
      </c>
      <c r="E108" s="50">
        <v>16.940000000000001</v>
      </c>
      <c r="F108" s="51">
        <v>5.1966998838447034E-2</v>
      </c>
      <c r="G108" s="51">
        <v>3.9097999126091604E-2</v>
      </c>
      <c r="H108" s="51">
        <v>3.5723999201506373E-2</v>
      </c>
      <c r="I108" s="51">
        <v>3.38449992435053E-2</v>
      </c>
      <c r="J108" s="51">
        <v>3.4425999230518936E-2</v>
      </c>
      <c r="K108" s="51">
        <v>3.4059999238699679E-2</v>
      </c>
      <c r="L108" s="51">
        <v>3.7964999151416122E-2</v>
      </c>
      <c r="M108" s="51">
        <v>3.5723999201506373E-2</v>
      </c>
      <c r="N108" s="51">
        <v>2.3839999467134474E-2</v>
      </c>
      <c r="O108" s="52">
        <v>153.61600000000001</v>
      </c>
      <c r="P108" s="50">
        <v>1730</v>
      </c>
      <c r="Q108" s="52">
        <v>1419.03</v>
      </c>
      <c r="R108" s="50">
        <v>8329.6</v>
      </c>
      <c r="S108" s="30">
        <v>101.377</v>
      </c>
      <c r="T108" s="50">
        <v>6.9142000000000001</v>
      </c>
      <c r="U108" s="50">
        <v>6.92</v>
      </c>
      <c r="V108" s="50">
        <v>2.2949999999999999</v>
      </c>
      <c r="W108" s="22">
        <v>2.29</v>
      </c>
      <c r="X108" s="22">
        <v>2.2599999999999998</v>
      </c>
    </row>
    <row r="109" spans="1:24" ht="18.75" customHeight="1">
      <c r="A109" s="176">
        <v>45055</v>
      </c>
      <c r="B109" s="50">
        <v>173.24010000000001</v>
      </c>
      <c r="C109" s="50">
        <v>142.55459999999999</v>
      </c>
      <c r="D109" s="50">
        <v>134</v>
      </c>
      <c r="E109" s="50">
        <v>17.71</v>
      </c>
      <c r="F109" s="51">
        <v>5.1818998841755087E-2</v>
      </c>
      <c r="G109" s="51">
        <v>4.0220999100990591E-2</v>
      </c>
      <c r="H109" s="51">
        <v>3.723699916768819E-2</v>
      </c>
      <c r="I109" s="51">
        <v>3.4946999218873676E-2</v>
      </c>
      <c r="J109" s="51">
        <v>3.5185999213531619E-2</v>
      </c>
      <c r="K109" s="51">
        <v>3.4947999218851326E-2</v>
      </c>
      <c r="L109" s="51">
        <v>3.8380999142117796E-2</v>
      </c>
      <c r="M109" s="51">
        <v>3.723699916768819E-2</v>
      </c>
      <c r="N109" s="51">
        <v>2.3979999464005232E-2</v>
      </c>
      <c r="O109" s="52">
        <v>153.52760000000001</v>
      </c>
      <c r="P109" s="50">
        <v>1730</v>
      </c>
      <c r="Q109" s="52">
        <v>1419.03</v>
      </c>
      <c r="R109" s="50">
        <v>8329.6</v>
      </c>
      <c r="S109" s="30">
        <v>101.214</v>
      </c>
      <c r="T109" s="50">
        <v>6.9093999999999998</v>
      </c>
      <c r="U109" s="50">
        <v>6.9218999999999999</v>
      </c>
      <c r="V109" s="50">
        <v>2.2650000000000001</v>
      </c>
      <c r="W109" s="22">
        <v>2.2599999999999998</v>
      </c>
      <c r="X109" s="22">
        <v>2.2200000000000002</v>
      </c>
    </row>
    <row r="110" spans="1:24" ht="18.75" customHeight="1">
      <c r="A110" s="176">
        <v>45054</v>
      </c>
      <c r="B110" s="50">
        <v>173.309</v>
      </c>
      <c r="C110" s="50">
        <v>143.54859999999999</v>
      </c>
      <c r="D110" s="50">
        <v>132.68799999999999</v>
      </c>
      <c r="E110" s="50">
        <v>16.98</v>
      </c>
      <c r="F110" s="51">
        <v>5.2007998837530614E-2</v>
      </c>
      <c r="G110" s="51">
        <v>4.0011999105662104E-2</v>
      </c>
      <c r="H110" s="51">
        <v>3.7180999168939889E-2</v>
      </c>
      <c r="I110" s="51">
        <v>3.4911999219655994E-2</v>
      </c>
      <c r="J110" s="51">
        <v>3.5071999216079716E-2</v>
      </c>
      <c r="K110" s="51">
        <v>3.4896999219991266E-2</v>
      </c>
      <c r="L110" s="51">
        <v>3.8226999145559971E-2</v>
      </c>
      <c r="M110" s="51">
        <v>3.7180999168939889E-2</v>
      </c>
      <c r="N110" s="51">
        <v>2.4029999462887645E-2</v>
      </c>
      <c r="O110" s="52">
        <v>153.494</v>
      </c>
      <c r="P110" s="50">
        <v>1730</v>
      </c>
      <c r="Q110" s="52">
        <v>1419.03</v>
      </c>
      <c r="R110" s="50">
        <v>8329.6</v>
      </c>
      <c r="S110" s="30">
        <v>101.399</v>
      </c>
      <c r="T110" s="50">
        <v>6.9112999999999998</v>
      </c>
      <c r="U110" s="50">
        <v>6.9153000000000002</v>
      </c>
      <c r="V110" s="50">
        <v>2.33</v>
      </c>
      <c r="W110" s="22">
        <v>2.3250000000000002</v>
      </c>
      <c r="X110" s="22">
        <v>2.2850000000000001</v>
      </c>
    </row>
    <row r="111" spans="1:24" ht="18.75" customHeight="1">
      <c r="A111" s="176">
        <v>45051</v>
      </c>
      <c r="B111" s="50">
        <v>173.7431</v>
      </c>
      <c r="C111" s="50">
        <v>144.62139999999999</v>
      </c>
      <c r="D111" s="50">
        <v>135.68799999999999</v>
      </c>
      <c r="E111" s="50">
        <v>17.190000000000001</v>
      </c>
      <c r="F111" s="51">
        <v>5.20159988373518E-2</v>
      </c>
      <c r="G111" s="51">
        <v>3.9138999125175176E-2</v>
      </c>
      <c r="H111" s="51">
        <v>3.6417999185994268E-2</v>
      </c>
      <c r="I111" s="51">
        <v>3.4103999237716197E-2</v>
      </c>
      <c r="J111" s="51">
        <v>3.4369999231770636E-2</v>
      </c>
      <c r="K111" s="51">
        <v>3.4111999237537383E-2</v>
      </c>
      <c r="L111" s="51">
        <v>3.7534999161027371E-2</v>
      </c>
      <c r="M111" s="51">
        <v>3.6417999185994268E-2</v>
      </c>
      <c r="N111" s="51">
        <v>2.3979999464005232E-2</v>
      </c>
      <c r="O111" s="52">
        <v>153.39619999999999</v>
      </c>
      <c r="P111" s="50">
        <v>1730</v>
      </c>
      <c r="Q111" s="52">
        <v>1419.03</v>
      </c>
      <c r="R111" s="50">
        <v>8329.6</v>
      </c>
      <c r="S111" s="30">
        <v>101.343</v>
      </c>
      <c r="T111" s="50">
        <v>6.9126000000000003</v>
      </c>
      <c r="U111" s="50">
        <v>6.9222999999999999</v>
      </c>
      <c r="V111" s="50">
        <v>2.3250000000000002</v>
      </c>
      <c r="W111" s="22">
        <v>2.3250000000000002</v>
      </c>
      <c r="X111" s="22">
        <v>2.2850000000000001</v>
      </c>
    </row>
    <row r="112" spans="1:24" ht="18.75" customHeight="1">
      <c r="A112" s="176">
        <v>45050</v>
      </c>
      <c r="B112" s="50">
        <v>174.16720000000001</v>
      </c>
      <c r="C112" s="50">
        <v>145.29910000000001</v>
      </c>
      <c r="D112" s="50">
        <v>135.81299999999999</v>
      </c>
      <c r="E112" s="50">
        <v>20.09</v>
      </c>
      <c r="F112" s="51">
        <v>5.1985998838022351E-2</v>
      </c>
      <c r="G112" s="51">
        <v>3.7902999152801931E-2</v>
      </c>
      <c r="H112" s="51">
        <v>3.5128999214805667E-2</v>
      </c>
      <c r="I112" s="51">
        <v>3.3285999255999919E-2</v>
      </c>
      <c r="J112" s="51">
        <v>3.3786999244801698E-2</v>
      </c>
      <c r="K112" s="51">
        <v>3.3457999252155424E-2</v>
      </c>
      <c r="L112" s="51">
        <v>3.7295999166369435E-2</v>
      </c>
      <c r="M112" s="51">
        <v>3.5128999214805667E-2</v>
      </c>
      <c r="N112" s="51">
        <v>2.4189999459311367E-2</v>
      </c>
      <c r="O112" s="52">
        <v>153.38220000000001</v>
      </c>
      <c r="P112" s="50">
        <v>1730</v>
      </c>
      <c r="Q112" s="52">
        <v>1419.03</v>
      </c>
      <c r="R112" s="50">
        <v>8329.6</v>
      </c>
      <c r="S112" s="30">
        <v>101.958</v>
      </c>
      <c r="T112" s="50">
        <v>6.9126000000000003</v>
      </c>
      <c r="U112" s="50">
        <v>6.9345999999999997</v>
      </c>
      <c r="V112" s="50">
        <v>2.37</v>
      </c>
      <c r="W112" s="22">
        <v>2.37</v>
      </c>
      <c r="X112" s="22">
        <v>2.335</v>
      </c>
    </row>
    <row r="113" spans="1:24" ht="18.75" customHeight="1">
      <c r="A113" s="176">
        <v>45049</v>
      </c>
      <c r="B113" s="50">
        <v>174.1799</v>
      </c>
      <c r="C113" s="50">
        <v>145.53579999999999</v>
      </c>
      <c r="D113" s="50">
        <v>132.81299999999999</v>
      </c>
      <c r="E113" s="50">
        <v>18.34</v>
      </c>
      <c r="F113" s="51">
        <v>5.1810998841933902E-2</v>
      </c>
      <c r="G113" s="51">
        <v>3.8047999149560932E-2</v>
      </c>
      <c r="H113" s="51">
        <v>3.5019999217241998E-2</v>
      </c>
      <c r="I113" s="51">
        <v>3.2979999262839559E-2</v>
      </c>
      <c r="J113" s="51">
        <v>3.3355999254435297E-2</v>
      </c>
      <c r="K113" s="51">
        <v>3.3132999259419739E-2</v>
      </c>
      <c r="L113" s="51">
        <v>3.6820999176986516E-2</v>
      </c>
      <c r="M113" s="51">
        <v>3.5019999217241998E-2</v>
      </c>
      <c r="N113" s="51">
        <v>2.4409999454393982E-2</v>
      </c>
      <c r="O113" s="52">
        <v>153.35429999999999</v>
      </c>
      <c r="P113" s="50">
        <v>1730</v>
      </c>
      <c r="Q113" s="52">
        <v>1419.03</v>
      </c>
      <c r="R113" s="50">
        <v>8329.6</v>
      </c>
      <c r="S113" s="30">
        <v>102.151</v>
      </c>
      <c r="T113" s="50">
        <v>6.9126000000000003</v>
      </c>
      <c r="U113" s="50">
        <v>6.9617000000000004</v>
      </c>
      <c r="V113" s="50">
        <v>2.37</v>
      </c>
      <c r="W113" s="22">
        <v>2.3650000000000002</v>
      </c>
      <c r="X113" s="22">
        <v>2.3199999999999998</v>
      </c>
    </row>
    <row r="114" spans="1:24" ht="18.75" customHeight="1">
      <c r="A114" s="176">
        <v>45048</v>
      </c>
      <c r="B114" s="50">
        <v>173.71190000000001</v>
      </c>
      <c r="C114" s="50">
        <v>146.05029999999999</v>
      </c>
      <c r="D114" s="50">
        <v>130.06299999999999</v>
      </c>
      <c r="E114" s="50">
        <v>17.78</v>
      </c>
      <c r="F114" s="51">
        <v>5.1064998858608303E-2</v>
      </c>
      <c r="G114" s="51">
        <v>3.9612999114580452E-2</v>
      </c>
      <c r="H114" s="51">
        <v>3.676199917830527E-2</v>
      </c>
      <c r="I114" s="51">
        <v>3.4483999229222538E-2</v>
      </c>
      <c r="J114" s="51">
        <v>3.4238999234698718E-2</v>
      </c>
      <c r="K114" s="51">
        <v>3.4340999232418831E-2</v>
      </c>
      <c r="L114" s="51">
        <v>3.7118999170325698E-2</v>
      </c>
      <c r="M114" s="51">
        <v>3.676199917830527E-2</v>
      </c>
      <c r="N114" s="51">
        <v>2.4409999454393982E-2</v>
      </c>
      <c r="O114" s="52">
        <v>153.35429999999999</v>
      </c>
      <c r="P114" s="50">
        <v>1730</v>
      </c>
      <c r="Q114" s="52">
        <v>1472.79</v>
      </c>
      <c r="R114" s="50">
        <v>7940.9000000000005</v>
      </c>
      <c r="S114" s="30">
        <v>101.65900000000001</v>
      </c>
      <c r="T114" s="50">
        <v>6.9126000000000003</v>
      </c>
      <c r="U114" s="50">
        <v>6.9272</v>
      </c>
      <c r="V114" s="50">
        <v>2.37</v>
      </c>
      <c r="W114" s="22">
        <v>2.3650000000000002</v>
      </c>
      <c r="X114" s="22">
        <v>2.3199999999999998</v>
      </c>
    </row>
    <row r="115" spans="1:24" ht="18.75" customHeight="1">
      <c r="A115" s="176">
        <v>45047</v>
      </c>
      <c r="B115" s="50">
        <v>172.613</v>
      </c>
      <c r="C115" s="50">
        <v>146.62289999999999</v>
      </c>
      <c r="D115" s="50">
        <v>129.625</v>
      </c>
      <c r="E115" s="50">
        <v>16.079999999999998</v>
      </c>
      <c r="F115" s="51">
        <v>5.0112998879887169E-2</v>
      </c>
      <c r="G115" s="51">
        <v>4.1406999074481428E-2</v>
      </c>
      <c r="H115" s="51">
        <v>3.8623999136686328E-2</v>
      </c>
      <c r="I115" s="51">
        <v>3.6344999187625945E-2</v>
      </c>
      <c r="J115" s="51">
        <v>3.5680999202467499E-2</v>
      </c>
      <c r="K115" s="51">
        <v>3.6043999194353818E-2</v>
      </c>
      <c r="L115" s="51">
        <v>3.8080999148823319E-2</v>
      </c>
      <c r="M115" s="51">
        <v>3.8623999136686328E-2</v>
      </c>
      <c r="N115" s="51">
        <v>2.4409999454393982E-2</v>
      </c>
      <c r="O115" s="52">
        <v>153.3432</v>
      </c>
      <c r="P115" s="50">
        <v>1730</v>
      </c>
      <c r="Q115" s="52">
        <v>1472.79</v>
      </c>
      <c r="R115" s="50">
        <v>7940.9000000000005</v>
      </c>
      <c r="S115" s="30">
        <v>101.503</v>
      </c>
      <c r="T115" s="50">
        <v>6.9225000000000003</v>
      </c>
      <c r="U115" s="50">
        <v>6.9301000000000004</v>
      </c>
      <c r="V115" s="50">
        <v>2.3675000000000002</v>
      </c>
      <c r="W115" s="22">
        <v>2.36</v>
      </c>
      <c r="X115" s="22">
        <v>2.31</v>
      </c>
    </row>
    <row r="116" spans="1:24" ht="18.75" customHeight="1">
      <c r="A116" s="176">
        <v>45044</v>
      </c>
      <c r="B116" s="50">
        <v>173.59549999999999</v>
      </c>
      <c r="C116" s="50">
        <v>146.7765</v>
      </c>
      <c r="D116" s="50">
        <v>129.625</v>
      </c>
      <c r="E116" s="50">
        <v>15.78</v>
      </c>
      <c r="F116" s="51">
        <v>5.0301998875662682E-2</v>
      </c>
      <c r="G116" s="51">
        <v>4.0063999104499821E-2</v>
      </c>
      <c r="H116" s="51">
        <v>3.7156999169476332E-2</v>
      </c>
      <c r="I116" s="51">
        <v>3.482799922153354E-2</v>
      </c>
      <c r="J116" s="51">
        <v>3.4219999235123401E-2</v>
      </c>
      <c r="K116" s="51">
        <v>3.4568999227322636E-2</v>
      </c>
      <c r="L116" s="51">
        <v>3.6732999178953465E-2</v>
      </c>
      <c r="M116" s="51">
        <v>3.7156999169476332E-2</v>
      </c>
      <c r="N116" s="51">
        <v>2.4409999454393982E-2</v>
      </c>
      <c r="O116" s="52">
        <v>153.2842</v>
      </c>
      <c r="P116" s="50">
        <v>1730</v>
      </c>
      <c r="Q116" s="52">
        <v>1472.79</v>
      </c>
      <c r="R116" s="50">
        <v>7940.9000000000005</v>
      </c>
      <c r="S116" s="30">
        <v>101.467</v>
      </c>
      <c r="T116" s="50">
        <v>6.9279999999999999</v>
      </c>
      <c r="U116" s="50">
        <v>6.9413</v>
      </c>
      <c r="V116" s="50">
        <v>2.3650000000000002</v>
      </c>
      <c r="W116" s="22">
        <v>2.3650000000000002</v>
      </c>
      <c r="X116" s="22">
        <v>2.33</v>
      </c>
    </row>
    <row r="117" spans="1:24" ht="18.75" customHeight="1">
      <c r="A117" s="176">
        <v>45043</v>
      </c>
      <c r="B117" s="50">
        <v>172.8895</v>
      </c>
      <c r="C117" s="50">
        <v>146.6275</v>
      </c>
      <c r="D117" s="50">
        <v>130.625</v>
      </c>
      <c r="E117" s="50">
        <v>17.03</v>
      </c>
      <c r="F117" s="51">
        <v>5.1439998850226404E-2</v>
      </c>
      <c r="G117" s="51">
        <v>4.0681999090686441E-2</v>
      </c>
      <c r="H117" s="51">
        <v>3.8029999149963259E-2</v>
      </c>
      <c r="I117" s="51">
        <v>3.5911999197304249E-2</v>
      </c>
      <c r="J117" s="51">
        <v>3.5203999213129285E-2</v>
      </c>
      <c r="K117" s="51">
        <v>3.568199920244515E-2</v>
      </c>
      <c r="L117" s="51">
        <v>3.7498999161832032E-2</v>
      </c>
      <c r="M117" s="51">
        <v>3.8029999149963259E-2</v>
      </c>
      <c r="N117" s="51">
        <v>2.4469999453052879E-2</v>
      </c>
      <c r="O117" s="52">
        <v>153.24780000000001</v>
      </c>
      <c r="P117" s="50">
        <v>1730</v>
      </c>
      <c r="Q117" s="52">
        <v>1472.79</v>
      </c>
      <c r="R117" s="50">
        <v>7940.9000000000005</v>
      </c>
      <c r="S117" s="30">
        <v>101.863</v>
      </c>
      <c r="T117" s="50">
        <v>6.9325999999999999</v>
      </c>
      <c r="U117" s="50">
        <v>6.9420000000000002</v>
      </c>
      <c r="V117" s="50">
        <v>2.375</v>
      </c>
      <c r="W117" s="22">
        <v>2.37</v>
      </c>
      <c r="X117" s="22">
        <v>2.34</v>
      </c>
    </row>
    <row r="118" spans="1:24" ht="18.75" customHeight="1">
      <c r="A118" s="176">
        <v>45042</v>
      </c>
      <c r="B118" s="50">
        <v>173.3817</v>
      </c>
      <c r="C118" s="50">
        <v>146.518</v>
      </c>
      <c r="D118" s="50">
        <v>132.81299999999999</v>
      </c>
      <c r="E118" s="50">
        <v>18.84</v>
      </c>
      <c r="F118" s="51">
        <v>5.1082998858205969E-2</v>
      </c>
      <c r="G118" s="51">
        <v>3.950899911690503E-2</v>
      </c>
      <c r="H118" s="51">
        <v>3.6906999175064265E-2</v>
      </c>
      <c r="I118" s="51">
        <v>3.4974999218247829E-2</v>
      </c>
      <c r="J118" s="51">
        <v>3.4484999229200189E-2</v>
      </c>
      <c r="K118" s="51">
        <v>3.4711999224126343E-2</v>
      </c>
      <c r="L118" s="51">
        <v>3.7021999172493818E-2</v>
      </c>
      <c r="M118" s="51">
        <v>3.6906999175064265E-2</v>
      </c>
      <c r="N118" s="51">
        <v>2.4689999448135495E-2</v>
      </c>
      <c r="O118" s="52">
        <v>153.14850000000001</v>
      </c>
      <c r="P118" s="50">
        <v>1730</v>
      </c>
      <c r="Q118" s="52">
        <v>1472.79</v>
      </c>
      <c r="R118" s="50">
        <v>7940.9000000000005</v>
      </c>
      <c r="S118" s="30">
        <v>101.348</v>
      </c>
      <c r="T118" s="50">
        <v>6.8958000000000004</v>
      </c>
      <c r="U118" s="50">
        <v>6.9036999999999997</v>
      </c>
      <c r="V118" s="50">
        <v>2.46</v>
      </c>
      <c r="W118" s="22">
        <v>2.46</v>
      </c>
      <c r="X118" s="22">
        <v>2.4249999999999998</v>
      </c>
    </row>
    <row r="119" spans="1:24" ht="18.75" customHeight="1">
      <c r="A119" s="176">
        <v>45041</v>
      </c>
      <c r="B119" s="50">
        <v>173.7775</v>
      </c>
      <c r="C119" s="50">
        <v>146.5428</v>
      </c>
      <c r="D119" s="50">
        <v>129.18799999999999</v>
      </c>
      <c r="E119" s="50">
        <v>18.760000000000002</v>
      </c>
      <c r="F119" s="51">
        <v>5.0232998877204955E-2</v>
      </c>
      <c r="G119" s="51">
        <v>3.9543999116122726E-2</v>
      </c>
      <c r="H119" s="51">
        <v>3.6460999185033142E-2</v>
      </c>
      <c r="I119" s="51">
        <v>3.4490999229066073E-2</v>
      </c>
      <c r="J119" s="51">
        <v>3.3995999240130186E-2</v>
      </c>
      <c r="K119" s="51">
        <v>3.4230999234877525E-2</v>
      </c>
      <c r="L119" s="51">
        <v>3.6584999182261525E-2</v>
      </c>
      <c r="M119" s="51">
        <v>3.6460999185033142E-2</v>
      </c>
      <c r="N119" s="51">
        <v>2.4739999447017911E-2</v>
      </c>
      <c r="O119" s="52">
        <v>153.0744</v>
      </c>
      <c r="P119" s="50">
        <v>1730</v>
      </c>
      <c r="Q119" s="52">
        <v>1472.79</v>
      </c>
      <c r="R119" s="50">
        <v>7940.9000000000005</v>
      </c>
      <c r="S119" s="30">
        <v>101.822</v>
      </c>
      <c r="T119" s="50">
        <v>6.8914</v>
      </c>
      <c r="U119" s="50">
        <v>6.8985000000000003</v>
      </c>
      <c r="V119" s="50">
        <v>2.5150000000000001</v>
      </c>
      <c r="W119" s="22">
        <v>2.5049999999999999</v>
      </c>
      <c r="X119" s="22">
        <v>2.4700000000000002</v>
      </c>
    </row>
    <row r="120" spans="1:24" ht="18.75" customHeight="1">
      <c r="A120" s="176">
        <v>45040</v>
      </c>
      <c r="B120" s="50">
        <v>172.91579999999999</v>
      </c>
      <c r="C120" s="50">
        <v>146.6711</v>
      </c>
      <c r="D120" s="50">
        <v>128.375</v>
      </c>
      <c r="E120" s="50">
        <v>16.89</v>
      </c>
      <c r="F120" s="51">
        <v>4.967199888974428E-2</v>
      </c>
      <c r="G120" s="51">
        <v>4.0881999086216085E-2</v>
      </c>
      <c r="H120" s="51">
        <v>3.7888999153114854E-2</v>
      </c>
      <c r="I120" s="51">
        <v>3.5705999201908707E-2</v>
      </c>
      <c r="J120" s="51">
        <v>3.4900999219901863E-2</v>
      </c>
      <c r="K120" s="51">
        <v>3.5273999211564662E-2</v>
      </c>
      <c r="L120" s="51">
        <v>3.7091999170929195E-2</v>
      </c>
      <c r="M120" s="51">
        <v>3.7888999153114854E-2</v>
      </c>
      <c r="N120" s="51">
        <v>2.4749999446794391E-2</v>
      </c>
      <c r="O120" s="52">
        <v>153.0735</v>
      </c>
      <c r="P120" s="50">
        <v>1730</v>
      </c>
      <c r="Q120" s="52">
        <v>1472.79</v>
      </c>
      <c r="R120" s="50">
        <v>7940.9000000000005</v>
      </c>
      <c r="S120" s="30">
        <v>101.84</v>
      </c>
      <c r="T120" s="50">
        <v>6.8742000000000001</v>
      </c>
      <c r="U120" s="50">
        <v>6.8842999999999996</v>
      </c>
      <c r="V120" s="50">
        <v>2.5</v>
      </c>
      <c r="W120" s="22">
        <v>2.5</v>
      </c>
      <c r="X120" s="22">
        <v>2.4849999999999999</v>
      </c>
    </row>
    <row r="121" spans="1:24" ht="18.75" customHeight="1">
      <c r="A121" s="176">
        <v>45037</v>
      </c>
      <c r="B121" s="50">
        <v>172.69820000000001</v>
      </c>
      <c r="C121" s="50">
        <v>148.3766</v>
      </c>
      <c r="D121" s="50">
        <v>126.25</v>
      </c>
      <c r="E121" s="50">
        <v>17.170000000000002</v>
      </c>
      <c r="F121" s="51">
        <v>4.9698998889140783E-2</v>
      </c>
      <c r="G121" s="51">
        <v>4.1240999078191821E-2</v>
      </c>
      <c r="H121" s="51">
        <v>3.8421999141201375E-2</v>
      </c>
      <c r="I121" s="51">
        <v>3.6140999192185698E-2</v>
      </c>
      <c r="J121" s="51">
        <v>3.5222999212704602E-2</v>
      </c>
      <c r="K121" s="51">
        <v>3.5682999202422794E-2</v>
      </c>
      <c r="L121" s="51">
        <v>3.7312999165989458E-2</v>
      </c>
      <c r="M121" s="51">
        <v>3.8421999141201375E-2</v>
      </c>
      <c r="N121" s="51">
        <v>2.4759999446570872E-2</v>
      </c>
      <c r="O121" s="52">
        <v>153.03710000000001</v>
      </c>
      <c r="P121" s="50">
        <v>1730</v>
      </c>
      <c r="Q121" s="52">
        <v>1472.79</v>
      </c>
      <c r="R121" s="50">
        <v>7940.9000000000005</v>
      </c>
      <c r="S121" s="30">
        <v>101.968</v>
      </c>
      <c r="T121" s="50">
        <v>6.8846999999999996</v>
      </c>
      <c r="U121" s="50">
        <v>6.8949999999999996</v>
      </c>
      <c r="V121" s="50">
        <v>2.4950000000000001</v>
      </c>
      <c r="W121" s="22">
        <v>2.4950000000000001</v>
      </c>
      <c r="X121" s="22">
        <v>2.4900000000000002</v>
      </c>
    </row>
    <row r="122" spans="1:24" ht="18.75" customHeight="1">
      <c r="A122" s="176">
        <v>45036</v>
      </c>
      <c r="B122" s="50">
        <v>172.69820000000001</v>
      </c>
      <c r="C122" s="50">
        <v>148.3766</v>
      </c>
      <c r="D122" s="50">
        <v>125.125</v>
      </c>
      <c r="E122" s="50">
        <v>17.170000000000002</v>
      </c>
      <c r="F122" s="51">
        <v>5.0581998869404197E-2</v>
      </c>
      <c r="G122" s="51">
        <v>4.1422999074123799E-2</v>
      </c>
      <c r="H122" s="51">
        <v>3.8560999138094486E-2</v>
      </c>
      <c r="I122" s="51">
        <v>3.6263999189436437E-2</v>
      </c>
      <c r="J122" s="51">
        <v>3.5317999210581187E-2</v>
      </c>
      <c r="K122" s="51">
        <v>3.5785999200120565E-2</v>
      </c>
      <c r="L122" s="51">
        <v>3.7400999164022508E-2</v>
      </c>
      <c r="M122" s="51">
        <v>3.8560999138094486E-2</v>
      </c>
      <c r="N122" s="51">
        <v>2.477999944612384E-2</v>
      </c>
      <c r="O122" s="52">
        <v>153.07550000000001</v>
      </c>
      <c r="P122" s="50">
        <v>1730</v>
      </c>
      <c r="Q122" s="52">
        <v>1472.79</v>
      </c>
      <c r="R122" s="50">
        <v>7940.9000000000005</v>
      </c>
      <c r="S122" s="30">
        <v>101.745</v>
      </c>
      <c r="T122" s="50">
        <v>6.8761999999999999</v>
      </c>
      <c r="U122" s="50">
        <v>6.8822999999999999</v>
      </c>
      <c r="V122" s="50">
        <v>2.4750000000000001</v>
      </c>
      <c r="W122" s="22">
        <v>2.48</v>
      </c>
      <c r="X122" s="22">
        <v>2.4550000000000001</v>
      </c>
    </row>
    <row r="123" spans="1:24" ht="18.75" customHeight="1">
      <c r="A123" s="176">
        <v>45035</v>
      </c>
      <c r="B123" s="50">
        <v>172.22829999999999</v>
      </c>
      <c r="C123" s="50">
        <v>149.4376</v>
      </c>
      <c r="D123" s="50">
        <v>124.125</v>
      </c>
      <c r="E123" s="50">
        <v>16.46</v>
      </c>
      <c r="F123" s="51">
        <v>5.0900998862273984E-2</v>
      </c>
      <c r="G123" s="51">
        <v>4.2436999051459132E-2</v>
      </c>
      <c r="H123" s="51">
        <v>3.9513999116793277E-2</v>
      </c>
      <c r="I123" s="51">
        <v>3.7012999172694981E-2</v>
      </c>
      <c r="J123" s="51">
        <v>3.590799919739366E-2</v>
      </c>
      <c r="K123" s="51">
        <v>3.6400999186374246E-2</v>
      </c>
      <c r="L123" s="51">
        <v>3.7864999153651296E-2</v>
      </c>
      <c r="M123" s="51">
        <v>3.9513999116793277E-2</v>
      </c>
      <c r="N123" s="51">
        <v>2.4809999445453285E-2</v>
      </c>
      <c r="O123" s="52">
        <v>153.06120000000001</v>
      </c>
      <c r="P123" s="50">
        <v>1730</v>
      </c>
      <c r="Q123" s="52">
        <v>1472.79</v>
      </c>
      <c r="R123" s="50">
        <v>7940.9000000000005</v>
      </c>
      <c r="S123" s="30">
        <v>102.10299999999999</v>
      </c>
      <c r="T123" s="50">
        <v>6.8799000000000001</v>
      </c>
      <c r="U123" s="50">
        <v>6.8826999999999998</v>
      </c>
      <c r="V123" s="50">
        <v>2.44</v>
      </c>
      <c r="W123" s="22">
        <v>2.4449999999999998</v>
      </c>
      <c r="X123" s="22">
        <v>2.4249499999999999</v>
      </c>
    </row>
    <row r="124" spans="1:24" ht="18.75" customHeight="1">
      <c r="A124" s="176">
        <v>45034</v>
      </c>
      <c r="B124" s="50">
        <v>172.40010000000001</v>
      </c>
      <c r="C124" s="50">
        <v>150.72620000000001</v>
      </c>
      <c r="D124" s="50">
        <v>122.438</v>
      </c>
      <c r="E124" s="50">
        <v>16.829999999999998</v>
      </c>
      <c r="F124" s="51">
        <v>5.070099886674434E-2</v>
      </c>
      <c r="G124" s="51">
        <v>4.1966999061964452E-2</v>
      </c>
      <c r="H124" s="51">
        <v>3.9091999126225706E-2</v>
      </c>
      <c r="I124" s="51">
        <v>3.6785999177768827E-2</v>
      </c>
      <c r="J124" s="51">
        <v>3.5755999200791123E-2</v>
      </c>
      <c r="K124" s="51">
        <v>3.6195999190956354E-2</v>
      </c>
      <c r="L124" s="51">
        <v>3.7873999153450133E-2</v>
      </c>
      <c r="M124" s="51">
        <v>3.9091999126225706E-2</v>
      </c>
      <c r="N124" s="51">
        <v>2.4889999443665146E-2</v>
      </c>
      <c r="O124" s="52">
        <v>152.99690000000001</v>
      </c>
      <c r="P124" s="50">
        <v>1730</v>
      </c>
      <c r="Q124" s="52">
        <v>1472.79</v>
      </c>
      <c r="R124" s="50">
        <v>7940.9000000000005</v>
      </c>
      <c r="S124" s="30">
        <v>101.55200000000001</v>
      </c>
      <c r="T124" s="50">
        <v>6.8691000000000004</v>
      </c>
      <c r="U124" s="50">
        <v>6.8728999999999996</v>
      </c>
      <c r="V124" s="50">
        <v>2.4550000000000001</v>
      </c>
      <c r="W124" s="22">
        <v>2.4550000000000001</v>
      </c>
      <c r="X124" s="22">
        <v>2.4300000000000002</v>
      </c>
    </row>
    <row r="125" spans="1:24" ht="18.75" customHeight="1">
      <c r="A125" s="176">
        <v>45033</v>
      </c>
      <c r="B125" s="50">
        <v>172.387</v>
      </c>
      <c r="C125" s="50">
        <v>151.2473</v>
      </c>
      <c r="D125" s="50">
        <v>120.5</v>
      </c>
      <c r="E125" s="50">
        <v>16.95</v>
      </c>
      <c r="F125" s="51">
        <v>4.9905998884513969E-2</v>
      </c>
      <c r="G125" s="51">
        <v>4.1941999062523251E-2</v>
      </c>
      <c r="H125" s="51">
        <v>3.920299912374467E-2</v>
      </c>
      <c r="I125" s="51">
        <v>3.6977999173477293E-2</v>
      </c>
      <c r="J125" s="51">
        <v>3.6003999195247889E-2</v>
      </c>
      <c r="K125" s="51">
        <v>3.6452999185211957E-2</v>
      </c>
      <c r="L125" s="51">
        <v>3.8106999148242178E-2</v>
      </c>
      <c r="M125" s="51">
        <v>3.920299912374467E-2</v>
      </c>
      <c r="N125" s="51">
        <v>2.4819999445229772E-2</v>
      </c>
      <c r="O125" s="52">
        <v>152.96279999999999</v>
      </c>
      <c r="P125" s="50">
        <v>1730</v>
      </c>
      <c r="Q125" s="52">
        <v>1472.79</v>
      </c>
      <c r="R125" s="50">
        <v>7940.9000000000005</v>
      </c>
      <c r="S125" s="30">
        <v>101.011</v>
      </c>
      <c r="T125" s="50">
        <v>6.8676000000000004</v>
      </c>
      <c r="U125" s="50">
        <v>6.8718000000000004</v>
      </c>
      <c r="V125" s="50">
        <v>2.44</v>
      </c>
      <c r="W125" s="22">
        <v>2.4500000000000002</v>
      </c>
      <c r="X125" s="22">
        <v>2.395</v>
      </c>
    </row>
    <row r="126" spans="1:24" ht="18.75" customHeight="1">
      <c r="A126" s="176">
        <v>45030</v>
      </c>
      <c r="B126" s="50">
        <v>172.6207</v>
      </c>
      <c r="C126" s="50">
        <v>151.8058</v>
      </c>
      <c r="D126" s="50">
        <v>124.063</v>
      </c>
      <c r="E126" s="50">
        <v>17.07</v>
      </c>
      <c r="F126" s="51">
        <v>4.9860998885519807E-2</v>
      </c>
      <c r="G126" s="51">
        <v>4.0988999083824459E-2</v>
      </c>
      <c r="H126" s="51">
        <v>3.8306999143771829E-2</v>
      </c>
      <c r="I126" s="51">
        <v>3.60559991940856E-2</v>
      </c>
      <c r="J126" s="51">
        <v>3.5127999214828017E-2</v>
      </c>
      <c r="K126" s="51">
        <v>3.5531999205797908E-2</v>
      </c>
      <c r="L126" s="51">
        <v>3.7347999165207146E-2</v>
      </c>
      <c r="M126" s="51">
        <v>3.8306999143771829E-2</v>
      </c>
      <c r="N126" s="51">
        <v>2.4819999445229772E-2</v>
      </c>
      <c r="O126" s="52">
        <v>152.9605</v>
      </c>
      <c r="P126" s="50">
        <v>1730</v>
      </c>
      <c r="Q126" s="52">
        <v>1472.79</v>
      </c>
      <c r="R126" s="50">
        <v>7940.9000000000005</v>
      </c>
      <c r="S126" s="30">
        <v>101.5</v>
      </c>
      <c r="T126" s="50">
        <v>6.8730000000000002</v>
      </c>
      <c r="U126" s="50">
        <v>6.8808999999999996</v>
      </c>
      <c r="V126" s="50">
        <v>2.4525000000000001</v>
      </c>
      <c r="W126" s="22">
        <v>2.4550000000000001</v>
      </c>
      <c r="X126" s="22">
        <v>2.4</v>
      </c>
    </row>
    <row r="127" spans="1:24" ht="18.75" customHeight="1">
      <c r="A127" s="176">
        <v>45029</v>
      </c>
      <c r="B127" s="50">
        <v>173.01249999999999</v>
      </c>
      <c r="C127" s="50">
        <v>151.9743</v>
      </c>
      <c r="D127" s="50">
        <v>125.625</v>
      </c>
      <c r="E127" s="50">
        <v>17.8</v>
      </c>
      <c r="F127" s="51">
        <v>4.9568998892046509E-2</v>
      </c>
      <c r="G127" s="51">
        <v>3.9682999113015829E-2</v>
      </c>
      <c r="H127" s="51">
        <v>3.7026999172382058E-2</v>
      </c>
      <c r="I127" s="51">
        <v>3.5002999217621983E-2</v>
      </c>
      <c r="J127" s="51">
        <v>3.4448999230004849E-2</v>
      </c>
      <c r="K127" s="51">
        <v>3.469499922450632E-2</v>
      </c>
      <c r="L127" s="51">
        <v>3.6872999175824227E-2</v>
      </c>
      <c r="M127" s="51">
        <v>3.7026999172382058E-2</v>
      </c>
      <c r="N127" s="51">
        <v>2.4869999444112181E-2</v>
      </c>
      <c r="O127" s="52">
        <v>152.91579999999999</v>
      </c>
      <c r="P127" s="50">
        <v>1730</v>
      </c>
      <c r="Q127" s="52">
        <v>1472.79</v>
      </c>
      <c r="R127" s="50">
        <v>7940.9000000000005</v>
      </c>
      <c r="S127" s="30">
        <v>102.20399999999999</v>
      </c>
      <c r="T127" s="50">
        <v>6.8860000000000001</v>
      </c>
      <c r="U127" s="50">
        <v>6.8939000000000004</v>
      </c>
      <c r="V127" s="50">
        <v>2.48</v>
      </c>
      <c r="W127" s="22">
        <v>2.4849999999999999</v>
      </c>
      <c r="X127" s="22">
        <v>2.4350000000000001</v>
      </c>
    </row>
    <row r="128" spans="1:24" ht="18.75" customHeight="1">
      <c r="A128" s="176">
        <v>45028</v>
      </c>
      <c r="B128" s="50">
        <v>173.10589999999999</v>
      </c>
      <c r="C128" s="50">
        <v>151.90600000000001</v>
      </c>
      <c r="D128" s="50">
        <v>127.313</v>
      </c>
      <c r="E128" s="50">
        <v>19.09</v>
      </c>
      <c r="F128" s="51">
        <v>4.9445998894795777E-2</v>
      </c>
      <c r="G128" s="51">
        <v>3.9577999115362764E-2</v>
      </c>
      <c r="H128" s="51">
        <v>3.6887999175488947E-2</v>
      </c>
      <c r="I128" s="51">
        <v>3.4624999226070936E-2</v>
      </c>
      <c r="J128" s="51">
        <v>3.390599924214184E-2</v>
      </c>
      <c r="K128" s="51">
        <v>3.4190999235771596E-2</v>
      </c>
      <c r="L128" s="51">
        <v>3.6247999189794065E-2</v>
      </c>
      <c r="M128" s="51">
        <v>3.6887999175488947E-2</v>
      </c>
      <c r="N128" s="51">
        <v>2.4809999445453285E-2</v>
      </c>
      <c r="O128" s="52">
        <v>152.85740000000001</v>
      </c>
      <c r="P128" s="50">
        <v>1730</v>
      </c>
      <c r="Q128" s="52">
        <v>1472.79</v>
      </c>
      <c r="R128" s="50">
        <v>7940.9000000000005</v>
      </c>
      <c r="S128" s="30">
        <v>102.578</v>
      </c>
      <c r="T128" s="50">
        <v>6.8846999999999996</v>
      </c>
      <c r="U128" s="50">
        <v>6.8926999999999996</v>
      </c>
      <c r="V128" s="50">
        <v>2.4350000000000001</v>
      </c>
      <c r="W128" s="22">
        <v>2.4449999999999998</v>
      </c>
      <c r="X128" s="22">
        <v>2.39</v>
      </c>
    </row>
    <row r="129" spans="1:24" ht="18.75" customHeight="1">
      <c r="A129" s="176">
        <v>45027</v>
      </c>
      <c r="B129" s="50">
        <v>172.85390000000001</v>
      </c>
      <c r="C129" s="50">
        <v>151.63589999999999</v>
      </c>
      <c r="D129" s="50">
        <v>130.25</v>
      </c>
      <c r="E129" s="50">
        <v>19.100000000000001</v>
      </c>
      <c r="F129" s="51">
        <v>4.914099890161306E-2</v>
      </c>
      <c r="G129" s="51">
        <v>4.0223999100923537E-2</v>
      </c>
      <c r="H129" s="51">
        <v>3.7782999155484144E-2</v>
      </c>
      <c r="I129" s="51">
        <v>3.5279999211430553E-2</v>
      </c>
      <c r="J129" s="51">
        <v>3.4261999234184624E-2</v>
      </c>
      <c r="K129" s="51">
        <v>3.4721999223902823E-2</v>
      </c>
      <c r="L129" s="51">
        <v>3.6195999190956354E-2</v>
      </c>
      <c r="M129" s="51">
        <v>3.7782999155484144E-2</v>
      </c>
      <c r="N129" s="51">
        <v>2.4859999444335701E-2</v>
      </c>
      <c r="O129" s="52">
        <v>152.85740000000001</v>
      </c>
      <c r="P129" s="50">
        <v>1730</v>
      </c>
      <c r="Q129" s="52">
        <v>1472.79</v>
      </c>
      <c r="R129" s="50">
        <v>7940.9000000000005</v>
      </c>
      <c r="S129" s="30">
        <v>102.092</v>
      </c>
      <c r="T129" s="50">
        <v>6.8678999999999997</v>
      </c>
      <c r="U129" s="50">
        <v>6.8769999999999998</v>
      </c>
      <c r="V129" s="50">
        <v>2.4350000000000001</v>
      </c>
      <c r="W129" s="22">
        <v>2.4449999999999998</v>
      </c>
      <c r="X129" s="22">
        <v>2.39</v>
      </c>
    </row>
    <row r="130" spans="1:24" ht="18.75" customHeight="1">
      <c r="A130" s="176">
        <v>45026</v>
      </c>
      <c r="B130" s="50">
        <v>172.86699999999999</v>
      </c>
      <c r="C130" s="50">
        <v>151.5462</v>
      </c>
      <c r="D130" s="50">
        <v>132.5</v>
      </c>
      <c r="E130" s="50">
        <v>18.97</v>
      </c>
      <c r="F130" s="51">
        <v>4.9619998890906569E-2</v>
      </c>
      <c r="G130" s="51">
        <v>4.007699910420924E-2</v>
      </c>
      <c r="H130" s="51">
        <v>3.7762999155931176E-2</v>
      </c>
      <c r="I130" s="51">
        <v>3.5193999213352797E-2</v>
      </c>
      <c r="J130" s="51">
        <v>3.4167999236285683E-2</v>
      </c>
      <c r="K130" s="51">
        <v>3.4646999225579206E-2</v>
      </c>
      <c r="L130" s="51">
        <v>3.6282999189011754E-2</v>
      </c>
      <c r="M130" s="51">
        <v>3.7762999155931176E-2</v>
      </c>
      <c r="N130" s="51">
        <v>2.4959999442100526E-2</v>
      </c>
      <c r="O130" s="52">
        <v>152.85740000000001</v>
      </c>
      <c r="P130" s="50">
        <v>1730</v>
      </c>
      <c r="Q130" s="52">
        <v>1472.79</v>
      </c>
      <c r="R130" s="50">
        <v>7940.9000000000005</v>
      </c>
      <c r="S130" s="30">
        <v>101.822</v>
      </c>
      <c r="T130" s="50">
        <v>6.8730000000000002</v>
      </c>
      <c r="U130" s="50">
        <v>6.8822999999999999</v>
      </c>
      <c r="V130" s="50">
        <v>2.4350000000000001</v>
      </c>
      <c r="W130" s="22">
        <v>2.4449999999999998</v>
      </c>
      <c r="X130" s="22">
        <v>2.39</v>
      </c>
    </row>
    <row r="131" spans="1:24" ht="18.75" customHeight="1">
      <c r="A131" s="176">
        <v>45023</v>
      </c>
      <c r="B131" s="50">
        <v>172.90010000000001</v>
      </c>
      <c r="C131" s="50">
        <v>151.80789999999999</v>
      </c>
      <c r="D131" s="50">
        <v>132.5</v>
      </c>
      <c r="E131" s="50">
        <v>18.399999999999999</v>
      </c>
      <c r="F131" s="51">
        <v>4.7519998937845226E-2</v>
      </c>
      <c r="G131" s="51">
        <v>3.9805999110266568E-2</v>
      </c>
      <c r="H131" s="51">
        <v>3.7453999162837863E-2</v>
      </c>
      <c r="I131" s="51">
        <v>3.497099921833724E-2</v>
      </c>
      <c r="J131" s="51">
        <v>3.390599924214184E-2</v>
      </c>
      <c r="K131" s="51">
        <v>3.4418999230675401E-2</v>
      </c>
      <c r="L131" s="51">
        <v>3.6075999193638568E-2</v>
      </c>
      <c r="M131" s="51">
        <v>3.7453999162837863E-2</v>
      </c>
      <c r="N131" s="51">
        <v>2.5059999439865348E-2</v>
      </c>
      <c r="O131" s="52">
        <v>152.81720000000001</v>
      </c>
      <c r="P131" s="50">
        <v>1730</v>
      </c>
      <c r="Q131" s="52">
        <v>1472.79</v>
      </c>
      <c r="R131" s="50">
        <v>7940.9000000000005</v>
      </c>
      <c r="S131" s="30">
        <v>101.852</v>
      </c>
      <c r="T131" s="50">
        <v>6.8792999999999997</v>
      </c>
      <c r="U131" s="50">
        <v>6.8857999999999997</v>
      </c>
      <c r="V131" s="50">
        <v>2.5350000000000001</v>
      </c>
      <c r="W131" s="22">
        <v>2.5449999999999999</v>
      </c>
      <c r="X131" s="22">
        <v>2.4900000000000002</v>
      </c>
    </row>
    <row r="132" spans="1:24" ht="18.75" customHeight="1">
      <c r="A132" s="176">
        <v>45022</v>
      </c>
      <c r="B132" s="50">
        <v>173.59549999999999</v>
      </c>
      <c r="C132" s="50">
        <v>151.8056</v>
      </c>
      <c r="D132" s="50">
        <v>132.5</v>
      </c>
      <c r="E132" s="50">
        <v>18.399999999999999</v>
      </c>
      <c r="F132" s="51">
        <v>4.7940998928435147E-2</v>
      </c>
      <c r="G132" s="51">
        <v>3.8308999143727124E-2</v>
      </c>
      <c r="H132" s="51">
        <v>3.600999919511378E-2</v>
      </c>
      <c r="I132" s="51">
        <v>3.3754999245516955E-2</v>
      </c>
      <c r="J132" s="51">
        <v>3.3049999261274936E-2</v>
      </c>
      <c r="K132" s="51">
        <v>3.3363999254256482E-2</v>
      </c>
      <c r="L132" s="51">
        <v>3.5505999206379056E-2</v>
      </c>
      <c r="M132" s="51">
        <v>3.600999919511378E-2</v>
      </c>
      <c r="N132" s="51">
        <v>2.5059999439865348E-2</v>
      </c>
      <c r="O132" s="52">
        <v>152.81720000000001</v>
      </c>
      <c r="P132" s="50">
        <v>1730</v>
      </c>
      <c r="Q132" s="52">
        <v>1472.79</v>
      </c>
      <c r="R132" s="50">
        <v>7940.9000000000005</v>
      </c>
      <c r="S132" s="30">
        <v>101.586</v>
      </c>
      <c r="T132" s="50">
        <v>6.8792999999999997</v>
      </c>
      <c r="U132" s="50">
        <v>6.8788</v>
      </c>
      <c r="V132" s="50">
        <v>2.5350000000000001</v>
      </c>
      <c r="W132" s="22">
        <v>2.5449999999999999</v>
      </c>
      <c r="X132" s="22">
        <v>2.4900000000000002</v>
      </c>
    </row>
    <row r="133" spans="1:24" ht="18.75" customHeight="1">
      <c r="A133" s="176">
        <v>45021</v>
      </c>
      <c r="B133" s="50">
        <v>173.57599999999999</v>
      </c>
      <c r="C133" s="50">
        <v>152.19</v>
      </c>
      <c r="D133" s="50">
        <v>128.06299999999999</v>
      </c>
      <c r="E133" s="50">
        <v>19.079999999999998</v>
      </c>
      <c r="F133" s="51">
        <v>4.8173998923227192E-2</v>
      </c>
      <c r="G133" s="51">
        <v>3.7797999155148865E-2</v>
      </c>
      <c r="H133" s="51">
        <v>3.5713999201729893E-2</v>
      </c>
      <c r="I133" s="51">
        <v>3.3708999246545135E-2</v>
      </c>
      <c r="J133" s="51">
        <v>3.3107999259978531E-2</v>
      </c>
      <c r="K133" s="51">
        <v>3.3493999251350763E-2</v>
      </c>
      <c r="L133" s="51">
        <v>3.5700999202020467E-2</v>
      </c>
      <c r="M133" s="51">
        <v>3.5713999201729893E-2</v>
      </c>
      <c r="N133" s="51">
        <v>2.5029999440535904E-2</v>
      </c>
      <c r="O133" s="52">
        <v>152.80609999999999</v>
      </c>
      <c r="P133" s="50">
        <v>1730</v>
      </c>
      <c r="Q133" s="52">
        <v>1472.79</v>
      </c>
      <c r="R133" s="50">
        <v>7940.9000000000005</v>
      </c>
      <c r="S133" s="30">
        <v>102.093</v>
      </c>
      <c r="T133" s="50">
        <v>6.8776999999999999</v>
      </c>
      <c r="U133" s="50">
        <v>6.8769</v>
      </c>
      <c r="V133" s="50">
        <v>2.54</v>
      </c>
      <c r="W133" s="22">
        <v>2.5499999999999998</v>
      </c>
      <c r="X133" s="22">
        <v>2.5</v>
      </c>
    </row>
    <row r="134" spans="1:24" ht="18.75" customHeight="1">
      <c r="A134" s="176">
        <v>45020</v>
      </c>
      <c r="B134" s="50">
        <v>173.3339</v>
      </c>
      <c r="C134" s="50">
        <v>152.84710000000001</v>
      </c>
      <c r="D134" s="50">
        <v>128.06299999999999</v>
      </c>
      <c r="E134" s="50">
        <v>19</v>
      </c>
      <c r="F134" s="51">
        <v>4.7478998938761646E-2</v>
      </c>
      <c r="G134" s="51">
        <v>3.8252999144978823E-2</v>
      </c>
      <c r="H134" s="51">
        <v>3.59999991953373E-2</v>
      </c>
      <c r="I134" s="51">
        <v>3.3880999242700639E-2</v>
      </c>
      <c r="J134" s="51">
        <v>3.3386999253742396E-2</v>
      </c>
      <c r="K134" s="51">
        <v>3.3719999246299266E-2</v>
      </c>
      <c r="L134" s="51">
        <v>3.5964999196119604E-2</v>
      </c>
      <c r="M134" s="51">
        <v>3.59999991953373E-2</v>
      </c>
      <c r="N134" s="51">
        <v>2.5029999440535904E-2</v>
      </c>
      <c r="O134" s="52">
        <v>152.709</v>
      </c>
      <c r="P134" s="50">
        <v>1730</v>
      </c>
      <c r="Q134" s="52">
        <v>1472.79</v>
      </c>
      <c r="R134" s="50">
        <v>7940.9000000000005</v>
      </c>
      <c r="S134" s="30">
        <v>102.506</v>
      </c>
      <c r="T134" s="50">
        <v>6.8735999999999997</v>
      </c>
      <c r="U134" s="50">
        <v>6.8703000000000003</v>
      </c>
      <c r="V134" s="50">
        <v>2.5499999999999998</v>
      </c>
      <c r="W134" s="22">
        <v>2.56</v>
      </c>
      <c r="X134" s="22">
        <v>2.5249999999999999</v>
      </c>
    </row>
    <row r="135" spans="1:24" ht="18.75" customHeight="1">
      <c r="A135" s="176">
        <v>45019</v>
      </c>
      <c r="B135" s="50">
        <v>172.74299999999999</v>
      </c>
      <c r="C135" s="50">
        <v>152.30789999999999</v>
      </c>
      <c r="D135" s="50">
        <v>128.75</v>
      </c>
      <c r="E135" s="50">
        <v>18.55</v>
      </c>
      <c r="F135" s="51">
        <v>4.7182998945377766E-2</v>
      </c>
      <c r="G135" s="51">
        <v>3.9633999114111064E-2</v>
      </c>
      <c r="H135" s="51">
        <v>3.7202999168448152E-2</v>
      </c>
      <c r="I135" s="51">
        <v>3.5010999217443169E-2</v>
      </c>
      <c r="J135" s="51">
        <v>3.4113999237492677E-2</v>
      </c>
      <c r="K135" s="51">
        <v>3.4650999225489795E-2</v>
      </c>
      <c r="L135" s="51">
        <v>3.6282999189011754E-2</v>
      </c>
      <c r="M135" s="51">
        <v>3.7202999168448152E-2</v>
      </c>
      <c r="N135" s="51">
        <v>2.5009999440982936E-2</v>
      </c>
      <c r="O135" s="52">
        <v>152.72540000000001</v>
      </c>
      <c r="P135" s="50">
        <v>1760</v>
      </c>
      <c r="Q135" s="52">
        <v>1535.58</v>
      </c>
      <c r="R135" s="50">
        <v>8134.8</v>
      </c>
      <c r="S135" s="30">
        <v>102.14400000000001</v>
      </c>
      <c r="T135" s="50">
        <v>6.8705999999999996</v>
      </c>
      <c r="U135" s="50">
        <v>6.8749000000000002</v>
      </c>
      <c r="V135" s="50">
        <v>2.4700000000000002</v>
      </c>
      <c r="W135" s="22">
        <v>2.4649999999999999</v>
      </c>
      <c r="X135" s="22">
        <v>2.415</v>
      </c>
    </row>
    <row r="136" spans="1:24" ht="18.75" customHeight="1">
      <c r="A136" s="176">
        <v>45016</v>
      </c>
      <c r="B136" s="50">
        <v>172.30959999999999</v>
      </c>
      <c r="C136" s="50">
        <v>152.50489999999999</v>
      </c>
      <c r="D136" s="50">
        <v>131.31299999999999</v>
      </c>
      <c r="E136" s="50">
        <v>18.7</v>
      </c>
      <c r="F136" s="51">
        <v>4.6929998951032753E-2</v>
      </c>
      <c r="G136" s="51">
        <v>4.0252999100275334E-2</v>
      </c>
      <c r="H136" s="51">
        <v>3.7878999153338373E-2</v>
      </c>
      <c r="I136" s="51">
        <v>3.573299920130521E-2</v>
      </c>
      <c r="J136" s="51">
        <v>3.4675999224931003E-2</v>
      </c>
      <c r="K136" s="51">
        <v>3.5308999210782351E-2</v>
      </c>
      <c r="L136" s="51">
        <v>3.6498999184183777E-2</v>
      </c>
      <c r="M136" s="51">
        <v>3.7878999153338373E-2</v>
      </c>
      <c r="N136" s="51">
        <v>2.5109999438747765E-2</v>
      </c>
      <c r="O136" s="52">
        <v>152.7107</v>
      </c>
      <c r="P136" s="50">
        <v>1760</v>
      </c>
      <c r="Q136" s="52">
        <v>1535.58</v>
      </c>
      <c r="R136" s="50">
        <v>8134.8</v>
      </c>
      <c r="S136" s="30">
        <v>102.64</v>
      </c>
      <c r="T136" s="50">
        <v>6.8895</v>
      </c>
      <c r="U136" s="50">
        <v>6.8940000000000001</v>
      </c>
      <c r="V136" s="50">
        <v>2.4550000000000001</v>
      </c>
      <c r="W136" s="22">
        <v>2.4449999999999998</v>
      </c>
      <c r="X136" s="22">
        <v>2.4049999999999998</v>
      </c>
    </row>
    <row r="137" spans="1:24" ht="18.75" customHeight="1">
      <c r="A137" s="176">
        <v>45015</v>
      </c>
      <c r="B137" s="50">
        <v>171.6917</v>
      </c>
      <c r="C137" s="50">
        <v>151.31379999999999</v>
      </c>
      <c r="D137" s="50">
        <v>132.75</v>
      </c>
      <c r="E137" s="50">
        <v>19.02</v>
      </c>
      <c r="F137" s="51">
        <v>4.7751998932659627E-2</v>
      </c>
      <c r="G137" s="51">
        <v>4.1194999079220002E-2</v>
      </c>
      <c r="H137" s="51">
        <v>3.9015999127924444E-2</v>
      </c>
      <c r="I137" s="51">
        <v>3.6836999176628887E-2</v>
      </c>
      <c r="J137" s="51">
        <v>3.548799920678139E-2</v>
      </c>
      <c r="K137" s="51">
        <v>3.61989991908893E-2</v>
      </c>
      <c r="L137" s="51">
        <v>3.7338999165408317E-2</v>
      </c>
      <c r="M137" s="51">
        <v>3.9015999127924444E-2</v>
      </c>
      <c r="N137" s="51">
        <v>2.5129999438300729E-2</v>
      </c>
      <c r="O137" s="52">
        <v>152.7201</v>
      </c>
      <c r="P137" s="50">
        <v>1760</v>
      </c>
      <c r="Q137" s="52">
        <v>1535.58</v>
      </c>
      <c r="R137" s="50">
        <v>8134.8</v>
      </c>
      <c r="S137" s="30">
        <v>102.43</v>
      </c>
      <c r="T137" s="50">
        <v>6.8762999999999996</v>
      </c>
      <c r="U137" s="50">
        <v>6.8775000000000004</v>
      </c>
      <c r="V137" s="50">
        <v>2.4300000000000002</v>
      </c>
      <c r="W137" s="22">
        <v>2.42</v>
      </c>
      <c r="X137" s="22">
        <v>2.39</v>
      </c>
    </row>
    <row r="138" spans="1:24" ht="18.75" customHeight="1">
      <c r="A138" s="176">
        <v>45014</v>
      </c>
      <c r="B138" s="50">
        <v>171.28110000000001</v>
      </c>
      <c r="C138" s="50">
        <v>150.0641</v>
      </c>
      <c r="D138" s="50">
        <v>139.18799999999999</v>
      </c>
      <c r="E138" s="50">
        <v>19.12</v>
      </c>
      <c r="F138" s="51">
        <v>4.7238998944126073E-2</v>
      </c>
      <c r="G138" s="51">
        <v>4.0988999083824459E-2</v>
      </c>
      <c r="H138" s="51">
        <v>3.8938999129645525E-2</v>
      </c>
      <c r="I138" s="51">
        <v>3.6818999177031221E-2</v>
      </c>
      <c r="J138" s="51">
        <v>3.5638999203406276E-2</v>
      </c>
      <c r="K138" s="51">
        <v>3.6415999186038973E-2</v>
      </c>
      <c r="L138" s="51">
        <v>3.7586999159865082E-2</v>
      </c>
      <c r="M138" s="51">
        <v>3.8938999129645525E-2</v>
      </c>
      <c r="N138" s="51">
        <v>2.5109999438747765E-2</v>
      </c>
      <c r="O138" s="52">
        <v>152.672</v>
      </c>
      <c r="P138" s="50">
        <v>1760</v>
      </c>
      <c r="Q138" s="52">
        <v>1535.58</v>
      </c>
      <c r="R138" s="50">
        <v>8134.8</v>
      </c>
      <c r="S138" s="30">
        <v>102.857</v>
      </c>
      <c r="T138" s="50">
        <v>6.8819999999999997</v>
      </c>
      <c r="U138" s="50">
        <v>6.8827999999999996</v>
      </c>
      <c r="V138" s="50">
        <v>2.4350000000000001</v>
      </c>
      <c r="W138" s="22">
        <v>2.4300000000000002</v>
      </c>
      <c r="X138" s="22">
        <v>2.42</v>
      </c>
    </row>
    <row r="139" spans="1:24" ht="18.75" customHeight="1">
      <c r="A139" s="176">
        <v>45013</v>
      </c>
      <c r="B139" s="50">
        <v>171.19749999999999</v>
      </c>
      <c r="C139" s="50">
        <v>149.9957</v>
      </c>
      <c r="D139" s="50">
        <v>144.875</v>
      </c>
      <c r="E139" s="50">
        <v>19.97</v>
      </c>
      <c r="F139" s="51">
        <v>4.6466998961381616E-2</v>
      </c>
      <c r="G139" s="51">
        <v>4.078299908842891E-2</v>
      </c>
      <c r="H139" s="51">
        <v>3.8861999131366613E-2</v>
      </c>
      <c r="I139" s="51">
        <v>3.675699917841703E-2</v>
      </c>
      <c r="J139" s="51">
        <v>3.5695999202132227E-2</v>
      </c>
      <c r="K139" s="51">
        <v>3.6315999188274148E-2</v>
      </c>
      <c r="L139" s="51">
        <v>3.7693999157473443E-2</v>
      </c>
      <c r="M139" s="51">
        <v>3.8861999131366613E-2</v>
      </c>
      <c r="N139" s="51">
        <v>2.520999943651259E-2</v>
      </c>
      <c r="O139" s="52">
        <v>152.64599999999999</v>
      </c>
      <c r="P139" s="50">
        <v>1760</v>
      </c>
      <c r="Q139" s="52">
        <v>1535.58</v>
      </c>
      <c r="R139" s="50">
        <v>8134.8</v>
      </c>
      <c r="S139" s="30">
        <v>103.116</v>
      </c>
      <c r="T139" s="50">
        <v>6.8673000000000002</v>
      </c>
      <c r="U139" s="50">
        <v>6.8669000000000002</v>
      </c>
      <c r="V139" s="50">
        <v>2.41</v>
      </c>
      <c r="W139" s="22">
        <v>2.41</v>
      </c>
      <c r="X139" s="22">
        <v>2.3849999999999998</v>
      </c>
    </row>
    <row r="140" spans="1:24" ht="18.75" customHeight="1">
      <c r="A140" s="176">
        <v>45012</v>
      </c>
      <c r="B140" s="50">
        <v>171.279</v>
      </c>
      <c r="C140" s="50">
        <v>150.1</v>
      </c>
      <c r="D140" s="50">
        <v>147.5</v>
      </c>
      <c r="E140" s="50">
        <v>20.6</v>
      </c>
      <c r="F140" s="51">
        <v>4.6508998960442839E-2</v>
      </c>
      <c r="G140" s="51">
        <v>3.9951999107003214E-2</v>
      </c>
      <c r="H140" s="51">
        <v>3.7812999154813585E-2</v>
      </c>
      <c r="I140" s="51">
        <v>3.5910999197326599E-2</v>
      </c>
      <c r="J140" s="51">
        <v>3.529899921100587E-2</v>
      </c>
      <c r="K140" s="51">
        <v>3.5683999202400445E-2</v>
      </c>
      <c r="L140" s="51">
        <v>3.7603999159485105E-2</v>
      </c>
      <c r="M140" s="51">
        <v>3.7812999154813585E-2</v>
      </c>
      <c r="N140" s="51">
        <v>2.5279999434947967E-2</v>
      </c>
      <c r="O140" s="52">
        <v>152.6129</v>
      </c>
      <c r="P140" s="50">
        <v>1760</v>
      </c>
      <c r="Q140" s="52">
        <v>1535.58</v>
      </c>
      <c r="R140" s="50">
        <v>8134.8</v>
      </c>
      <c r="S140" s="30">
        <v>102.532</v>
      </c>
      <c r="T140" s="50">
        <v>6.8231999999999999</v>
      </c>
      <c r="U140" s="50">
        <v>6.8296000000000001</v>
      </c>
      <c r="V140" s="50">
        <v>2.5249999999999999</v>
      </c>
      <c r="W140" s="22">
        <v>2.5249999999999999</v>
      </c>
      <c r="X140" s="22">
        <v>2.4950000000000001</v>
      </c>
    </row>
    <row r="141" spans="1:24" ht="18.75" customHeight="1">
      <c r="A141" s="176">
        <v>45009</v>
      </c>
      <c r="B141" s="50">
        <v>172.38579999999999</v>
      </c>
      <c r="C141" s="50">
        <v>152.2234</v>
      </c>
      <c r="D141" s="50">
        <v>146.875</v>
      </c>
      <c r="E141" s="50">
        <v>21.74</v>
      </c>
      <c r="F141" s="51">
        <v>4.612699896898121E-2</v>
      </c>
      <c r="G141" s="51">
        <v>3.7666999158076947E-2</v>
      </c>
      <c r="H141" s="51">
        <v>3.577899920027703E-2</v>
      </c>
      <c r="I141" s="51">
        <v>3.4074999238364399E-2</v>
      </c>
      <c r="J141" s="51">
        <v>3.376199924536049E-2</v>
      </c>
      <c r="K141" s="51">
        <v>3.4001999239996077E-2</v>
      </c>
      <c r="L141" s="51">
        <v>3.6437999185547236E-2</v>
      </c>
      <c r="M141" s="51">
        <v>3.577899920027703E-2</v>
      </c>
      <c r="N141" s="51">
        <v>2.5309999434277416E-2</v>
      </c>
      <c r="O141" s="52">
        <v>152.58799999999999</v>
      </c>
      <c r="P141" s="50">
        <v>1760</v>
      </c>
      <c r="Q141" s="52">
        <v>1535.58</v>
      </c>
      <c r="R141" s="50">
        <v>8134.8</v>
      </c>
      <c r="S141" s="30">
        <v>102.346</v>
      </c>
      <c r="T141" s="50">
        <v>6.87</v>
      </c>
      <c r="U141" s="50">
        <v>6.8606999999999996</v>
      </c>
      <c r="V141" s="50">
        <v>2.6</v>
      </c>
      <c r="W141" s="22">
        <v>2.605</v>
      </c>
      <c r="X141" s="22">
        <v>2.57</v>
      </c>
    </row>
    <row r="142" spans="1:24" ht="18.75" customHeight="1">
      <c r="A142" s="176">
        <v>45008</v>
      </c>
      <c r="B142" s="50">
        <v>172.58709999999999</v>
      </c>
      <c r="C142" s="50">
        <v>153.44829999999999</v>
      </c>
      <c r="D142" s="50">
        <v>140.61799999999999</v>
      </c>
      <c r="E142" s="50">
        <v>22.61</v>
      </c>
      <c r="F142" s="51">
        <v>4.5962998972646892E-2</v>
      </c>
      <c r="G142" s="51">
        <v>3.8329999143257736E-2</v>
      </c>
      <c r="H142" s="51">
        <v>3.6245999189838771E-2</v>
      </c>
      <c r="I142" s="51">
        <v>3.4391999231278898E-2</v>
      </c>
      <c r="J142" s="51">
        <v>3.4265999234095214E-2</v>
      </c>
      <c r="K142" s="51">
        <v>3.440799923092127E-2</v>
      </c>
      <c r="L142" s="51">
        <v>3.6977999173477293E-2</v>
      </c>
      <c r="M142" s="51">
        <v>3.6245999189838771E-2</v>
      </c>
      <c r="N142" s="51">
        <v>2.5189999436959626E-2</v>
      </c>
      <c r="O142" s="52">
        <v>152.61170000000001</v>
      </c>
      <c r="P142" s="50">
        <v>1760</v>
      </c>
      <c r="Q142" s="52">
        <v>1535.58</v>
      </c>
      <c r="R142" s="50">
        <v>8134.8</v>
      </c>
      <c r="S142" s="30">
        <v>103.256</v>
      </c>
      <c r="T142" s="50">
        <v>6.8792999999999997</v>
      </c>
      <c r="U142" s="50">
        <v>6.8765000000000001</v>
      </c>
      <c r="V142" s="50">
        <v>2.54</v>
      </c>
      <c r="W142" s="22">
        <v>2.5449999999999999</v>
      </c>
      <c r="X142" s="22">
        <v>2.5099999999999998</v>
      </c>
    </row>
    <row r="143" spans="1:24" ht="18.75" customHeight="1">
      <c r="A143" s="176">
        <v>45007</v>
      </c>
      <c r="B143" s="50">
        <v>172.0866</v>
      </c>
      <c r="C143" s="50">
        <v>153.85910000000001</v>
      </c>
      <c r="D143" s="50">
        <v>138.48099999999999</v>
      </c>
      <c r="E143" s="50">
        <v>22.26</v>
      </c>
      <c r="F143" s="51">
        <v>4.6590998958609992E-2</v>
      </c>
      <c r="G143" s="51">
        <v>3.9366999120078981E-2</v>
      </c>
      <c r="H143" s="51">
        <v>3.7216999168135222E-2</v>
      </c>
      <c r="I143" s="51">
        <v>3.511399921514094E-2</v>
      </c>
      <c r="J143" s="51">
        <v>3.4340999232418831E-2</v>
      </c>
      <c r="K143" s="51">
        <v>3.4885999220237135E-2</v>
      </c>
      <c r="L143" s="51">
        <v>3.6515999183803799E-2</v>
      </c>
      <c r="M143" s="51">
        <v>3.7216999168135222E-2</v>
      </c>
      <c r="N143" s="51">
        <v>2.5179999437183138E-2</v>
      </c>
      <c r="O143" s="52">
        <v>152.6387</v>
      </c>
      <c r="P143" s="50">
        <v>1760</v>
      </c>
      <c r="Q143" s="52">
        <v>1535.58</v>
      </c>
      <c r="R143" s="50">
        <v>8134.8</v>
      </c>
      <c r="S143" s="30">
        <v>103.28100000000001</v>
      </c>
      <c r="T143" s="50">
        <v>6.8769999999999998</v>
      </c>
      <c r="U143" s="50">
        <v>6.8735999999999997</v>
      </c>
      <c r="V143" s="50">
        <v>2.4449999999999998</v>
      </c>
      <c r="W143" s="22">
        <v>2.46</v>
      </c>
      <c r="X143" s="22">
        <v>2.44</v>
      </c>
    </row>
    <row r="144" spans="1:24" ht="18.75" customHeight="1">
      <c r="A144" s="176">
        <v>45006</v>
      </c>
      <c r="B144" s="50">
        <v>171.05709999999999</v>
      </c>
      <c r="C144" s="50">
        <v>153.84350000000001</v>
      </c>
      <c r="D144" s="50">
        <v>142.75</v>
      </c>
      <c r="E144" s="50">
        <v>21.38</v>
      </c>
      <c r="F144" s="51">
        <v>4.6155998968333001E-2</v>
      </c>
      <c r="G144" s="51">
        <v>4.166399906873703E-2</v>
      </c>
      <c r="H144" s="51">
        <v>3.9822999109886584E-2</v>
      </c>
      <c r="I144" s="51">
        <v>3.7479999162256722E-2</v>
      </c>
      <c r="J144" s="51">
        <v>3.6093999193236234E-2</v>
      </c>
      <c r="K144" s="51">
        <v>3.696099917385727E-2</v>
      </c>
      <c r="L144" s="51">
        <v>3.7320999165810644E-2</v>
      </c>
      <c r="M144" s="51">
        <v>3.9822999109886584E-2</v>
      </c>
      <c r="N144" s="51">
        <v>2.5199999436736106E-2</v>
      </c>
      <c r="O144" s="52">
        <v>152.44839999999999</v>
      </c>
      <c r="P144" s="50">
        <v>1760</v>
      </c>
      <c r="Q144" s="52">
        <v>1535.58</v>
      </c>
      <c r="R144" s="50">
        <v>8134.8</v>
      </c>
      <c r="S144" s="30">
        <v>103.708</v>
      </c>
      <c r="T144" s="50">
        <v>6.8867000000000003</v>
      </c>
      <c r="U144" s="50">
        <v>6.8860999999999999</v>
      </c>
      <c r="V144" s="50">
        <v>2.5950000000000002</v>
      </c>
      <c r="W144" s="22">
        <v>2.61</v>
      </c>
      <c r="X144" s="22">
        <v>2.58</v>
      </c>
    </row>
    <row r="145" spans="1:24" ht="18.75" customHeight="1">
      <c r="A145" s="176">
        <v>45005</v>
      </c>
      <c r="B145" s="50">
        <v>171.68109999999999</v>
      </c>
      <c r="C145" s="50">
        <v>155.03360000000001</v>
      </c>
      <c r="D145" s="50">
        <v>153.125</v>
      </c>
      <c r="E145" s="50">
        <v>24.15</v>
      </c>
      <c r="F145" s="51">
        <v>4.5291998987644917E-2</v>
      </c>
      <c r="G145" s="51">
        <v>3.9762999111227694E-2</v>
      </c>
      <c r="H145" s="51">
        <v>3.8113999148085713E-2</v>
      </c>
      <c r="I145" s="51">
        <v>3.5891999197751281E-2</v>
      </c>
      <c r="J145" s="51">
        <v>3.4846999221108857E-2</v>
      </c>
      <c r="K145" s="51">
        <v>3.5618999203853308E-2</v>
      </c>
      <c r="L145" s="51">
        <v>3.6654999180696909E-2</v>
      </c>
      <c r="M145" s="51">
        <v>3.8113999148085713E-2</v>
      </c>
      <c r="N145" s="51">
        <v>2.4969999441877007E-2</v>
      </c>
      <c r="O145" s="52">
        <v>152.4615</v>
      </c>
      <c r="P145" s="50">
        <v>1760</v>
      </c>
      <c r="Q145" s="52">
        <v>1535.58</v>
      </c>
      <c r="R145" s="50">
        <v>8134.8</v>
      </c>
      <c r="S145" s="30">
        <v>104.41800000000001</v>
      </c>
      <c r="T145" s="50">
        <v>6.8979999999999997</v>
      </c>
      <c r="U145" s="50">
        <v>6.8952999999999998</v>
      </c>
      <c r="V145" s="50">
        <v>2.5099999999999998</v>
      </c>
      <c r="W145" s="22">
        <v>2.52</v>
      </c>
      <c r="X145" s="22">
        <v>2.5099999999999998</v>
      </c>
    </row>
    <row r="146" spans="1:24" ht="18.75" customHeight="1">
      <c r="A146" s="176">
        <v>45002</v>
      </c>
      <c r="B146" s="50">
        <v>172.29810000000001</v>
      </c>
      <c r="C146" s="50">
        <v>156.16409999999999</v>
      </c>
      <c r="D146" s="50">
        <v>135.089</v>
      </c>
      <c r="E146" s="50">
        <v>25.51</v>
      </c>
      <c r="F146" s="51">
        <v>4.3355999030917886E-2</v>
      </c>
      <c r="G146" s="51">
        <v>3.8373999142274261E-2</v>
      </c>
      <c r="H146" s="51">
        <v>3.7130999170057473E-2</v>
      </c>
      <c r="I146" s="51">
        <v>3.5001999217644332E-2</v>
      </c>
      <c r="J146" s="51">
        <v>3.4285999233648182E-2</v>
      </c>
      <c r="K146" s="51">
        <v>3.4941999218985442E-2</v>
      </c>
      <c r="L146" s="51">
        <v>3.6196999190933998E-2</v>
      </c>
      <c r="M146" s="51">
        <v>3.7130999170057473E-2</v>
      </c>
      <c r="N146" s="51">
        <v>2.5169999437406658E-2</v>
      </c>
      <c r="O146" s="52">
        <v>152.42609999999999</v>
      </c>
      <c r="P146" s="50">
        <v>1760</v>
      </c>
      <c r="Q146" s="52">
        <v>1535.58</v>
      </c>
      <c r="R146" s="50">
        <v>8134.8</v>
      </c>
      <c r="S146" s="30">
        <v>104.646</v>
      </c>
      <c r="T146" s="50">
        <v>6.9062999999999999</v>
      </c>
      <c r="U146" s="50">
        <v>6.8925000000000001</v>
      </c>
      <c r="V146" s="50">
        <v>2.605</v>
      </c>
      <c r="W146" s="22">
        <v>2.605</v>
      </c>
      <c r="X146" s="22">
        <v>2.59</v>
      </c>
    </row>
    <row r="147" spans="1:24" ht="18.75" customHeight="1">
      <c r="A147" s="176">
        <v>45001</v>
      </c>
      <c r="B147" s="50">
        <v>171.18600000000001</v>
      </c>
      <c r="C147" s="50">
        <v>156.10499999999999</v>
      </c>
      <c r="D147" s="50">
        <v>143.1</v>
      </c>
      <c r="E147" s="50">
        <v>22.99</v>
      </c>
      <c r="F147" s="51">
        <v>4.593699897322804E-2</v>
      </c>
      <c r="G147" s="51">
        <v>4.1571999070793383E-2</v>
      </c>
      <c r="H147" s="51">
        <v>4.0017999105528002E-2</v>
      </c>
      <c r="I147" s="51">
        <v>3.736599916480482E-2</v>
      </c>
      <c r="J147" s="51">
        <v>3.5769999200478193E-2</v>
      </c>
      <c r="K147" s="51">
        <v>3.6864999176003041E-2</v>
      </c>
      <c r="L147" s="51">
        <v>3.6985999173298478E-2</v>
      </c>
      <c r="M147" s="51">
        <v>4.0017999105528002E-2</v>
      </c>
      <c r="N147" s="51">
        <v>2.5219999436289071E-2</v>
      </c>
      <c r="O147" s="52">
        <v>152.4273</v>
      </c>
      <c r="P147" s="50">
        <v>1760</v>
      </c>
      <c r="Q147" s="52">
        <v>1535.58</v>
      </c>
      <c r="R147" s="50">
        <v>8134.8</v>
      </c>
      <c r="S147" s="30">
        <v>103.59699999999999</v>
      </c>
      <c r="T147" s="50">
        <v>6.8734999999999999</v>
      </c>
      <c r="U147" s="50">
        <v>6.8798000000000004</v>
      </c>
      <c r="V147" s="50">
        <v>2.5249999999999999</v>
      </c>
      <c r="W147" s="22">
        <v>2.5449999999999999</v>
      </c>
      <c r="X147" s="22">
        <v>2.5249999999999999</v>
      </c>
    </row>
    <row r="148" spans="1:24" ht="18.75" customHeight="1">
      <c r="A148" s="176">
        <v>45000</v>
      </c>
      <c r="B148" s="50">
        <v>172.0814</v>
      </c>
      <c r="C148" s="50">
        <v>156.76150000000001</v>
      </c>
      <c r="D148" s="50">
        <v>136.53200000000001</v>
      </c>
      <c r="E148" s="50">
        <v>26.14</v>
      </c>
      <c r="F148" s="51">
        <v>4.6098E-2</v>
      </c>
      <c r="G148" s="51">
        <v>3.8873999999999999E-2</v>
      </c>
      <c r="H148" s="51">
        <v>3.7904E-2</v>
      </c>
      <c r="I148" s="51">
        <v>3.5508999999999999E-2</v>
      </c>
      <c r="J148" s="51">
        <v>3.4548000000000002E-2</v>
      </c>
      <c r="K148" s="51">
        <v>3.5300999999999999E-2</v>
      </c>
      <c r="L148" s="51">
        <v>3.6429999999999997E-2</v>
      </c>
      <c r="M148" s="51">
        <v>3.7904E-2</v>
      </c>
      <c r="N148" s="51">
        <v>2.5219999999999999E-2</v>
      </c>
      <c r="O148" s="52">
        <v>152.35679999999999</v>
      </c>
      <c r="P148" s="50">
        <v>1760</v>
      </c>
      <c r="Q148" s="52">
        <v>1535.58</v>
      </c>
      <c r="R148" s="50">
        <v>8134.8</v>
      </c>
      <c r="S148" s="30">
        <v>103.595</v>
      </c>
      <c r="T148" s="50">
        <v>6.8483000000000001</v>
      </c>
      <c r="U148" s="50">
        <v>6.8520000000000003</v>
      </c>
      <c r="V148" s="50">
        <v>2.68</v>
      </c>
      <c r="W148" s="22">
        <v>2.69</v>
      </c>
      <c r="X148" s="22">
        <v>2.62</v>
      </c>
    </row>
    <row r="149" spans="1:24" ht="18.75" customHeight="1">
      <c r="A149" s="176">
        <v>44999</v>
      </c>
      <c r="B149" s="50">
        <v>170.90600000000001</v>
      </c>
      <c r="C149" s="50">
        <v>156.80000000000001</v>
      </c>
      <c r="D149" s="50">
        <v>139.625</v>
      </c>
      <c r="E149" s="50">
        <v>23.73</v>
      </c>
      <c r="F149" s="51">
        <v>4.7557000000000002E-2</v>
      </c>
      <c r="G149" s="51">
        <v>4.2504E-2</v>
      </c>
      <c r="H149" s="51">
        <v>4.0968999999999998E-2</v>
      </c>
      <c r="I149" s="51">
        <v>3.8530000000000002E-2</v>
      </c>
      <c r="J149" s="51">
        <v>3.6892000000000001E-2</v>
      </c>
      <c r="K149" s="51">
        <v>3.7988000000000001E-2</v>
      </c>
      <c r="L149" s="51">
        <v>3.8032999999999997E-2</v>
      </c>
      <c r="M149" s="51">
        <v>4.0968999999999998E-2</v>
      </c>
      <c r="N149" s="51">
        <v>2.5250000000000002E-2</v>
      </c>
      <c r="O149" s="52">
        <v>152.27869999999999</v>
      </c>
      <c r="P149" s="50">
        <v>1760</v>
      </c>
      <c r="Q149" s="52">
        <v>1535.58</v>
      </c>
      <c r="R149" s="50">
        <v>8134.8</v>
      </c>
      <c r="S149" s="30">
        <v>104.57599999999999</v>
      </c>
      <c r="T149" s="50">
        <v>6.9172000000000002</v>
      </c>
      <c r="U149" s="50">
        <v>6.9398</v>
      </c>
      <c r="V149" s="50">
        <v>2.7549999999999999</v>
      </c>
      <c r="W149" s="22">
        <v>2.75</v>
      </c>
      <c r="X149" s="22">
        <v>2.6850000000000001</v>
      </c>
    </row>
    <row r="150" spans="1:24" ht="18.75" customHeight="1">
      <c r="A150" s="176">
        <v>44998</v>
      </c>
      <c r="B150" s="50">
        <v>171.91720000000001</v>
      </c>
      <c r="C150" s="50">
        <v>157.2149</v>
      </c>
      <c r="D150" s="50">
        <v>128.065</v>
      </c>
      <c r="E150" s="50">
        <v>26.52</v>
      </c>
      <c r="F150" s="51">
        <v>4.7649999999999998E-2</v>
      </c>
      <c r="G150" s="51">
        <v>3.9764000000000001E-2</v>
      </c>
      <c r="H150" s="51">
        <v>3.8679999999999999E-2</v>
      </c>
      <c r="I150" s="51">
        <v>3.6991000000000003E-2</v>
      </c>
      <c r="J150" s="51">
        <v>3.5732E-2</v>
      </c>
      <c r="K150" s="51">
        <v>3.6715999999999999E-2</v>
      </c>
      <c r="L150" s="51">
        <v>3.7092E-2</v>
      </c>
      <c r="M150" s="51">
        <v>3.8679999999999999E-2</v>
      </c>
      <c r="N150" s="51">
        <v>2.5270000000000001E-2</v>
      </c>
      <c r="O150" s="52">
        <v>152.2508</v>
      </c>
      <c r="P150" s="50">
        <v>1760</v>
      </c>
      <c r="Q150" s="52">
        <v>1535.58</v>
      </c>
      <c r="R150" s="50">
        <v>8134.8</v>
      </c>
      <c r="S150" s="30">
        <v>105.309</v>
      </c>
      <c r="T150" s="50">
        <v>6.9650999999999996</v>
      </c>
      <c r="U150" s="50">
        <v>6.9770000000000003</v>
      </c>
      <c r="V150" s="50">
        <v>2.7949999999999999</v>
      </c>
      <c r="W150" s="22">
        <v>2.7949999999999999</v>
      </c>
      <c r="X150" s="22">
        <v>2.73</v>
      </c>
    </row>
    <row r="151" spans="1:24" ht="18.75" customHeight="1">
      <c r="A151" s="176">
        <v>44995</v>
      </c>
      <c r="B151" s="50">
        <v>170.8083</v>
      </c>
      <c r="C151" s="50">
        <v>156.85210000000001</v>
      </c>
      <c r="D151" s="50">
        <v>125.25</v>
      </c>
      <c r="E151" s="50">
        <v>24.8</v>
      </c>
      <c r="F151" s="51">
        <v>4.8693E-2</v>
      </c>
      <c r="G151" s="51">
        <v>4.5862E-2</v>
      </c>
      <c r="H151" s="51">
        <v>4.3165000000000002E-2</v>
      </c>
      <c r="I151" s="51">
        <v>3.9647000000000002E-2</v>
      </c>
      <c r="J151" s="51">
        <v>3.6986999999999999E-2</v>
      </c>
      <c r="K151" s="51">
        <v>3.8605E-2</v>
      </c>
      <c r="L151" s="51">
        <v>3.7065000000000001E-2</v>
      </c>
      <c r="M151" s="51">
        <v>4.3165000000000002E-2</v>
      </c>
      <c r="N151" s="51">
        <v>2.5170000000000001E-2</v>
      </c>
      <c r="O151" s="52">
        <v>152.18629999999999</v>
      </c>
      <c r="P151" s="50">
        <v>1760</v>
      </c>
      <c r="Q151" s="52">
        <v>1535.58</v>
      </c>
      <c r="R151" s="50">
        <v>8134.8</v>
      </c>
      <c r="S151" s="30">
        <v>105.658</v>
      </c>
      <c r="T151" s="50">
        <v>6.9592000000000001</v>
      </c>
      <c r="U151" s="50">
        <v>6.9683999999999999</v>
      </c>
      <c r="V151" s="50">
        <v>2.8250000000000002</v>
      </c>
      <c r="W151" s="22">
        <v>2.83</v>
      </c>
      <c r="X151" s="22">
        <v>2.76</v>
      </c>
    </row>
    <row r="152" spans="1:24" ht="18.75" customHeight="1">
      <c r="A152" s="176">
        <v>44994</v>
      </c>
      <c r="B152" s="50">
        <v>169.62530000000001</v>
      </c>
      <c r="C152" s="50">
        <v>158.1327</v>
      </c>
      <c r="D152" s="50">
        <v>115.321</v>
      </c>
      <c r="E152" s="50">
        <v>22.61</v>
      </c>
      <c r="F152" s="51">
        <v>4.9491E-2</v>
      </c>
      <c r="G152" s="51">
        <v>4.87E-2</v>
      </c>
      <c r="H152" s="51">
        <v>4.5518000000000003E-2</v>
      </c>
      <c r="I152" s="51">
        <v>4.1912999999999999E-2</v>
      </c>
      <c r="J152" s="51">
        <v>3.9031999999999997E-2</v>
      </c>
      <c r="K152" s="51">
        <v>4.0620999999999997E-2</v>
      </c>
      <c r="L152" s="51">
        <v>3.8492999999999999E-2</v>
      </c>
      <c r="M152" s="51">
        <v>4.5518000000000003E-2</v>
      </c>
      <c r="N152" s="51">
        <v>2.52E-2</v>
      </c>
      <c r="O152" s="52">
        <v>152.14259999999999</v>
      </c>
      <c r="P152" s="50">
        <v>1760</v>
      </c>
      <c r="Q152" s="52">
        <v>1535.58</v>
      </c>
      <c r="R152" s="50">
        <v>8134.8</v>
      </c>
      <c r="S152" s="30">
        <v>105.61499999999999</v>
      </c>
      <c r="T152" s="50">
        <v>6.9661999999999997</v>
      </c>
      <c r="U152" s="50">
        <v>6.9939</v>
      </c>
      <c r="V152" s="50">
        <v>2.8050000000000002</v>
      </c>
      <c r="W152" s="22">
        <v>2.8</v>
      </c>
      <c r="X152" s="22">
        <v>2.7250000000000001</v>
      </c>
    </row>
    <row r="153" spans="1:24" ht="18.75" customHeight="1">
      <c r="A153" s="176">
        <v>44993</v>
      </c>
      <c r="B153" s="50">
        <v>169.05850000000001</v>
      </c>
      <c r="C153" s="50">
        <v>158.54470000000001</v>
      </c>
      <c r="D153" s="50">
        <v>114.88800000000001</v>
      </c>
      <c r="E153" s="50">
        <v>19.11</v>
      </c>
      <c r="F153" s="51">
        <v>4.9757999999999997E-2</v>
      </c>
      <c r="G153" s="51">
        <v>5.0701000000000003E-2</v>
      </c>
      <c r="H153" s="51">
        <v>4.7465E-2</v>
      </c>
      <c r="I153" s="51">
        <v>4.3489E-2</v>
      </c>
      <c r="J153" s="51">
        <v>3.9912999999999997E-2</v>
      </c>
      <c r="K153" s="51">
        <v>4.1980000000000003E-2</v>
      </c>
      <c r="L153" s="51">
        <v>3.8941000000000003E-2</v>
      </c>
      <c r="M153" s="51">
        <v>4.7465E-2</v>
      </c>
      <c r="N153" s="51">
        <v>2.5229999999999999E-2</v>
      </c>
      <c r="O153" s="52">
        <v>152.08959999999999</v>
      </c>
      <c r="P153" s="50">
        <v>1760</v>
      </c>
      <c r="Q153" s="52">
        <v>1535.58</v>
      </c>
      <c r="R153" s="50">
        <v>8134.8</v>
      </c>
      <c r="S153" s="30">
        <v>104.35</v>
      </c>
      <c r="T153" s="50">
        <v>6.9318</v>
      </c>
      <c r="U153" s="50">
        <v>6.9497999999999998</v>
      </c>
      <c r="V153" s="50">
        <v>2.8149999999999999</v>
      </c>
      <c r="W153" s="22">
        <v>2.81</v>
      </c>
      <c r="X153" s="22">
        <v>2.74</v>
      </c>
    </row>
    <row r="154" spans="1:24" ht="18.75" customHeight="1">
      <c r="A154" s="176">
        <v>44992</v>
      </c>
      <c r="B154" s="50">
        <v>169.23939999999999</v>
      </c>
      <c r="C154" s="50">
        <v>158.72890000000001</v>
      </c>
      <c r="D154" s="50">
        <v>114.88800000000001</v>
      </c>
      <c r="E154" s="50">
        <v>19.59</v>
      </c>
      <c r="F154" s="51">
        <v>4.9063000000000002E-2</v>
      </c>
      <c r="G154" s="51">
        <v>5.0083999999999997E-2</v>
      </c>
      <c r="H154" s="51">
        <v>4.7178999999999999E-2</v>
      </c>
      <c r="I154" s="51">
        <v>4.3114E-2</v>
      </c>
      <c r="J154" s="51">
        <v>3.9636999999999999E-2</v>
      </c>
      <c r="K154" s="51">
        <v>4.1665000000000001E-2</v>
      </c>
      <c r="L154" s="51">
        <v>3.8720999999999998E-2</v>
      </c>
      <c r="M154" s="51">
        <v>4.7178999999999999E-2</v>
      </c>
      <c r="N154" s="51">
        <v>2.5270000000000001E-2</v>
      </c>
      <c r="O154" s="52">
        <v>152.02680000000001</v>
      </c>
      <c r="P154" s="50">
        <v>1760</v>
      </c>
      <c r="Q154" s="52">
        <v>1535.58</v>
      </c>
      <c r="R154" s="50">
        <v>8134.8</v>
      </c>
      <c r="S154" s="30">
        <v>104.521</v>
      </c>
      <c r="T154" s="50">
        <v>6.9043000000000001</v>
      </c>
      <c r="U154" s="50">
        <v>6.8954000000000004</v>
      </c>
      <c r="V154" s="50">
        <v>2.86</v>
      </c>
      <c r="W154" s="22">
        <v>2.85</v>
      </c>
      <c r="X154" s="22">
        <v>2.76505</v>
      </c>
    </row>
    <row r="155" spans="1:24" ht="18.75" customHeight="1">
      <c r="A155" s="176">
        <v>44991</v>
      </c>
      <c r="B155" s="50">
        <v>169.40620000000001</v>
      </c>
      <c r="C155" s="50">
        <v>158.39590000000001</v>
      </c>
      <c r="D155" s="50">
        <v>114.88800000000001</v>
      </c>
      <c r="E155" s="50">
        <v>18.61</v>
      </c>
      <c r="F155" s="51">
        <v>4.8375000000000001E-2</v>
      </c>
      <c r="G155" s="51">
        <v>4.8861000000000002E-2</v>
      </c>
      <c r="H155" s="51">
        <v>4.6129000000000003E-2</v>
      </c>
      <c r="I155" s="51">
        <v>4.2528000000000003E-2</v>
      </c>
      <c r="J155" s="51">
        <v>3.9577000000000001E-2</v>
      </c>
      <c r="K155" s="51">
        <v>4.1403000000000002E-2</v>
      </c>
      <c r="L155" s="51">
        <v>3.8932000000000001E-2</v>
      </c>
      <c r="M155" s="51">
        <v>4.6129000000000003E-2</v>
      </c>
      <c r="N155" s="51">
        <v>2.5260000000000001E-2</v>
      </c>
      <c r="O155" s="52">
        <v>152.05179999999999</v>
      </c>
      <c r="P155" s="50">
        <v>1760</v>
      </c>
      <c r="Q155" s="52">
        <v>1535.58</v>
      </c>
      <c r="R155" s="50">
        <v>8134.8</v>
      </c>
      <c r="S155" s="30">
        <v>105.027</v>
      </c>
      <c r="T155" s="50">
        <v>6.9168000000000003</v>
      </c>
      <c r="U155" s="50">
        <v>6.9210000000000003</v>
      </c>
      <c r="V155" s="50">
        <v>2.8650000000000002</v>
      </c>
      <c r="W155" s="22">
        <v>2.855</v>
      </c>
      <c r="X155" s="22">
        <v>2.74</v>
      </c>
    </row>
    <row r="156" spans="1:24" ht="18.75" customHeight="1">
      <c r="A156" s="176">
        <v>44988</v>
      </c>
      <c r="B156" s="50">
        <v>169.4734</v>
      </c>
      <c r="C156" s="50">
        <v>158.1182</v>
      </c>
      <c r="D156" s="50">
        <v>114.88800000000001</v>
      </c>
      <c r="E156" s="50">
        <v>18.489999999999998</v>
      </c>
      <c r="F156" s="51">
        <v>4.8408E-2</v>
      </c>
      <c r="G156" s="51">
        <v>4.8564999999999997E-2</v>
      </c>
      <c r="H156" s="51">
        <v>4.5949999999999998E-2</v>
      </c>
      <c r="I156" s="51">
        <v>4.2457000000000002E-2</v>
      </c>
      <c r="J156" s="51">
        <v>3.9516999999999997E-2</v>
      </c>
      <c r="K156" s="51">
        <v>4.1376000000000003E-2</v>
      </c>
      <c r="L156" s="51">
        <v>3.8757E-2</v>
      </c>
      <c r="M156" s="51">
        <v>4.5949999999999998E-2</v>
      </c>
      <c r="N156" s="51">
        <v>2.5489999999999999E-2</v>
      </c>
      <c r="O156" s="52">
        <v>152.03149999999999</v>
      </c>
      <c r="P156" s="50">
        <v>1760</v>
      </c>
      <c r="Q156" s="52">
        <v>1535.58</v>
      </c>
      <c r="R156" s="50">
        <v>8134.8</v>
      </c>
      <c r="S156" s="30">
        <v>104.483</v>
      </c>
      <c r="T156" s="50">
        <v>6.8697999999999997</v>
      </c>
      <c r="U156" s="50">
        <v>6.8788999999999998</v>
      </c>
      <c r="V156" s="50">
        <v>2.86</v>
      </c>
      <c r="W156" s="22">
        <v>2.835</v>
      </c>
      <c r="X156" s="22">
        <v>2.7349999999999999</v>
      </c>
    </row>
    <row r="157" spans="1:24" ht="18.75" customHeight="1">
      <c r="A157" s="176">
        <v>44987</v>
      </c>
      <c r="B157" s="50">
        <v>168.93510000000001</v>
      </c>
      <c r="C157" s="50">
        <v>158.08590000000001</v>
      </c>
      <c r="D157" s="50">
        <v>114.88800000000001</v>
      </c>
      <c r="E157" s="50">
        <v>19.59</v>
      </c>
      <c r="F157" s="51">
        <v>4.8426999999999998E-2</v>
      </c>
      <c r="G157" s="51">
        <v>4.8849999999999998E-2</v>
      </c>
      <c r="H157" s="51">
        <v>4.6310999999999998E-2</v>
      </c>
      <c r="I157" s="51">
        <v>4.3124999999999997E-2</v>
      </c>
      <c r="J157" s="51">
        <v>4.0556000000000002E-2</v>
      </c>
      <c r="K157" s="51">
        <v>4.2264999999999997E-2</v>
      </c>
      <c r="L157" s="51">
        <v>3.9934999999999998E-2</v>
      </c>
      <c r="M157" s="51">
        <v>4.6310999999999998E-2</v>
      </c>
      <c r="N157" s="51">
        <v>2.5579999999999999E-2</v>
      </c>
      <c r="O157" s="52">
        <v>152.0095</v>
      </c>
      <c r="P157" s="50">
        <v>1760</v>
      </c>
      <c r="Q157" s="52">
        <v>1535.58</v>
      </c>
      <c r="R157" s="50">
        <v>8134.8</v>
      </c>
      <c r="S157" s="30">
        <v>104.869</v>
      </c>
      <c r="T157" s="50">
        <v>6.9356</v>
      </c>
      <c r="U157" s="50">
        <v>6.9546000000000001</v>
      </c>
      <c r="V157" s="50">
        <v>2.81</v>
      </c>
      <c r="W157" s="22">
        <v>2.7850000000000001</v>
      </c>
      <c r="X157" s="22">
        <v>2.6850000000000001</v>
      </c>
    </row>
    <row r="158" spans="1:24" ht="18.75" customHeight="1">
      <c r="A158" s="176">
        <v>44986</v>
      </c>
      <c r="B158" s="50">
        <v>169.13210000000001</v>
      </c>
      <c r="C158" s="50">
        <v>158.12029999999999</v>
      </c>
      <c r="D158" s="50">
        <v>114.88800000000001</v>
      </c>
      <c r="E158" s="50">
        <v>20.58</v>
      </c>
      <c r="F158" s="51">
        <v>4.8485E-2</v>
      </c>
      <c r="G158" s="51">
        <v>4.8764000000000002E-2</v>
      </c>
      <c r="H158" s="51">
        <v>4.5988000000000001E-2</v>
      </c>
      <c r="I158" s="51">
        <v>4.2559E-2</v>
      </c>
      <c r="J158" s="51">
        <v>3.9925000000000002E-2</v>
      </c>
      <c r="K158" s="51">
        <v>4.1584000000000003E-2</v>
      </c>
      <c r="L158" s="51">
        <v>3.9542000000000001E-2</v>
      </c>
      <c r="M158" s="51">
        <v>4.5988000000000001E-2</v>
      </c>
      <c r="N158" s="51">
        <v>2.5499999999999998E-2</v>
      </c>
      <c r="O158" s="52">
        <v>152.03229999999999</v>
      </c>
      <c r="P158" s="50">
        <v>1760</v>
      </c>
      <c r="Q158" s="52">
        <v>1576.93</v>
      </c>
      <c r="R158" s="50">
        <v>8373.2000000000007</v>
      </c>
      <c r="S158" s="30">
        <v>104.673</v>
      </c>
      <c r="T158" s="50">
        <v>6.9440999999999997</v>
      </c>
      <c r="U158" s="50">
        <v>6.9607999999999999</v>
      </c>
      <c r="V158" s="50">
        <v>2.79</v>
      </c>
      <c r="W158" s="22">
        <v>2.7749999999999999</v>
      </c>
      <c r="X158" s="22">
        <v>2.7</v>
      </c>
    </row>
    <row r="159" spans="1:24" ht="18.75" customHeight="1">
      <c r="A159" s="176">
        <v>44985</v>
      </c>
      <c r="B159" s="50">
        <v>169.65860000000001</v>
      </c>
      <c r="C159" s="50">
        <v>158.3203</v>
      </c>
      <c r="D159" s="50">
        <v>114.88800000000001</v>
      </c>
      <c r="E159" s="50">
        <v>20.7</v>
      </c>
      <c r="F159" s="51">
        <v>4.7687E-2</v>
      </c>
      <c r="G159" s="51">
        <v>4.8157999999999999E-2</v>
      </c>
      <c r="H159" s="51">
        <v>4.5263999999999999E-2</v>
      </c>
      <c r="I159" s="51">
        <v>4.1818000000000001E-2</v>
      </c>
      <c r="J159" s="51">
        <v>3.9199999999999999E-2</v>
      </c>
      <c r="K159" s="51">
        <v>4.0802999999999999E-2</v>
      </c>
      <c r="L159" s="51">
        <v>3.9161000000000001E-2</v>
      </c>
      <c r="M159" s="51">
        <v>4.5263999999999999E-2</v>
      </c>
      <c r="N159" s="51">
        <v>2.5669999999999998E-2</v>
      </c>
      <c r="O159" s="52">
        <v>151.9821</v>
      </c>
      <c r="P159" s="50">
        <v>1760</v>
      </c>
      <c r="Q159" s="52">
        <v>1576.93</v>
      </c>
      <c r="R159" s="50">
        <v>8373.2000000000007</v>
      </c>
      <c r="S159" s="30">
        <v>105.214</v>
      </c>
      <c r="T159" s="50">
        <v>6.9600999999999997</v>
      </c>
      <c r="U159" s="50">
        <v>6.9809999999999999</v>
      </c>
      <c r="V159" s="50">
        <v>2.8450000000000002</v>
      </c>
      <c r="W159" s="22">
        <v>2.83</v>
      </c>
      <c r="X159" s="22">
        <v>2.75</v>
      </c>
    </row>
    <row r="160" spans="1:24" ht="18.75" customHeight="1">
      <c r="A160" s="176">
        <v>44984</v>
      </c>
      <c r="B160" s="50">
        <v>169.50819999999999</v>
      </c>
      <c r="C160" s="50">
        <v>158.1069</v>
      </c>
      <c r="D160" s="50">
        <v>117.813</v>
      </c>
      <c r="E160" s="50">
        <v>20.95</v>
      </c>
      <c r="F160" s="51">
        <v>4.7572000000000003E-2</v>
      </c>
      <c r="G160" s="51">
        <v>4.7782999999999999E-2</v>
      </c>
      <c r="H160" s="51">
        <v>4.5030000000000001E-2</v>
      </c>
      <c r="I160" s="51">
        <v>4.1676999999999999E-2</v>
      </c>
      <c r="J160" s="51">
        <v>3.9141000000000002E-2</v>
      </c>
      <c r="K160" s="51">
        <v>4.0673000000000001E-2</v>
      </c>
      <c r="L160" s="51">
        <v>3.9262999999999999E-2</v>
      </c>
      <c r="M160" s="51">
        <v>4.5030000000000001E-2</v>
      </c>
      <c r="N160" s="51">
        <v>2.5680000000000001E-2</v>
      </c>
      <c r="O160" s="52">
        <v>151.97130000000001</v>
      </c>
      <c r="P160" s="50">
        <v>1760</v>
      </c>
      <c r="Q160" s="52">
        <v>1576.93</v>
      </c>
      <c r="R160" s="50">
        <v>8373.2000000000007</v>
      </c>
      <c r="S160" s="30">
        <v>104.598</v>
      </c>
      <c r="T160" s="50">
        <v>6.9081000000000001</v>
      </c>
      <c r="U160" s="50">
        <v>6.9162999999999997</v>
      </c>
      <c r="V160" s="50">
        <v>2.86</v>
      </c>
      <c r="W160" s="22">
        <v>2.84</v>
      </c>
      <c r="X160" s="22">
        <v>2.7650000000000001</v>
      </c>
    </row>
    <row r="161" spans="1:24" ht="18.75" customHeight="1">
      <c r="A161" s="176">
        <v>44981</v>
      </c>
      <c r="B161" s="50">
        <v>169.1866</v>
      </c>
      <c r="C161" s="50">
        <v>157.13210000000001</v>
      </c>
      <c r="D161" s="50">
        <v>115.938</v>
      </c>
      <c r="E161" s="50">
        <v>21.67</v>
      </c>
      <c r="F161" s="51">
        <v>4.7810999999999999E-2</v>
      </c>
      <c r="G161" s="51">
        <v>4.8135999999999998E-2</v>
      </c>
      <c r="H161" s="51">
        <v>4.5370000000000001E-2</v>
      </c>
      <c r="I161" s="51">
        <v>4.2152000000000002E-2</v>
      </c>
      <c r="J161" s="51">
        <v>3.9432000000000002E-2</v>
      </c>
      <c r="K161" s="51">
        <v>4.1088E-2</v>
      </c>
      <c r="L161" s="51">
        <v>3.9308999999999997E-2</v>
      </c>
      <c r="M161" s="51">
        <v>4.5370000000000001E-2</v>
      </c>
      <c r="N161" s="51">
        <v>2.5680000000000001E-2</v>
      </c>
      <c r="O161" s="52">
        <v>151.94130000000001</v>
      </c>
      <c r="P161" s="50">
        <v>1760</v>
      </c>
      <c r="Q161" s="52">
        <v>1576.93</v>
      </c>
      <c r="R161" s="50">
        <v>8373.2000000000007</v>
      </c>
      <c r="S161" s="30">
        <v>104.58499999999999</v>
      </c>
      <c r="T161" s="50">
        <v>6.8929</v>
      </c>
      <c r="U161" s="50">
        <v>6.9038000000000004</v>
      </c>
      <c r="V161" s="50">
        <v>2.85</v>
      </c>
      <c r="W161" s="22">
        <v>2.8250000000000002</v>
      </c>
      <c r="X161" s="22">
        <v>2.7450000000000001</v>
      </c>
    </row>
    <row r="162" spans="1:24" ht="18.75" customHeight="1">
      <c r="A162" s="176">
        <v>44980</v>
      </c>
      <c r="B162" s="50">
        <v>169.74199999999999</v>
      </c>
      <c r="C162" s="50">
        <v>156.29910000000001</v>
      </c>
      <c r="D162" s="50">
        <v>118.90600000000001</v>
      </c>
      <c r="E162" s="50">
        <v>21.14</v>
      </c>
      <c r="F162" s="51">
        <v>4.8064000000000003E-2</v>
      </c>
      <c r="G162" s="51">
        <v>4.6974000000000002E-2</v>
      </c>
      <c r="H162" s="51">
        <v>4.4101000000000001E-2</v>
      </c>
      <c r="I162" s="51">
        <v>4.1064000000000003E-2</v>
      </c>
      <c r="J162" s="51">
        <v>3.8767999999999997E-2</v>
      </c>
      <c r="K162" s="51">
        <v>4.0339E-2</v>
      </c>
      <c r="L162" s="51">
        <v>3.8848000000000001E-2</v>
      </c>
      <c r="M162" s="51">
        <v>4.4101000000000001E-2</v>
      </c>
      <c r="N162" s="51">
        <v>2.5690000000000001E-2</v>
      </c>
      <c r="O162" s="52">
        <v>151.91489999999999</v>
      </c>
      <c r="P162" s="50">
        <v>1760</v>
      </c>
      <c r="Q162" s="52">
        <v>1576.93</v>
      </c>
      <c r="R162" s="50">
        <v>8373.2000000000007</v>
      </c>
      <c r="S162" s="30">
        <v>104.176</v>
      </c>
      <c r="T162" s="50">
        <v>6.8795000000000002</v>
      </c>
      <c r="U162" s="50">
        <v>6.8925999999999998</v>
      </c>
      <c r="V162" s="50">
        <v>2.88</v>
      </c>
      <c r="W162" s="22">
        <v>2.8450000000000002</v>
      </c>
      <c r="X162" s="22">
        <v>2.7650000000000001</v>
      </c>
    </row>
    <row r="163" spans="1:24" ht="18.75" customHeight="1">
      <c r="A163" s="176">
        <v>44979</v>
      </c>
      <c r="B163" s="50">
        <v>169.43450000000001</v>
      </c>
      <c r="C163" s="50">
        <v>155.7388</v>
      </c>
      <c r="D163" s="50">
        <v>122.25</v>
      </c>
      <c r="E163" s="50">
        <v>22.29</v>
      </c>
      <c r="F163" s="51">
        <v>4.8174000000000002E-2</v>
      </c>
      <c r="G163" s="51">
        <v>4.6933000000000002E-2</v>
      </c>
      <c r="H163" s="51">
        <v>4.4269000000000003E-2</v>
      </c>
      <c r="I163" s="51">
        <v>4.1514000000000002E-2</v>
      </c>
      <c r="J163" s="51">
        <v>3.9156000000000003E-2</v>
      </c>
      <c r="K163" s="51">
        <v>4.0682000000000003E-2</v>
      </c>
      <c r="L163" s="51">
        <v>3.9142000000000003E-2</v>
      </c>
      <c r="M163" s="51">
        <v>4.4269000000000003E-2</v>
      </c>
      <c r="N163" s="51">
        <v>2.562E-2</v>
      </c>
      <c r="O163" s="52">
        <v>151.91669999999999</v>
      </c>
      <c r="P163" s="50">
        <v>1760</v>
      </c>
      <c r="Q163" s="52">
        <v>1576.93</v>
      </c>
      <c r="R163" s="50">
        <v>8373.2000000000007</v>
      </c>
      <c r="S163" s="30">
        <v>103.86199999999999</v>
      </c>
      <c r="T163" s="50">
        <v>6.8552</v>
      </c>
      <c r="U163" s="50">
        <v>6.8594999999999997</v>
      </c>
      <c r="V163" s="50">
        <v>2.9350000000000001</v>
      </c>
      <c r="W163" s="22">
        <v>2.89</v>
      </c>
      <c r="X163" s="22">
        <v>2.8</v>
      </c>
    </row>
    <row r="164" spans="1:24" ht="18.75" customHeight="1">
      <c r="A164" s="176">
        <v>44978</v>
      </c>
      <c r="B164" s="50">
        <v>169.33680000000001</v>
      </c>
      <c r="C164" s="50">
        <v>155.74780000000001</v>
      </c>
      <c r="D164" s="50">
        <v>119.5</v>
      </c>
      <c r="E164" s="50">
        <v>22.87</v>
      </c>
      <c r="F164" s="51">
        <v>4.7902E-2</v>
      </c>
      <c r="G164" s="51">
        <v>4.7225999999999997E-2</v>
      </c>
      <c r="H164" s="51">
        <v>4.4379000000000002E-2</v>
      </c>
      <c r="I164" s="51">
        <v>4.1744999999999997E-2</v>
      </c>
      <c r="J164" s="51">
        <v>3.9524999999999998E-2</v>
      </c>
      <c r="K164" s="51">
        <v>4.0867000000000001E-2</v>
      </c>
      <c r="L164" s="51">
        <v>3.9718000000000003E-2</v>
      </c>
      <c r="M164" s="51">
        <v>4.4379000000000002E-2</v>
      </c>
      <c r="N164" s="51">
        <v>2.5659999999999999E-2</v>
      </c>
      <c r="O164" s="52">
        <v>151.91839999999999</v>
      </c>
      <c r="P164" s="50">
        <v>1760</v>
      </c>
      <c r="Q164" s="52">
        <v>1576.93</v>
      </c>
      <c r="R164" s="50">
        <v>8373.2000000000007</v>
      </c>
      <c r="S164" s="30">
        <v>103.86199999999999</v>
      </c>
      <c r="T164" s="50">
        <v>6.8685999999999998</v>
      </c>
      <c r="U164" s="50">
        <v>6.8738000000000001</v>
      </c>
      <c r="V164" s="50">
        <v>2.86</v>
      </c>
      <c r="W164" s="22">
        <v>2.82</v>
      </c>
      <c r="X164" s="22">
        <v>2.73</v>
      </c>
    </row>
    <row r="165" spans="1:24" ht="18.75" customHeight="1">
      <c r="A165" s="176">
        <v>44977</v>
      </c>
      <c r="B165" s="50">
        <v>170.2998</v>
      </c>
      <c r="C165" s="50">
        <v>157.46119999999999</v>
      </c>
      <c r="D165" s="50">
        <v>115</v>
      </c>
      <c r="E165" s="50">
        <v>21.23</v>
      </c>
      <c r="F165" s="51">
        <v>4.7856999999999997E-2</v>
      </c>
      <c r="G165" s="51">
        <v>4.6169000000000002E-2</v>
      </c>
      <c r="H165" s="51">
        <v>4.3154999999999999E-2</v>
      </c>
      <c r="I165" s="51">
        <v>4.0291E-2</v>
      </c>
      <c r="J165" s="51">
        <v>3.8148000000000001E-2</v>
      </c>
      <c r="K165" s="51">
        <v>3.9355000000000001E-2</v>
      </c>
      <c r="L165" s="51">
        <v>3.8692999999999998E-2</v>
      </c>
      <c r="M165" s="51">
        <v>4.3154999999999999E-2</v>
      </c>
      <c r="N165" s="51">
        <v>2.564E-2</v>
      </c>
      <c r="O165" s="52">
        <v>151.893</v>
      </c>
      <c r="P165" s="50">
        <v>1760</v>
      </c>
      <c r="Q165" s="52">
        <v>1576.93</v>
      </c>
      <c r="R165" s="50">
        <v>8373.2000000000007</v>
      </c>
      <c r="S165" s="30">
        <v>103.85599999999999</v>
      </c>
      <c r="T165" s="50">
        <v>6.8574999999999999</v>
      </c>
      <c r="U165" s="50">
        <v>6.8684000000000003</v>
      </c>
      <c r="V165" s="50">
        <v>2.835</v>
      </c>
      <c r="W165" s="22">
        <v>2.81</v>
      </c>
      <c r="X165" s="22">
        <v>2.69</v>
      </c>
    </row>
    <row r="166" spans="1:24" ht="18.75" customHeight="1">
      <c r="A166" s="176">
        <v>44974</v>
      </c>
      <c r="B166" s="50">
        <v>170.2998</v>
      </c>
      <c r="C166" s="50">
        <v>157.46119999999999</v>
      </c>
      <c r="D166" s="50">
        <v>113.5</v>
      </c>
      <c r="E166" s="50">
        <v>20.02</v>
      </c>
      <c r="F166" s="51">
        <v>4.7856999999999997E-2</v>
      </c>
      <c r="G166" s="51">
        <v>4.6169000000000002E-2</v>
      </c>
      <c r="H166" s="51">
        <v>4.3154999999999999E-2</v>
      </c>
      <c r="I166" s="51">
        <v>4.0291E-2</v>
      </c>
      <c r="J166" s="51">
        <v>3.8148000000000001E-2</v>
      </c>
      <c r="K166" s="51">
        <v>3.9355000000000001E-2</v>
      </c>
      <c r="L166" s="51">
        <v>3.8692999999999998E-2</v>
      </c>
      <c r="M166" s="51">
        <v>4.3154999999999999E-2</v>
      </c>
      <c r="N166" s="51">
        <v>2.5239999999999999E-2</v>
      </c>
      <c r="O166" s="52">
        <v>151.86269999999999</v>
      </c>
      <c r="P166" s="50">
        <v>1760</v>
      </c>
      <c r="Q166" s="52">
        <v>1576.93</v>
      </c>
      <c r="R166" s="50">
        <v>8373.2000000000007</v>
      </c>
      <c r="S166" s="30">
        <v>103.923</v>
      </c>
      <c r="T166" s="50">
        <v>6.8550000000000004</v>
      </c>
      <c r="U166" s="50">
        <v>6.8635999999999999</v>
      </c>
      <c r="V166" s="50">
        <v>2.7949999999999999</v>
      </c>
      <c r="W166" s="22">
        <v>2.77</v>
      </c>
      <c r="X166" s="22">
        <v>2.66</v>
      </c>
    </row>
    <row r="167" spans="1:24" ht="18.75" customHeight="1">
      <c r="A167" s="176">
        <v>44973</v>
      </c>
      <c r="B167" s="50">
        <v>170.15649999999999</v>
      </c>
      <c r="C167" s="50">
        <v>157.66909999999999</v>
      </c>
      <c r="D167" s="50">
        <v>108.34399999999999</v>
      </c>
      <c r="E167" s="50">
        <v>20.170000000000002</v>
      </c>
      <c r="F167" s="51">
        <v>4.7829999999999998E-2</v>
      </c>
      <c r="G167" s="51">
        <v>4.6399999999999997E-2</v>
      </c>
      <c r="H167" s="51">
        <v>4.3681999999999999E-2</v>
      </c>
      <c r="I167" s="51">
        <v>4.0726999999999999E-2</v>
      </c>
      <c r="J167" s="51">
        <v>3.8608000000000003E-2</v>
      </c>
      <c r="K167" s="51">
        <v>3.9849999999999997E-2</v>
      </c>
      <c r="L167" s="51">
        <v>3.9142000000000003E-2</v>
      </c>
      <c r="M167" s="51">
        <v>4.3681999999999999E-2</v>
      </c>
      <c r="N167" s="51">
        <v>2.5229999999999999E-2</v>
      </c>
      <c r="O167" s="52">
        <v>151.85470000000001</v>
      </c>
      <c r="P167" s="50">
        <v>1760</v>
      </c>
      <c r="Q167" s="52">
        <v>1576.93</v>
      </c>
      <c r="R167" s="50">
        <v>8373.2000000000007</v>
      </c>
      <c r="S167" s="30">
        <v>103.233</v>
      </c>
      <c r="T167" s="50">
        <v>6.8278999999999996</v>
      </c>
      <c r="U167" s="50">
        <v>6.8373999999999997</v>
      </c>
      <c r="V167" s="50">
        <v>2.79</v>
      </c>
      <c r="W167" s="22">
        <v>2.7650000000000001</v>
      </c>
      <c r="X167" s="22">
        <v>2.66</v>
      </c>
    </row>
    <row r="168" spans="1:24" ht="18.75" customHeight="1">
      <c r="A168" s="176">
        <v>44972</v>
      </c>
      <c r="B168" s="50">
        <v>170.39169999999999</v>
      </c>
      <c r="C168" s="50">
        <v>157.83590000000001</v>
      </c>
      <c r="D168" s="50">
        <v>110.125</v>
      </c>
      <c r="E168" s="50">
        <v>18.23</v>
      </c>
      <c r="F168" s="51">
        <v>4.7499E-2</v>
      </c>
      <c r="G168" s="51">
        <v>4.6309000000000003E-2</v>
      </c>
      <c r="H168" s="51">
        <v>4.3482E-2</v>
      </c>
      <c r="I168" s="51">
        <v>4.0368000000000001E-2</v>
      </c>
      <c r="J168" s="51">
        <v>3.8048999999999999E-2</v>
      </c>
      <c r="K168" s="51">
        <v>3.9375E-2</v>
      </c>
      <c r="L168" s="51">
        <v>3.841E-2</v>
      </c>
      <c r="M168" s="51">
        <v>4.3482E-2</v>
      </c>
      <c r="N168" s="51">
        <v>2.521E-2</v>
      </c>
      <c r="O168" s="52">
        <v>151.8518</v>
      </c>
      <c r="P168" s="50">
        <v>1760</v>
      </c>
      <c r="Q168" s="52">
        <v>1576.93</v>
      </c>
      <c r="R168" s="50">
        <v>8373.2000000000007</v>
      </c>
      <c r="S168" s="30">
        <v>103.345</v>
      </c>
      <c r="T168" s="50">
        <v>6.8182999999999998</v>
      </c>
      <c r="U168" s="50">
        <v>6.8242000000000003</v>
      </c>
      <c r="V168" s="50">
        <v>2.75</v>
      </c>
      <c r="W168" s="22">
        <v>2.74</v>
      </c>
      <c r="X168" s="22">
        <v>2.65</v>
      </c>
    </row>
    <row r="169" spans="1:24" ht="18.75" customHeight="1">
      <c r="A169" s="176">
        <v>44971</v>
      </c>
      <c r="B169" s="50">
        <v>170.59880000000001</v>
      </c>
      <c r="C169" s="50">
        <v>158.3537</v>
      </c>
      <c r="D169" s="50">
        <v>109.375</v>
      </c>
      <c r="E169" s="50">
        <v>18.91</v>
      </c>
      <c r="F169" s="51">
        <v>4.7142000000000003E-2</v>
      </c>
      <c r="G169" s="51">
        <v>4.6154000000000001E-2</v>
      </c>
      <c r="H169" s="51">
        <v>4.3168999999999999E-2</v>
      </c>
      <c r="I169" s="51">
        <v>4.0009999999999997E-2</v>
      </c>
      <c r="J169" s="51">
        <v>3.7435000000000003E-2</v>
      </c>
      <c r="K169" s="51">
        <v>3.8848000000000001E-2</v>
      </c>
      <c r="L169" s="51">
        <v>3.7746000000000002E-2</v>
      </c>
      <c r="M169" s="51">
        <v>4.3168999999999999E-2</v>
      </c>
      <c r="N169" s="51">
        <v>2.5139999999999999E-2</v>
      </c>
      <c r="O169" s="52">
        <v>151.79339999999999</v>
      </c>
      <c r="P169" s="50">
        <v>1760</v>
      </c>
      <c r="Q169" s="52">
        <v>1576.93</v>
      </c>
      <c r="R169" s="50">
        <v>8373.2000000000007</v>
      </c>
      <c r="S169" s="30">
        <v>103.63</v>
      </c>
      <c r="T169" s="50">
        <v>6.8144999999999998</v>
      </c>
      <c r="U169" s="50">
        <v>6.8231000000000002</v>
      </c>
      <c r="V169" s="50">
        <v>2.74</v>
      </c>
      <c r="W169" s="22">
        <v>2.72</v>
      </c>
      <c r="X169" s="22">
        <v>2.6324999999999998</v>
      </c>
    </row>
    <row r="170" spans="1:24" ht="18.75" customHeight="1">
      <c r="A170" s="176">
        <v>44970</v>
      </c>
      <c r="B170" s="50">
        <v>171.02260000000001</v>
      </c>
      <c r="C170" s="50">
        <v>158.75630000000001</v>
      </c>
      <c r="D170" s="50">
        <v>110.375</v>
      </c>
      <c r="E170" s="50">
        <v>20.34</v>
      </c>
      <c r="F170" s="51">
        <v>4.7468000000000003E-2</v>
      </c>
      <c r="G170" s="51">
        <v>4.5175E-2</v>
      </c>
      <c r="H170" s="51">
        <v>4.2014999999999997E-2</v>
      </c>
      <c r="I170" s="51">
        <v>3.9104E-2</v>
      </c>
      <c r="J170" s="51">
        <v>3.7016E-2</v>
      </c>
      <c r="K170" s="51">
        <v>3.8168000000000001E-2</v>
      </c>
      <c r="L170" s="51">
        <v>3.7727999999999998E-2</v>
      </c>
      <c r="M170" s="51">
        <v>4.2014999999999997E-2</v>
      </c>
      <c r="N170" s="51">
        <v>2.5190000000000001E-2</v>
      </c>
      <c r="O170" s="52">
        <v>151.78210000000001</v>
      </c>
      <c r="P170" s="50">
        <v>1760</v>
      </c>
      <c r="Q170" s="52">
        <v>1576.93</v>
      </c>
      <c r="R170" s="50">
        <v>8373.2000000000007</v>
      </c>
      <c r="S170" s="30">
        <v>103.221</v>
      </c>
      <c r="T170" s="50">
        <v>6.7864000000000004</v>
      </c>
      <c r="U170" s="50">
        <v>6.7922000000000002</v>
      </c>
      <c r="V170" s="50">
        <v>2.74</v>
      </c>
      <c r="W170" s="22">
        <v>2.71</v>
      </c>
      <c r="X170" s="22">
        <v>2.62</v>
      </c>
    </row>
    <row r="171" spans="1:24" ht="18.75" customHeight="1">
      <c r="A171" s="176">
        <v>44967</v>
      </c>
      <c r="B171" s="50">
        <v>170.86089999999999</v>
      </c>
      <c r="C171" s="50">
        <v>159.33750000000001</v>
      </c>
      <c r="D171" s="50">
        <v>107</v>
      </c>
      <c r="E171" s="50">
        <v>20.53</v>
      </c>
      <c r="F171" s="51">
        <v>4.7344999999999998E-2</v>
      </c>
      <c r="G171" s="51">
        <v>4.5170000000000002E-2</v>
      </c>
      <c r="H171" s="51">
        <v>4.2014999999999997E-2</v>
      </c>
      <c r="I171" s="51">
        <v>3.9225999999999997E-2</v>
      </c>
      <c r="J171" s="51">
        <v>3.7319999999999999E-2</v>
      </c>
      <c r="K171" s="51">
        <v>3.848E-2</v>
      </c>
      <c r="L171" s="51">
        <v>3.8157999999999997E-2</v>
      </c>
      <c r="M171" s="51">
        <v>4.2014999999999997E-2</v>
      </c>
      <c r="N171" s="51">
        <v>2.5159999999999998E-2</v>
      </c>
      <c r="O171" s="52">
        <v>151.7208</v>
      </c>
      <c r="P171" s="50">
        <v>1760</v>
      </c>
      <c r="Q171" s="52">
        <v>1576.93</v>
      </c>
      <c r="R171" s="50">
        <v>8373.2000000000007</v>
      </c>
      <c r="S171" s="30">
        <v>103.40900000000001</v>
      </c>
      <c r="T171" s="50">
        <v>6.7920999999999996</v>
      </c>
      <c r="U171" s="50">
        <v>6.7964000000000002</v>
      </c>
      <c r="V171" s="50">
        <v>2.7850000000000001</v>
      </c>
      <c r="W171" s="22">
        <v>2.73</v>
      </c>
      <c r="X171" s="22">
        <v>2.64</v>
      </c>
    </row>
    <row r="172" spans="1:24" ht="18.75" customHeight="1">
      <c r="A172" s="176">
        <v>44966</v>
      </c>
      <c r="B172" s="50">
        <v>171.18559999999999</v>
      </c>
      <c r="C172" s="50">
        <v>160.28110000000001</v>
      </c>
      <c r="D172" s="50">
        <v>104.011</v>
      </c>
      <c r="E172" s="50">
        <v>20.71</v>
      </c>
      <c r="F172" s="51">
        <v>4.7259000000000002E-2</v>
      </c>
      <c r="G172" s="51">
        <v>4.4819999999999999E-2</v>
      </c>
      <c r="H172" s="51">
        <v>4.1481999999999998E-2</v>
      </c>
      <c r="I172" s="51">
        <v>3.8586000000000002E-2</v>
      </c>
      <c r="J172" s="51">
        <v>3.6579E-2</v>
      </c>
      <c r="K172" s="51">
        <v>3.7774000000000002E-2</v>
      </c>
      <c r="L172" s="51">
        <v>3.7263999999999999E-2</v>
      </c>
      <c r="M172" s="51">
        <v>4.1481999999999998E-2</v>
      </c>
      <c r="N172" s="51">
        <v>2.5329999999999998E-2</v>
      </c>
      <c r="O172" s="52">
        <v>151.70679999999999</v>
      </c>
      <c r="P172" s="50">
        <v>1760</v>
      </c>
      <c r="Q172" s="52">
        <v>1576.93</v>
      </c>
      <c r="R172" s="50">
        <v>8373.2000000000007</v>
      </c>
      <c r="S172" s="30">
        <v>103.42700000000001</v>
      </c>
      <c r="T172" s="50">
        <v>6.7846000000000002</v>
      </c>
      <c r="U172" s="50">
        <v>6.7839</v>
      </c>
      <c r="V172" s="50">
        <v>2.82</v>
      </c>
      <c r="W172" s="22">
        <v>2.7749999999999999</v>
      </c>
      <c r="X172" s="22">
        <v>2.67</v>
      </c>
    </row>
    <row r="173" spans="1:24" ht="18.75" customHeight="1">
      <c r="A173" s="176">
        <v>44965</v>
      </c>
      <c r="B173" s="50">
        <v>171.51519999999999</v>
      </c>
      <c r="C173" s="50">
        <v>160.49250000000001</v>
      </c>
      <c r="D173" s="50">
        <v>105</v>
      </c>
      <c r="E173" s="50">
        <v>19.63</v>
      </c>
      <c r="F173" s="51">
        <v>4.6901999999999999E-2</v>
      </c>
      <c r="G173" s="51">
        <v>4.4207999999999997E-2</v>
      </c>
      <c r="H173" s="51">
        <v>4.0781999999999999E-2</v>
      </c>
      <c r="I173" s="51">
        <v>3.7883E-2</v>
      </c>
      <c r="J173" s="51">
        <v>3.6097999999999998E-2</v>
      </c>
      <c r="K173" s="51">
        <v>3.7074999999999997E-2</v>
      </c>
      <c r="L173" s="51">
        <v>3.671E-2</v>
      </c>
      <c r="M173" s="51">
        <v>4.0781999999999999E-2</v>
      </c>
      <c r="N173" s="51">
        <v>2.528E-2</v>
      </c>
      <c r="O173" s="52">
        <v>151.672</v>
      </c>
      <c r="P173" s="50">
        <v>1760</v>
      </c>
      <c r="Q173" s="52">
        <v>1576.93</v>
      </c>
      <c r="R173" s="50">
        <v>8373.2000000000007</v>
      </c>
      <c r="S173" s="30">
        <v>103.621</v>
      </c>
      <c r="T173" s="50">
        <v>6.7964000000000002</v>
      </c>
      <c r="U173" s="50">
        <v>6.8056000000000001</v>
      </c>
      <c r="V173" s="50">
        <v>2.78</v>
      </c>
      <c r="W173" s="22">
        <v>2.7349999999999999</v>
      </c>
      <c r="X173" s="22">
        <v>2.64</v>
      </c>
    </row>
    <row r="174" spans="1:24" ht="18.75" customHeight="1">
      <c r="A174" s="176">
        <v>44964</v>
      </c>
      <c r="B174" s="50">
        <v>171.2415</v>
      </c>
      <c r="C174" s="50">
        <v>160.39840000000001</v>
      </c>
      <c r="D174" s="50">
        <v>105</v>
      </c>
      <c r="E174" s="50">
        <v>18.66</v>
      </c>
      <c r="F174" s="51">
        <v>4.6441000000000003E-2</v>
      </c>
      <c r="G174" s="51">
        <v>4.4644000000000003E-2</v>
      </c>
      <c r="H174" s="51">
        <v>4.1224999999999998E-2</v>
      </c>
      <c r="I174" s="51">
        <v>3.8337000000000003E-2</v>
      </c>
      <c r="J174" s="51">
        <v>3.6734999999999997E-2</v>
      </c>
      <c r="K174" s="51">
        <v>3.7643000000000003E-2</v>
      </c>
      <c r="L174" s="51">
        <v>3.7129000000000002E-2</v>
      </c>
      <c r="M174" s="51">
        <v>4.1224999999999998E-2</v>
      </c>
      <c r="N174" s="51">
        <v>2.5250000000000002E-2</v>
      </c>
      <c r="O174" s="52">
        <v>151.6696</v>
      </c>
      <c r="P174" s="50">
        <v>1760</v>
      </c>
      <c r="Q174" s="52">
        <v>1576.93</v>
      </c>
      <c r="R174" s="50">
        <v>8373.2000000000007</v>
      </c>
      <c r="S174" s="30">
        <v>102.91500000000001</v>
      </c>
      <c r="T174" s="50">
        <v>6.798</v>
      </c>
      <c r="U174" s="50">
        <v>6.806</v>
      </c>
      <c r="V174" s="50">
        <v>2.8050000000000002</v>
      </c>
      <c r="W174" s="22">
        <v>2.76</v>
      </c>
      <c r="X174" s="22">
        <v>2.645</v>
      </c>
    </row>
    <row r="175" spans="1:24" ht="18.75" customHeight="1">
      <c r="A175" s="176">
        <v>44963</v>
      </c>
      <c r="B175" s="50">
        <v>171.33189999999999</v>
      </c>
      <c r="C175" s="50">
        <v>161.47470000000001</v>
      </c>
      <c r="D175" s="50">
        <v>104.015</v>
      </c>
      <c r="E175" s="50">
        <v>19.43</v>
      </c>
      <c r="F175" s="51">
        <v>4.6249999999999999E-2</v>
      </c>
      <c r="G175" s="51">
        <v>4.4724E-2</v>
      </c>
      <c r="H175" s="51">
        <v>4.1424000000000002E-2</v>
      </c>
      <c r="I175" s="51">
        <v>3.8282999999999998E-2</v>
      </c>
      <c r="J175" s="51">
        <v>3.6399000000000001E-2</v>
      </c>
      <c r="K175" s="51">
        <v>3.7435000000000003E-2</v>
      </c>
      <c r="L175" s="51">
        <v>3.6735999999999998E-2</v>
      </c>
      <c r="M175" s="51">
        <v>4.1424000000000002E-2</v>
      </c>
      <c r="N175" s="51">
        <v>2.512E-2</v>
      </c>
      <c r="O175" s="52">
        <v>151.61359999999999</v>
      </c>
      <c r="P175" s="50">
        <v>1760</v>
      </c>
      <c r="Q175" s="52">
        <v>1576.93</v>
      </c>
      <c r="R175" s="50">
        <v>8373.2000000000007</v>
      </c>
      <c r="S175" s="30">
        <v>101.75</v>
      </c>
      <c r="T175" s="50">
        <v>6.7310999999999996</v>
      </c>
      <c r="U175" s="50">
        <v>6.7377000000000002</v>
      </c>
      <c r="V175" s="50">
        <v>2.8050000000000002</v>
      </c>
      <c r="W175" s="22">
        <v>2.77</v>
      </c>
      <c r="X175" s="22">
        <v>2.6425000000000001</v>
      </c>
    </row>
    <row r="176" spans="1:24" ht="18.75" customHeight="1">
      <c r="A176" s="176">
        <v>44960</v>
      </c>
      <c r="B176" s="50">
        <v>171.91390000000001</v>
      </c>
      <c r="C176" s="50">
        <v>162.1412</v>
      </c>
      <c r="D176" s="50">
        <v>97.638000000000005</v>
      </c>
      <c r="E176" s="50">
        <v>18.329999999999998</v>
      </c>
      <c r="F176" s="51">
        <v>4.6359999999999998E-2</v>
      </c>
      <c r="G176" s="51">
        <v>4.2886000000000001E-2</v>
      </c>
      <c r="H176" s="51">
        <v>3.9537999999999997E-2</v>
      </c>
      <c r="I176" s="51">
        <v>3.6589999999999998E-2</v>
      </c>
      <c r="J176" s="51">
        <v>3.5246E-2</v>
      </c>
      <c r="K176" s="51">
        <v>3.5943000000000003E-2</v>
      </c>
      <c r="L176" s="51">
        <v>3.6139999999999999E-2</v>
      </c>
      <c r="M176" s="51">
        <v>3.9537999999999997E-2</v>
      </c>
      <c r="N176" s="51">
        <v>2.504E-2</v>
      </c>
      <c r="O176" s="52">
        <v>151.5856</v>
      </c>
      <c r="P176" s="50">
        <v>1760</v>
      </c>
      <c r="Q176" s="52">
        <v>1576.93</v>
      </c>
      <c r="R176" s="50">
        <v>8373.2000000000007</v>
      </c>
      <c r="S176" s="30">
        <v>101.217</v>
      </c>
      <c r="T176" s="50">
        <v>6.7422000000000004</v>
      </c>
      <c r="U176" s="50">
        <v>6.7195</v>
      </c>
      <c r="V176" s="50">
        <v>2.7949999999999999</v>
      </c>
      <c r="W176" s="22">
        <v>2.75</v>
      </c>
      <c r="X176" s="22">
        <v>2.61</v>
      </c>
    </row>
    <row r="177" spans="1:24" ht="18.75" customHeight="1">
      <c r="A177" s="176">
        <v>44959</v>
      </c>
      <c r="B177" s="50">
        <v>172.5925</v>
      </c>
      <c r="C177" s="50">
        <v>161.9272</v>
      </c>
      <c r="D177" s="50">
        <v>99.194000000000003</v>
      </c>
      <c r="E177" s="50">
        <v>18.73</v>
      </c>
      <c r="F177" s="51">
        <v>4.6117999999999999E-2</v>
      </c>
      <c r="G177" s="51">
        <v>4.1042000000000002E-2</v>
      </c>
      <c r="H177" s="51">
        <v>3.7754999999999997E-2</v>
      </c>
      <c r="I177" s="51">
        <v>3.4879E-2</v>
      </c>
      <c r="J177" s="51">
        <v>3.3926999999999999E-2</v>
      </c>
      <c r="K177" s="51">
        <v>3.4391999999999999E-2</v>
      </c>
      <c r="L177" s="51">
        <v>3.5446999999999999E-2</v>
      </c>
      <c r="M177" s="51">
        <v>3.7754999999999997E-2</v>
      </c>
      <c r="N177" s="51">
        <v>2.504E-2</v>
      </c>
      <c r="O177" s="52">
        <v>151.5256</v>
      </c>
      <c r="P177" s="50">
        <v>1760</v>
      </c>
      <c r="Q177" s="52">
        <v>1576.93</v>
      </c>
      <c r="R177" s="50">
        <v>8373.2000000000007</v>
      </c>
      <c r="S177" s="30">
        <v>102.09699999999999</v>
      </c>
      <c r="T177" s="50">
        <v>6.7553000000000001</v>
      </c>
      <c r="U177" s="50">
        <v>6.7568000000000001</v>
      </c>
      <c r="V177" s="50">
        <v>2.85995</v>
      </c>
      <c r="W177" s="22">
        <v>2.82</v>
      </c>
      <c r="X177" s="22">
        <v>2.65</v>
      </c>
    </row>
    <row r="178" spans="1:24" ht="18.75" customHeight="1">
      <c r="A178" s="176">
        <v>44958</v>
      </c>
      <c r="B178" s="50">
        <v>172.44489999999999</v>
      </c>
      <c r="C178" s="50">
        <v>161.6671</v>
      </c>
      <c r="D178" s="50">
        <v>104.79</v>
      </c>
      <c r="E178" s="50">
        <v>17.87</v>
      </c>
      <c r="F178" s="51">
        <v>4.6383000000000001E-2</v>
      </c>
      <c r="G178" s="51">
        <v>4.1063000000000002E-2</v>
      </c>
      <c r="H178" s="51">
        <v>3.7869E-2</v>
      </c>
      <c r="I178" s="51">
        <v>3.5153999999999998E-2</v>
      </c>
      <c r="J178" s="51">
        <v>3.4166000000000002E-2</v>
      </c>
      <c r="K178" s="51">
        <v>3.4669999999999999E-2</v>
      </c>
      <c r="L178" s="51">
        <v>3.5658000000000002E-2</v>
      </c>
      <c r="M178" s="51">
        <v>3.7869E-2</v>
      </c>
      <c r="N178" s="51">
        <v>2.5190000000000001E-2</v>
      </c>
      <c r="O178" s="52">
        <v>151.49780000000001</v>
      </c>
      <c r="P178" s="50">
        <v>1760</v>
      </c>
      <c r="Q178" s="52">
        <v>1665.23</v>
      </c>
      <c r="R178" s="50">
        <v>8359</v>
      </c>
      <c r="S178" s="30">
        <v>102.276</v>
      </c>
      <c r="T178" s="50">
        <v>6.7523</v>
      </c>
      <c r="U178" s="50">
        <v>6.7565</v>
      </c>
      <c r="V178" s="50">
        <v>2.93</v>
      </c>
      <c r="W178" s="22">
        <v>2.88</v>
      </c>
      <c r="X178" s="22">
        <v>2.74</v>
      </c>
    </row>
    <row r="179" spans="1:24" ht="18.75" customHeight="1">
      <c r="A179" s="176">
        <v>44957</v>
      </c>
      <c r="B179" s="50">
        <v>171.7869</v>
      </c>
      <c r="C179" s="50">
        <v>161.02189999999999</v>
      </c>
      <c r="D179" s="50">
        <v>107.89</v>
      </c>
      <c r="E179" s="50">
        <v>19.399999999999999</v>
      </c>
      <c r="F179" s="51">
        <v>4.6414999999999998E-2</v>
      </c>
      <c r="G179" s="51">
        <v>4.2011E-2</v>
      </c>
      <c r="H179" s="51">
        <v>3.8998999999999999E-2</v>
      </c>
      <c r="I179" s="51">
        <v>3.6171000000000002E-2</v>
      </c>
      <c r="J179" s="51">
        <v>3.5069000000000003E-2</v>
      </c>
      <c r="K179" s="51">
        <v>3.5687000000000003E-2</v>
      </c>
      <c r="L179" s="51">
        <v>3.6322E-2</v>
      </c>
      <c r="M179" s="51">
        <v>3.8998999999999999E-2</v>
      </c>
      <c r="N179" s="51">
        <v>2.513E-2</v>
      </c>
      <c r="O179" s="52">
        <v>151.49469999999999</v>
      </c>
      <c r="P179" s="50">
        <v>1760</v>
      </c>
      <c r="Q179" s="52">
        <v>1665.23</v>
      </c>
      <c r="R179" s="50">
        <v>8359</v>
      </c>
      <c r="S179" s="30">
        <v>101.92700000000001</v>
      </c>
      <c r="T179" s="50">
        <v>6.7845000000000004</v>
      </c>
      <c r="U179" s="50">
        <v>6.7568999999999999</v>
      </c>
      <c r="V179" s="50">
        <v>2.915</v>
      </c>
      <c r="W179" s="22">
        <v>2.88</v>
      </c>
      <c r="X179" s="22">
        <v>2.7650000000000001</v>
      </c>
    </row>
    <row r="180" spans="1:24" ht="18.75" customHeight="1">
      <c r="A180" s="176">
        <v>44956</v>
      </c>
      <c r="B180" s="50">
        <v>171.3449</v>
      </c>
      <c r="C180" s="50">
        <v>161.18979999999999</v>
      </c>
      <c r="D180" s="50">
        <v>104.414</v>
      </c>
      <c r="E180" s="50">
        <v>19.940000000000001</v>
      </c>
      <c r="F180" s="51">
        <v>4.6535E-2</v>
      </c>
      <c r="G180" s="51">
        <v>4.2340999999999997E-2</v>
      </c>
      <c r="H180" s="51">
        <v>3.9451E-2</v>
      </c>
      <c r="I180" s="51">
        <v>3.6621000000000001E-2</v>
      </c>
      <c r="J180" s="51">
        <v>3.5366000000000002E-2</v>
      </c>
      <c r="K180" s="51">
        <v>3.6044E-2</v>
      </c>
      <c r="L180" s="51">
        <v>3.6519999999999997E-2</v>
      </c>
      <c r="M180" s="51">
        <v>3.9451E-2</v>
      </c>
      <c r="N180" s="51">
        <v>2.5239999999999999E-2</v>
      </c>
      <c r="O180" s="52">
        <v>151.4813</v>
      </c>
      <c r="P180" s="50">
        <v>1760</v>
      </c>
      <c r="Q180" s="52">
        <v>1665.23</v>
      </c>
      <c r="R180" s="50">
        <v>8359</v>
      </c>
      <c r="S180" s="30">
        <v>101.839</v>
      </c>
      <c r="T180" s="50">
        <v>6.7845000000000004</v>
      </c>
      <c r="U180" s="50">
        <v>6.7370000000000001</v>
      </c>
      <c r="V180" s="50">
        <v>2.85</v>
      </c>
      <c r="W180" s="22">
        <v>2.81</v>
      </c>
      <c r="X180" s="22">
        <v>2.69</v>
      </c>
    </row>
    <row r="181" spans="1:24" ht="18.75" customHeight="1">
      <c r="A181" s="176">
        <v>44953</v>
      </c>
      <c r="B181" s="50">
        <v>171.45310000000001</v>
      </c>
      <c r="C181" s="50">
        <v>160.4401</v>
      </c>
      <c r="D181" s="50">
        <v>103.123</v>
      </c>
      <c r="E181" s="50">
        <v>18.510000000000002</v>
      </c>
      <c r="F181" s="51">
        <v>4.6644999999999999E-2</v>
      </c>
      <c r="G181" s="51">
        <v>4.199E-2</v>
      </c>
      <c r="H181" s="51">
        <v>3.8970999999999999E-2</v>
      </c>
      <c r="I181" s="51">
        <v>3.6102000000000002E-2</v>
      </c>
      <c r="J181" s="51">
        <v>3.5034999999999997E-2</v>
      </c>
      <c r="K181" s="51">
        <v>3.5635E-2</v>
      </c>
      <c r="L181" s="51">
        <v>3.619E-2</v>
      </c>
      <c r="M181" s="51">
        <v>3.8970999999999999E-2</v>
      </c>
      <c r="N181" s="51">
        <v>2.5329999999999998E-2</v>
      </c>
      <c r="O181" s="52">
        <v>151.40110000000001</v>
      </c>
      <c r="P181" s="50">
        <v>1760</v>
      </c>
      <c r="Q181" s="52">
        <v>1665.23</v>
      </c>
      <c r="R181" s="50">
        <v>8359</v>
      </c>
      <c r="S181" s="30">
        <v>101.64100000000001</v>
      </c>
      <c r="T181" s="50">
        <v>6.7845000000000004</v>
      </c>
      <c r="U181" s="50">
        <v>6.7721</v>
      </c>
      <c r="V181" s="50">
        <v>2.78</v>
      </c>
      <c r="W181" s="22">
        <v>2.74</v>
      </c>
      <c r="X181" s="22">
        <v>2.61</v>
      </c>
    </row>
    <row r="182" spans="1:24" ht="18.75" customHeight="1">
      <c r="A182" s="176">
        <v>44952</v>
      </c>
      <c r="B182" s="50">
        <v>171.4708</v>
      </c>
      <c r="C182" s="50">
        <v>160.06880000000001</v>
      </c>
      <c r="D182" s="50">
        <v>104.036</v>
      </c>
      <c r="E182" s="50">
        <v>18.73</v>
      </c>
      <c r="F182" s="51">
        <v>4.6636999999999998E-2</v>
      </c>
      <c r="G182" s="51">
        <v>4.1826000000000002E-2</v>
      </c>
      <c r="H182" s="51">
        <v>3.8857999999999997E-2</v>
      </c>
      <c r="I182" s="51">
        <v>3.5929000000000003E-2</v>
      </c>
      <c r="J182" s="51">
        <v>3.4946999999999999E-2</v>
      </c>
      <c r="K182" s="51">
        <v>3.5514999999999998E-2</v>
      </c>
      <c r="L182" s="51">
        <v>3.6396999999999999E-2</v>
      </c>
      <c r="M182" s="51">
        <v>3.8857999999999997E-2</v>
      </c>
      <c r="N182" s="51">
        <v>2.5329999999999998E-2</v>
      </c>
      <c r="O182" s="52">
        <v>151.40110000000001</v>
      </c>
      <c r="P182" s="50">
        <v>1760</v>
      </c>
      <c r="Q182" s="52">
        <v>1665.23</v>
      </c>
      <c r="R182" s="50">
        <v>8359</v>
      </c>
      <c r="S182" s="30">
        <v>101.91800000000001</v>
      </c>
      <c r="T182" s="50">
        <v>6.7845000000000004</v>
      </c>
      <c r="U182" s="50">
        <v>6.7839999999999998</v>
      </c>
      <c r="V182" s="50">
        <v>2.78</v>
      </c>
      <c r="W182" s="22">
        <v>2.74</v>
      </c>
      <c r="X182" s="22">
        <v>2.61</v>
      </c>
    </row>
    <row r="183" spans="1:24" ht="18.75" customHeight="1">
      <c r="A183" s="176">
        <v>44951</v>
      </c>
      <c r="B183" s="50">
        <v>171.64510000000001</v>
      </c>
      <c r="C183" s="50">
        <v>160.1174</v>
      </c>
      <c r="D183" s="50">
        <v>105.401</v>
      </c>
      <c r="E183" s="50">
        <v>19.079999999999998</v>
      </c>
      <c r="F183" s="51">
        <v>4.6642999999999997E-2</v>
      </c>
      <c r="G183" s="51">
        <v>4.1250000000000002E-2</v>
      </c>
      <c r="H183" s="51">
        <v>3.8296999999999998E-2</v>
      </c>
      <c r="I183" s="51">
        <v>3.5452999999999998E-2</v>
      </c>
      <c r="J183" s="51">
        <v>3.4416000000000002E-2</v>
      </c>
      <c r="K183" s="51">
        <v>3.4883999999999998E-2</v>
      </c>
      <c r="L183" s="51">
        <v>3.5936999999999997E-2</v>
      </c>
      <c r="M183" s="51">
        <v>3.8296999999999998E-2</v>
      </c>
      <c r="N183" s="51">
        <v>2.5329999999999998E-2</v>
      </c>
      <c r="O183" s="52">
        <v>151.40110000000001</v>
      </c>
      <c r="P183" s="50">
        <v>1760</v>
      </c>
      <c r="Q183" s="52">
        <v>1665.23</v>
      </c>
      <c r="R183" s="50">
        <v>8359</v>
      </c>
      <c r="S183" s="30">
        <v>102.13800000000001</v>
      </c>
      <c r="T183" s="50">
        <v>6.7845000000000004</v>
      </c>
      <c r="U183" s="50">
        <v>6.7765000000000004</v>
      </c>
      <c r="V183" s="50">
        <v>2.8</v>
      </c>
      <c r="W183" s="22">
        <v>2.77</v>
      </c>
      <c r="X183" s="22">
        <v>2.6549999999999998</v>
      </c>
    </row>
    <row r="184" spans="1:24" ht="18.75" customHeight="1">
      <c r="A184" s="176">
        <v>44950</v>
      </c>
      <c r="B184" s="50">
        <v>171.5574</v>
      </c>
      <c r="C184" s="50">
        <v>160.18440000000001</v>
      </c>
      <c r="D184" s="50">
        <v>105.401</v>
      </c>
      <c r="E184" s="50">
        <v>19.2</v>
      </c>
      <c r="F184" s="51">
        <v>4.6545000000000003E-2</v>
      </c>
      <c r="G184" s="51">
        <v>4.2103000000000002E-2</v>
      </c>
      <c r="H184" s="51">
        <v>3.8578000000000001E-2</v>
      </c>
      <c r="I184" s="51">
        <v>3.5749000000000003E-2</v>
      </c>
      <c r="J184" s="51">
        <v>3.4527000000000002E-2</v>
      </c>
      <c r="K184" s="51">
        <v>3.5111999999999997E-2</v>
      </c>
      <c r="L184" s="51">
        <v>3.6042999999999999E-2</v>
      </c>
      <c r="M184" s="51">
        <v>3.8578000000000001E-2</v>
      </c>
      <c r="N184" s="51">
        <v>2.5329999999999998E-2</v>
      </c>
      <c r="O184" s="52">
        <v>151.40110000000001</v>
      </c>
      <c r="P184" s="50">
        <v>1760</v>
      </c>
      <c r="Q184" s="52">
        <v>1665.23</v>
      </c>
      <c r="R184" s="50">
        <v>8359</v>
      </c>
      <c r="S184" s="30">
        <v>102.012</v>
      </c>
      <c r="T184" s="50">
        <v>6.7845000000000004</v>
      </c>
      <c r="U184" s="50">
        <v>6.7812000000000001</v>
      </c>
      <c r="V184" s="50">
        <v>2.8</v>
      </c>
      <c r="W184" s="22">
        <v>2.77</v>
      </c>
      <c r="X184" s="22">
        <v>2.6549999999999998</v>
      </c>
    </row>
    <row r="185" spans="1:24" ht="18.75" customHeight="1">
      <c r="A185" s="176">
        <v>44949</v>
      </c>
      <c r="B185" s="50">
        <v>171.13050000000001</v>
      </c>
      <c r="C185" s="50">
        <v>159.95269999999999</v>
      </c>
      <c r="D185" s="50">
        <v>105.401</v>
      </c>
      <c r="E185" s="50">
        <v>19.809999999999999</v>
      </c>
      <c r="F185" s="51">
        <v>4.6482999999999997E-2</v>
      </c>
      <c r="G185" s="51">
        <v>4.2273999999999999E-2</v>
      </c>
      <c r="H185" s="51">
        <v>3.8942999999999998E-2</v>
      </c>
      <c r="I185" s="51">
        <v>3.6200000000000003E-2</v>
      </c>
      <c r="J185" s="51">
        <v>3.5097999999999997E-2</v>
      </c>
      <c r="K185" s="51">
        <v>3.5543999999999999E-2</v>
      </c>
      <c r="L185" s="51">
        <v>3.6804999999999997E-2</v>
      </c>
      <c r="M185" s="51">
        <v>3.8942999999999998E-2</v>
      </c>
      <c r="N185" s="51">
        <v>2.5329999999999998E-2</v>
      </c>
      <c r="O185" s="52">
        <v>151.40969999999999</v>
      </c>
      <c r="P185" s="50">
        <v>1760</v>
      </c>
      <c r="Q185" s="52">
        <v>1665.23</v>
      </c>
      <c r="R185" s="50">
        <v>8359</v>
      </c>
      <c r="S185" s="30">
        <v>102.05800000000001</v>
      </c>
      <c r="T185" s="50">
        <v>6.7755000000000001</v>
      </c>
      <c r="U185" s="50">
        <v>6.7706999999999997</v>
      </c>
      <c r="V185" s="50">
        <v>2.71</v>
      </c>
      <c r="W185" s="22">
        <v>2.67</v>
      </c>
      <c r="X185" s="22">
        <v>2.56</v>
      </c>
    </row>
    <row r="186" spans="1:24" ht="18.75" customHeight="1">
      <c r="A186" s="176">
        <v>44946</v>
      </c>
      <c r="B186" s="50">
        <v>171.417</v>
      </c>
      <c r="C186" s="50">
        <v>160.01939999999999</v>
      </c>
      <c r="D186" s="50">
        <v>105.401</v>
      </c>
      <c r="E186" s="50">
        <v>19.850000000000001</v>
      </c>
      <c r="F186" s="51">
        <v>4.6281999999999997E-2</v>
      </c>
      <c r="G186" s="51">
        <v>4.1702000000000003E-2</v>
      </c>
      <c r="H186" s="51">
        <v>3.8270999999999999E-2</v>
      </c>
      <c r="I186" s="51">
        <v>3.5614E-2</v>
      </c>
      <c r="J186" s="51">
        <v>3.4786999999999998E-2</v>
      </c>
      <c r="K186" s="51">
        <v>3.5139999999999998E-2</v>
      </c>
      <c r="L186" s="51">
        <v>3.6547000000000003E-2</v>
      </c>
      <c r="M186" s="51">
        <v>3.8270999999999999E-2</v>
      </c>
      <c r="N186" s="51">
        <v>2.5329999999999998E-2</v>
      </c>
      <c r="O186" s="52">
        <v>151.3767</v>
      </c>
      <c r="P186" s="50">
        <v>1760</v>
      </c>
      <c r="Q186" s="52">
        <v>1665.23</v>
      </c>
      <c r="R186" s="50">
        <v>8359</v>
      </c>
      <c r="S186" s="30">
        <v>102.363</v>
      </c>
      <c r="T186" s="50">
        <v>6.7577999999999996</v>
      </c>
      <c r="U186" s="50">
        <v>6.7690999999999999</v>
      </c>
      <c r="V186" s="50">
        <v>2.72</v>
      </c>
      <c r="W186" s="22">
        <v>2.67</v>
      </c>
      <c r="X186" s="22">
        <v>2.5499999999999998</v>
      </c>
    </row>
    <row r="187" spans="1:24" ht="18.75" customHeight="1">
      <c r="A187" s="176">
        <v>44945</v>
      </c>
      <c r="B187" s="50">
        <v>171.79130000000001</v>
      </c>
      <c r="C187" s="50">
        <v>159.96010000000001</v>
      </c>
      <c r="D187" s="50">
        <v>105.401</v>
      </c>
      <c r="E187" s="50">
        <v>20.52</v>
      </c>
      <c r="F187" s="51">
        <v>4.6377000000000002E-2</v>
      </c>
      <c r="G187" s="51">
        <v>4.1264000000000002E-2</v>
      </c>
      <c r="H187" s="51">
        <v>3.7687999999999999E-2</v>
      </c>
      <c r="I187" s="51">
        <v>3.4827999999999998E-2</v>
      </c>
      <c r="J187" s="51">
        <v>3.3915000000000001E-2</v>
      </c>
      <c r="K187" s="51">
        <v>3.4289E-2</v>
      </c>
      <c r="L187" s="51">
        <v>3.5612999999999999E-2</v>
      </c>
      <c r="M187" s="51">
        <v>3.7687999999999999E-2</v>
      </c>
      <c r="N187" s="51">
        <v>2.5340000000000001E-2</v>
      </c>
      <c r="O187" s="52">
        <v>151.36359999999999</v>
      </c>
      <c r="P187" s="50">
        <v>1760</v>
      </c>
      <c r="Q187" s="52">
        <v>1665.23</v>
      </c>
      <c r="R187" s="50">
        <v>8359</v>
      </c>
      <c r="S187" s="30">
        <v>102.39</v>
      </c>
      <c r="T187" s="50">
        <v>6.7718999999999996</v>
      </c>
      <c r="U187" s="50">
        <v>6.7698</v>
      </c>
      <c r="V187" s="50">
        <v>2.72</v>
      </c>
      <c r="W187" s="22">
        <v>2.665</v>
      </c>
      <c r="X187" s="22">
        <v>2.54</v>
      </c>
    </row>
    <row r="188" spans="1:24" ht="18.75" customHeight="1">
      <c r="A188" s="176">
        <v>44944</v>
      </c>
      <c r="B188" s="50">
        <v>171.85400000000001</v>
      </c>
      <c r="C188" s="50">
        <v>159.8913</v>
      </c>
      <c r="D188" s="50">
        <v>103.86799999999999</v>
      </c>
      <c r="E188" s="50">
        <v>20.34</v>
      </c>
      <c r="F188" s="51">
        <v>4.6383000000000001E-2</v>
      </c>
      <c r="G188" s="51">
        <v>4.0825E-2</v>
      </c>
      <c r="H188" s="51">
        <v>3.73E-2</v>
      </c>
      <c r="I188" s="51">
        <v>3.4384999999999999E-2</v>
      </c>
      <c r="J188" s="51">
        <v>3.3697999999999999E-2</v>
      </c>
      <c r="K188" s="51">
        <v>3.3989999999999999E-2</v>
      </c>
      <c r="L188" s="51">
        <v>3.5378E-2</v>
      </c>
      <c r="M188" s="51">
        <v>3.73E-2</v>
      </c>
      <c r="N188" s="51">
        <v>2.537E-2</v>
      </c>
      <c r="O188" s="52">
        <v>151.304</v>
      </c>
      <c r="P188" s="50">
        <v>1760</v>
      </c>
      <c r="Q188" s="52">
        <v>1665.23</v>
      </c>
      <c r="R188" s="50">
        <v>8359</v>
      </c>
      <c r="S188" s="30">
        <v>102.20399999999999</v>
      </c>
      <c r="T188" s="50">
        <v>6.7382</v>
      </c>
      <c r="U188" s="50">
        <v>6.7427000000000001</v>
      </c>
      <c r="V188" s="50">
        <v>2.84</v>
      </c>
      <c r="W188" s="22">
        <v>2.7650000000000001</v>
      </c>
      <c r="X188" s="22">
        <v>2.5950000000000002</v>
      </c>
    </row>
    <row r="189" spans="1:24" ht="18.75" customHeight="1">
      <c r="A189" s="176">
        <v>44943</v>
      </c>
      <c r="B189" s="50">
        <v>170.88929999999999</v>
      </c>
      <c r="C189" s="50">
        <v>159.67250000000001</v>
      </c>
      <c r="D189" s="50">
        <v>105.93300000000001</v>
      </c>
      <c r="E189" s="50">
        <v>19.36</v>
      </c>
      <c r="F189" s="51">
        <v>4.5777999999999999E-2</v>
      </c>
      <c r="G189" s="51">
        <v>4.2047000000000001E-2</v>
      </c>
      <c r="H189" s="51">
        <v>3.8804999999999999E-2</v>
      </c>
      <c r="I189" s="51">
        <v>3.6208999999999998E-2</v>
      </c>
      <c r="J189" s="51">
        <v>3.5476000000000001E-2</v>
      </c>
      <c r="K189" s="51">
        <v>3.5906E-2</v>
      </c>
      <c r="L189" s="51">
        <v>3.6606E-2</v>
      </c>
      <c r="M189" s="51">
        <v>3.8804999999999999E-2</v>
      </c>
      <c r="N189" s="51">
        <v>2.53E-2</v>
      </c>
      <c r="O189" s="52">
        <v>151.28229999999999</v>
      </c>
      <c r="P189" s="50">
        <v>1760</v>
      </c>
      <c r="Q189" s="52">
        <v>1665.23</v>
      </c>
      <c r="R189" s="50">
        <v>8359</v>
      </c>
      <c r="S189" s="30">
        <v>102.20399999999999</v>
      </c>
      <c r="T189" s="50">
        <v>6.7009999999999996</v>
      </c>
      <c r="U189" s="50">
        <v>6.7138999999999998</v>
      </c>
      <c r="V189" s="50">
        <v>2.7650000000000001</v>
      </c>
      <c r="W189" s="22">
        <v>2.72</v>
      </c>
      <c r="X189" s="22">
        <v>2.58</v>
      </c>
    </row>
    <row r="190" spans="1:24" ht="18.75" customHeight="1">
      <c r="A190" s="176">
        <v>44942</v>
      </c>
      <c r="B190" s="50">
        <v>170.73140000000001</v>
      </c>
      <c r="C190" s="50">
        <v>159.1087</v>
      </c>
      <c r="D190" s="50">
        <v>107.55500000000001</v>
      </c>
      <c r="E190" s="50">
        <v>19.489999999999998</v>
      </c>
      <c r="F190" s="51">
        <v>4.5732000000000002E-2</v>
      </c>
      <c r="G190" s="51">
        <v>4.2320999999999998E-2</v>
      </c>
      <c r="H190" s="51">
        <v>3.9E-2</v>
      </c>
      <c r="I190" s="51">
        <v>3.6107E-2</v>
      </c>
      <c r="J190" s="51">
        <v>3.5034999999999997E-2</v>
      </c>
      <c r="K190" s="51">
        <v>3.5552E-2</v>
      </c>
      <c r="L190" s="51">
        <v>3.6103000000000003E-2</v>
      </c>
      <c r="M190" s="51">
        <v>3.9E-2</v>
      </c>
      <c r="N190" s="51">
        <v>2.538E-2</v>
      </c>
      <c r="O190" s="52">
        <v>151.2987</v>
      </c>
      <c r="P190" s="50">
        <v>1760</v>
      </c>
      <c r="Q190" s="52">
        <v>1665.23</v>
      </c>
      <c r="R190" s="50">
        <v>8359</v>
      </c>
      <c r="S190" s="30">
        <v>102.246</v>
      </c>
      <c r="T190" s="50">
        <v>6.7294999999999998</v>
      </c>
      <c r="U190" s="50">
        <v>6.7266000000000004</v>
      </c>
      <c r="V190" s="50">
        <v>2.7749999999999999</v>
      </c>
      <c r="W190" s="22">
        <v>2.7450000000000001</v>
      </c>
      <c r="X190" s="22">
        <v>2.6</v>
      </c>
    </row>
    <row r="191" spans="1:24" ht="18.75" customHeight="1">
      <c r="A191" s="176">
        <v>44939</v>
      </c>
      <c r="B191" s="50">
        <v>170.73140000000001</v>
      </c>
      <c r="C191" s="50">
        <v>159.1087</v>
      </c>
      <c r="D191" s="50">
        <v>107.55500000000001</v>
      </c>
      <c r="E191" s="50">
        <v>18.350000000000001</v>
      </c>
      <c r="F191" s="51">
        <v>4.5732000000000002E-2</v>
      </c>
      <c r="G191" s="51">
        <v>4.2320999999999998E-2</v>
      </c>
      <c r="H191" s="51">
        <v>3.9E-2</v>
      </c>
      <c r="I191" s="51">
        <v>3.6107E-2</v>
      </c>
      <c r="J191" s="51">
        <v>3.5034999999999997E-2</v>
      </c>
      <c r="K191" s="51">
        <v>3.5552E-2</v>
      </c>
      <c r="L191" s="51">
        <v>3.6103000000000003E-2</v>
      </c>
      <c r="M191" s="51">
        <v>3.9E-2</v>
      </c>
      <c r="N191" s="51">
        <v>2.5049999999999999E-2</v>
      </c>
      <c r="O191" s="52">
        <v>151.22989999999999</v>
      </c>
      <c r="P191" s="50">
        <v>1760</v>
      </c>
      <c r="Q191" s="52">
        <v>1665.23</v>
      </c>
      <c r="R191" s="50">
        <v>8359</v>
      </c>
      <c r="S191" s="30">
        <v>103.188</v>
      </c>
      <c r="T191" s="50">
        <v>6.7649999999999997</v>
      </c>
      <c r="U191" s="50">
        <v>6.7678000000000003</v>
      </c>
      <c r="V191" s="50">
        <v>2.71</v>
      </c>
      <c r="W191" s="22">
        <v>2.68</v>
      </c>
      <c r="X191" s="22">
        <v>2.5299999999999998</v>
      </c>
    </row>
    <row r="192" spans="1:24" ht="18.75" customHeight="1">
      <c r="A192" s="176">
        <v>44938</v>
      </c>
      <c r="B192" s="50">
        <v>171.15770000000001</v>
      </c>
      <c r="C192" s="50">
        <v>159.3689</v>
      </c>
      <c r="D192" s="50">
        <v>108.80500000000001</v>
      </c>
      <c r="E192" s="50">
        <v>18.829999999999998</v>
      </c>
      <c r="F192" s="51">
        <v>4.5754999999999997E-2</v>
      </c>
      <c r="G192" s="51">
        <v>4.1446999999999998E-2</v>
      </c>
      <c r="H192" s="51">
        <v>3.8136000000000003E-2</v>
      </c>
      <c r="I192" s="51">
        <v>3.5357E-2</v>
      </c>
      <c r="J192" s="51">
        <v>3.44E-2</v>
      </c>
      <c r="K192" s="51">
        <v>3.4903000000000003E-2</v>
      </c>
      <c r="L192" s="51">
        <v>3.5768000000000001E-2</v>
      </c>
      <c r="M192" s="51">
        <v>3.8136000000000003E-2</v>
      </c>
      <c r="N192" s="51">
        <v>2.4879999999999999E-2</v>
      </c>
      <c r="O192" s="52">
        <v>151.16810000000001</v>
      </c>
      <c r="P192" s="50">
        <v>1760</v>
      </c>
      <c r="Q192" s="52">
        <v>1665.23</v>
      </c>
      <c r="R192" s="50">
        <v>8359</v>
      </c>
      <c r="S192" s="30">
        <v>103.236</v>
      </c>
      <c r="T192" s="50">
        <v>6.7794999999999996</v>
      </c>
      <c r="U192" s="50">
        <v>6.7847</v>
      </c>
      <c r="V192" s="50">
        <v>2.63</v>
      </c>
      <c r="W192" s="22">
        <v>2.61</v>
      </c>
      <c r="X192" s="22">
        <v>2.4950000000000001</v>
      </c>
    </row>
    <row r="193" spans="1:24" ht="18.75" customHeight="1">
      <c r="A193" s="176">
        <v>44937</v>
      </c>
      <c r="B193" s="50">
        <v>170.4349</v>
      </c>
      <c r="C193" s="50">
        <v>159.11699999999999</v>
      </c>
      <c r="D193" s="50">
        <v>111.959</v>
      </c>
      <c r="E193" s="50">
        <v>21.09</v>
      </c>
      <c r="F193" s="51">
        <v>4.6565000000000002E-2</v>
      </c>
      <c r="G193" s="51">
        <v>4.2179000000000001E-2</v>
      </c>
      <c r="H193" s="51">
        <v>3.9140000000000001E-2</v>
      </c>
      <c r="I193" s="51">
        <v>3.6580000000000001E-2</v>
      </c>
      <c r="J193" s="51">
        <v>3.5392E-2</v>
      </c>
      <c r="K193" s="51">
        <v>3.6013000000000003E-2</v>
      </c>
      <c r="L193" s="51">
        <v>3.6714999999999998E-2</v>
      </c>
      <c r="M193" s="51">
        <v>3.9140000000000001E-2</v>
      </c>
      <c r="N193" s="51">
        <v>2.5000000000000001E-2</v>
      </c>
      <c r="O193" s="52">
        <v>151.16300000000001</v>
      </c>
      <c r="P193" s="50">
        <v>1760</v>
      </c>
      <c r="Q193" s="52">
        <v>1665.23</v>
      </c>
      <c r="R193" s="50">
        <v>8359</v>
      </c>
      <c r="S193" s="30">
        <v>103.001</v>
      </c>
      <c r="T193" s="50">
        <v>6.7718999999999996</v>
      </c>
      <c r="U193" s="50">
        <v>6.7820999999999998</v>
      </c>
      <c r="V193" s="50">
        <v>2.57</v>
      </c>
      <c r="W193" s="22">
        <v>2.56</v>
      </c>
      <c r="X193" s="22">
        <v>2.46</v>
      </c>
    </row>
    <row r="194" spans="1:24" ht="18.75" customHeight="1">
      <c r="A194" s="176">
        <v>44936</v>
      </c>
      <c r="B194" s="50">
        <v>169.93559999999999</v>
      </c>
      <c r="C194" s="50">
        <v>159.05760000000001</v>
      </c>
      <c r="D194" s="50">
        <v>115.30500000000001</v>
      </c>
      <c r="E194" s="50">
        <v>20.58</v>
      </c>
      <c r="F194" s="51">
        <v>4.5844999999999997E-2</v>
      </c>
      <c r="G194" s="51">
        <v>4.2472000000000003E-2</v>
      </c>
      <c r="H194" s="51">
        <v>3.9848000000000001E-2</v>
      </c>
      <c r="I194" s="51">
        <v>3.7305999999999999E-2</v>
      </c>
      <c r="J194" s="51">
        <v>3.6187999999999998E-2</v>
      </c>
      <c r="K194" s="51">
        <v>3.6749999999999998E-2</v>
      </c>
      <c r="L194" s="51">
        <v>3.7539000000000003E-2</v>
      </c>
      <c r="M194" s="51">
        <v>3.9848000000000001E-2</v>
      </c>
      <c r="N194" s="51">
        <v>2.496E-2</v>
      </c>
      <c r="O194" s="52">
        <v>151.07810000000001</v>
      </c>
      <c r="P194" s="50">
        <v>1760</v>
      </c>
      <c r="Q194" s="52">
        <v>1665.23</v>
      </c>
      <c r="R194" s="50">
        <v>8359</v>
      </c>
      <c r="S194" s="30">
        <v>103.879</v>
      </c>
      <c r="T194" s="50">
        <v>6.8280000000000003</v>
      </c>
      <c r="U194" s="50">
        <v>6.8303000000000003</v>
      </c>
      <c r="V194" s="50">
        <v>2.5449999999999999</v>
      </c>
      <c r="W194" s="22">
        <v>2.5299999999999998</v>
      </c>
      <c r="X194" s="22">
        <v>2.42</v>
      </c>
    </row>
    <row r="195" spans="1:24" ht="18.75" customHeight="1">
      <c r="A195" s="176">
        <v>44935</v>
      </c>
      <c r="B195" s="50">
        <v>170.28870000000001</v>
      </c>
      <c r="C195" s="50">
        <v>160.64449999999999</v>
      </c>
      <c r="D195" s="50">
        <v>111.81399999999999</v>
      </c>
      <c r="E195" s="50">
        <v>21.97</v>
      </c>
      <c r="F195" s="51">
        <v>4.5939000000000001E-2</v>
      </c>
      <c r="G195" s="51">
        <v>4.2077000000000003E-2</v>
      </c>
      <c r="H195" s="51">
        <v>3.9535000000000001E-2</v>
      </c>
      <c r="I195" s="51">
        <v>3.6736999999999999E-2</v>
      </c>
      <c r="J195" s="51">
        <v>3.5320999999999998E-2</v>
      </c>
      <c r="K195" s="51">
        <v>3.6015999999999999E-2</v>
      </c>
      <c r="L195" s="51">
        <v>3.6599E-2</v>
      </c>
      <c r="M195" s="51">
        <v>3.9535000000000001E-2</v>
      </c>
      <c r="N195" s="51">
        <v>2.4479999999999998E-2</v>
      </c>
      <c r="O195" s="52">
        <v>150.97790000000001</v>
      </c>
      <c r="P195" s="50">
        <v>1760</v>
      </c>
      <c r="Q195" s="52">
        <v>1665.23</v>
      </c>
      <c r="R195" s="50">
        <v>8359</v>
      </c>
      <c r="S195" s="30">
        <v>105.042</v>
      </c>
      <c r="T195" s="50">
        <v>6.8803999999999998</v>
      </c>
      <c r="U195" s="50">
        <v>6.8883999999999999</v>
      </c>
      <c r="V195" s="50">
        <v>2.5449999999999999</v>
      </c>
      <c r="W195" s="22">
        <v>2.5499999999999998</v>
      </c>
      <c r="X195" s="22">
        <v>2.4249999999999998</v>
      </c>
    </row>
    <row r="196" spans="1:24" ht="18.75" customHeight="1">
      <c r="A196" s="176">
        <v>44932</v>
      </c>
      <c r="B196" s="50">
        <v>169.84440000000001</v>
      </c>
      <c r="C196" s="50">
        <v>159.1695</v>
      </c>
      <c r="D196" s="50">
        <v>118.42</v>
      </c>
      <c r="E196" s="50">
        <v>21.13</v>
      </c>
      <c r="F196" s="51">
        <v>4.5789999999999997E-2</v>
      </c>
      <c r="G196" s="51">
        <v>4.2473999999999998E-2</v>
      </c>
      <c r="H196" s="51">
        <v>3.9792000000000001E-2</v>
      </c>
      <c r="I196" s="51">
        <v>3.6979999999999999E-2</v>
      </c>
      <c r="J196" s="51">
        <v>3.5580000000000001E-2</v>
      </c>
      <c r="K196" s="51">
        <v>3.6269999999999997E-2</v>
      </c>
      <c r="L196" s="51">
        <v>3.6873999999999997E-2</v>
      </c>
      <c r="M196" s="51">
        <v>3.9792000000000001E-2</v>
      </c>
      <c r="N196" s="51">
        <v>2.444E-2</v>
      </c>
      <c r="O196" s="52">
        <v>150.91370000000001</v>
      </c>
      <c r="P196" s="50">
        <v>1760</v>
      </c>
      <c r="Q196" s="52">
        <v>1665.23</v>
      </c>
      <c r="R196" s="50">
        <v>8359</v>
      </c>
      <c r="S196" s="30">
        <v>104.248</v>
      </c>
      <c r="T196" s="50">
        <v>6.8973000000000004</v>
      </c>
      <c r="U196" s="50">
        <v>6.8994999999999997</v>
      </c>
      <c r="V196" s="50">
        <v>2.59</v>
      </c>
      <c r="W196" s="22">
        <v>2.62</v>
      </c>
      <c r="X196" s="22">
        <v>2.5</v>
      </c>
    </row>
    <row r="197" spans="1:24" ht="18.75" customHeight="1">
      <c r="A197" s="176">
        <v>44931</v>
      </c>
      <c r="B197" s="50">
        <v>168.70269999999999</v>
      </c>
      <c r="C197" s="50">
        <v>156.53360000000001</v>
      </c>
      <c r="D197" s="50">
        <v>119.30500000000001</v>
      </c>
      <c r="E197" s="50">
        <v>22.46</v>
      </c>
      <c r="F197" s="51">
        <v>4.5936999999999999E-2</v>
      </c>
      <c r="G197" s="51">
        <v>4.4575999999999998E-2</v>
      </c>
      <c r="H197" s="51">
        <v>4.2018E-2</v>
      </c>
      <c r="I197" s="51">
        <v>3.9132E-2</v>
      </c>
      <c r="J197" s="51">
        <v>3.7180999999999999E-2</v>
      </c>
      <c r="K197" s="51">
        <v>3.8234999999999998E-2</v>
      </c>
      <c r="L197" s="51">
        <v>3.7941000000000003E-2</v>
      </c>
      <c r="M197" s="51">
        <v>4.2018E-2</v>
      </c>
      <c r="N197" s="51">
        <v>2.4170000000000001E-2</v>
      </c>
      <c r="O197" s="52">
        <v>150.78880000000001</v>
      </c>
      <c r="P197" s="50">
        <v>1760</v>
      </c>
      <c r="Q197" s="52">
        <v>1665.23</v>
      </c>
      <c r="R197" s="50">
        <v>8359</v>
      </c>
      <c r="S197" s="30">
        <v>104.518</v>
      </c>
      <c r="T197" s="50">
        <v>6.915</v>
      </c>
      <c r="U197" s="50">
        <v>6.9237000000000002</v>
      </c>
      <c r="V197" s="50">
        <v>2.62</v>
      </c>
      <c r="W197" s="22">
        <v>2.665</v>
      </c>
      <c r="X197" s="22">
        <v>2.54</v>
      </c>
    </row>
    <row r="198" spans="1:24" ht="18.75" customHeight="1">
      <c r="A198" s="176">
        <v>44930</v>
      </c>
      <c r="B198" s="50">
        <v>168.64060000000001</v>
      </c>
      <c r="C198" s="50">
        <v>153.6405</v>
      </c>
      <c r="D198" s="50">
        <v>121.46</v>
      </c>
      <c r="E198" s="50">
        <v>22.01</v>
      </c>
      <c r="F198" s="51">
        <v>4.4828E-2</v>
      </c>
      <c r="G198" s="51">
        <v>4.3534000000000003E-2</v>
      </c>
      <c r="H198" s="51">
        <v>4.1044999999999998E-2</v>
      </c>
      <c r="I198" s="51">
        <v>3.8401999999999999E-2</v>
      </c>
      <c r="J198" s="51">
        <v>3.6826999999999999E-2</v>
      </c>
      <c r="K198" s="51">
        <v>3.7698000000000002E-2</v>
      </c>
      <c r="L198" s="51">
        <v>3.7975000000000002E-2</v>
      </c>
      <c r="M198" s="51">
        <v>4.1044999999999998E-2</v>
      </c>
      <c r="N198" s="51">
        <v>2.3890000000000002E-2</v>
      </c>
      <c r="O198" s="52">
        <v>150.64920000000001</v>
      </c>
      <c r="P198" s="50">
        <v>1760</v>
      </c>
      <c r="Q198" s="52">
        <v>1665.23</v>
      </c>
      <c r="R198" s="50">
        <v>8359</v>
      </c>
      <c r="S198" s="30">
        <v>103.52200000000001</v>
      </c>
      <c r="T198" s="50">
        <v>6.8986000000000001</v>
      </c>
      <c r="U198" s="50">
        <v>6.9269999999999996</v>
      </c>
      <c r="V198" s="50">
        <v>2.64</v>
      </c>
      <c r="W198" s="22">
        <v>2.68</v>
      </c>
      <c r="X198" s="22">
        <v>2.56</v>
      </c>
    </row>
    <row r="199" spans="1:24" ht="18.75" customHeight="1">
      <c r="A199" s="176">
        <v>44929</v>
      </c>
      <c r="B199" s="50">
        <v>167.92519999999999</v>
      </c>
      <c r="C199" s="50">
        <v>150.23830000000001</v>
      </c>
      <c r="D199" s="50">
        <v>129.28700000000001</v>
      </c>
      <c r="E199" s="50">
        <v>22.9</v>
      </c>
      <c r="F199" s="51">
        <v>4.3553000000000001E-2</v>
      </c>
      <c r="G199" s="51">
        <v>4.3699000000000002E-2</v>
      </c>
      <c r="H199" s="51">
        <v>4.1501000000000003E-2</v>
      </c>
      <c r="I199" s="51">
        <v>3.8940000000000002E-2</v>
      </c>
      <c r="J199" s="51">
        <v>3.7388999999999999E-2</v>
      </c>
      <c r="K199" s="51">
        <v>3.8337999999999997E-2</v>
      </c>
      <c r="L199" s="51">
        <v>3.8389E-2</v>
      </c>
      <c r="M199" s="51">
        <v>4.1501000000000003E-2</v>
      </c>
      <c r="N199" s="51">
        <v>2.3959999999999999E-2</v>
      </c>
      <c r="O199" s="52">
        <v>150.64920000000001</v>
      </c>
      <c r="P199" s="50">
        <v>1740</v>
      </c>
      <c r="Q199" s="52">
        <v>1723.89</v>
      </c>
      <c r="R199" s="50">
        <v>8922.9</v>
      </c>
      <c r="S199" s="30">
        <v>103.52200000000001</v>
      </c>
      <c r="T199" s="50">
        <v>6.8986000000000001</v>
      </c>
      <c r="U199" s="50">
        <v>6.9219999999999997</v>
      </c>
      <c r="V199" s="50">
        <v>2.64</v>
      </c>
      <c r="W199" s="22">
        <v>2.68</v>
      </c>
      <c r="X199" s="22">
        <v>2.56</v>
      </c>
    </row>
    <row r="200" spans="1:24" ht="18.75" customHeight="1">
      <c r="A200" s="176">
        <v>44928</v>
      </c>
      <c r="B200" s="50">
        <v>167.56639999999999</v>
      </c>
      <c r="C200" s="50">
        <v>149.64670000000001</v>
      </c>
      <c r="D200" s="50">
        <v>131.77500000000001</v>
      </c>
      <c r="E200" s="50">
        <v>21.67</v>
      </c>
      <c r="F200" s="51">
        <v>4.3429000000000002E-2</v>
      </c>
      <c r="G200" s="51">
        <v>4.4257999999999999E-2</v>
      </c>
      <c r="H200" s="51">
        <v>4.2242000000000002E-2</v>
      </c>
      <c r="I200" s="51">
        <v>4.0038999999999998E-2</v>
      </c>
      <c r="J200" s="51">
        <v>3.8747999999999998E-2</v>
      </c>
      <c r="K200" s="51">
        <v>3.9653000000000001E-2</v>
      </c>
      <c r="L200" s="51">
        <v>3.9629999999999999E-2</v>
      </c>
      <c r="M200" s="51">
        <v>4.2242000000000002E-2</v>
      </c>
      <c r="N200" s="51">
        <v>2.418E-2</v>
      </c>
      <c r="O200" s="52">
        <v>150.6515</v>
      </c>
      <c r="P200" s="50">
        <v>1740</v>
      </c>
      <c r="Q200" s="52">
        <v>1723.89</v>
      </c>
      <c r="R200" s="50">
        <v>8922.9</v>
      </c>
      <c r="S200" s="30">
        <v>103.836</v>
      </c>
      <c r="T200" s="50">
        <v>6.9642999999999997</v>
      </c>
      <c r="U200" s="50">
        <v>6.9737</v>
      </c>
      <c r="V200" s="50">
        <v>2.68</v>
      </c>
      <c r="W200" s="22">
        <v>2.72</v>
      </c>
      <c r="X200" s="22">
        <v>2.58</v>
      </c>
    </row>
    <row r="201" spans="1:24" ht="18.75" customHeight="1">
      <c r="A201" s="176">
        <v>44925</v>
      </c>
      <c r="B201" s="50">
        <v>167.56639999999999</v>
      </c>
      <c r="C201" s="50">
        <v>149.64670000000001</v>
      </c>
      <c r="D201" s="50">
        <v>131.77500000000001</v>
      </c>
      <c r="E201" s="50">
        <v>21.67</v>
      </c>
      <c r="F201" s="51">
        <v>4.3429000000000002E-2</v>
      </c>
      <c r="G201" s="51">
        <v>4.4257999999999999E-2</v>
      </c>
      <c r="H201" s="51">
        <v>4.2242000000000002E-2</v>
      </c>
      <c r="I201" s="51">
        <v>4.0038999999999998E-2</v>
      </c>
      <c r="J201" s="51">
        <v>3.8747999999999998E-2</v>
      </c>
      <c r="K201" s="51">
        <v>3.9653000000000001E-2</v>
      </c>
      <c r="L201" s="51">
        <v>3.9629999999999999E-2</v>
      </c>
      <c r="M201" s="51">
        <v>4.2242000000000002E-2</v>
      </c>
      <c r="N201" s="51">
        <v>2.418E-2</v>
      </c>
      <c r="O201" s="52">
        <v>150.6088</v>
      </c>
      <c r="P201" s="50">
        <v>1740</v>
      </c>
      <c r="Q201" s="52">
        <v>1723.89</v>
      </c>
      <c r="R201" s="50">
        <v>8922.9</v>
      </c>
      <c r="S201" s="30">
        <v>104.46299999999999</v>
      </c>
      <c r="T201" s="50">
        <v>6.9819000000000004</v>
      </c>
      <c r="U201" s="50">
        <v>6.9969999999999999</v>
      </c>
      <c r="V201" s="50">
        <v>2.75</v>
      </c>
      <c r="W201" s="22">
        <v>2.76</v>
      </c>
      <c r="X201" s="22">
        <v>2.645</v>
      </c>
    </row>
    <row r="202" spans="1:24" ht="18.75" customHeight="1">
      <c r="A202" s="176">
        <v>44924</v>
      </c>
      <c r="B202" s="50">
        <v>167.60900000000001</v>
      </c>
      <c r="C202" s="50">
        <v>149.15809999999999</v>
      </c>
      <c r="D202" s="50">
        <v>131.77500000000001</v>
      </c>
      <c r="E202" s="50">
        <v>21.44</v>
      </c>
      <c r="F202" s="51">
        <v>4.376E-2</v>
      </c>
      <c r="G202" s="51">
        <v>4.3615000000000001E-2</v>
      </c>
      <c r="H202" s="51">
        <v>4.1638000000000001E-2</v>
      </c>
      <c r="I202" s="51">
        <v>3.9410000000000001E-2</v>
      </c>
      <c r="J202" s="51">
        <v>3.8144999999999998E-2</v>
      </c>
      <c r="K202" s="51">
        <v>3.9109999999999999E-2</v>
      </c>
      <c r="L202" s="51">
        <v>3.8982999999999997E-2</v>
      </c>
      <c r="M202" s="51">
        <v>4.1638000000000001E-2</v>
      </c>
      <c r="N202" s="51">
        <v>2.4420000000000001E-2</v>
      </c>
      <c r="O202" s="52">
        <v>150.60069999999999</v>
      </c>
      <c r="P202" s="50">
        <v>1740</v>
      </c>
      <c r="Q202" s="52">
        <v>1723.89</v>
      </c>
      <c r="R202" s="50">
        <v>8922.9</v>
      </c>
      <c r="S202" s="30">
        <v>104.179</v>
      </c>
      <c r="T202" s="50">
        <v>6.9600999999999997</v>
      </c>
      <c r="U202" s="50">
        <v>6.9668000000000001</v>
      </c>
      <c r="V202" s="50">
        <v>2.74</v>
      </c>
      <c r="W202" s="22">
        <v>2.73</v>
      </c>
      <c r="X202" s="22">
        <v>2.62</v>
      </c>
    </row>
    <row r="203" spans="1:24" ht="18.75" customHeight="1">
      <c r="A203" s="176">
        <v>44923</v>
      </c>
      <c r="B203" s="50">
        <v>167.20359999999999</v>
      </c>
      <c r="C203" s="50">
        <v>148.34399999999999</v>
      </c>
      <c r="D203" s="50">
        <v>131.77500000000001</v>
      </c>
      <c r="E203" s="50">
        <v>22.14</v>
      </c>
      <c r="F203" s="51">
        <v>4.4360999999999998E-2</v>
      </c>
      <c r="G203" s="51">
        <v>4.3512000000000002E-2</v>
      </c>
      <c r="H203" s="51">
        <v>4.1750000000000002E-2</v>
      </c>
      <c r="I203" s="51">
        <v>3.9661000000000002E-2</v>
      </c>
      <c r="J203" s="51">
        <v>3.8827E-2</v>
      </c>
      <c r="K203" s="51">
        <v>3.9631E-2</v>
      </c>
      <c r="L203" s="51">
        <v>3.9702000000000001E-2</v>
      </c>
      <c r="M203" s="51">
        <v>4.1750000000000002E-2</v>
      </c>
      <c r="N203" s="51">
        <v>2.4649999999999998E-2</v>
      </c>
      <c r="O203" s="52">
        <v>150.60069999999999</v>
      </c>
      <c r="P203" s="50">
        <v>1740</v>
      </c>
      <c r="Q203" s="52">
        <v>1723.89</v>
      </c>
      <c r="R203" s="50">
        <v>8922.9</v>
      </c>
      <c r="S203" s="30">
        <v>104.31399999999999</v>
      </c>
      <c r="T203" s="50">
        <v>6.9626999999999999</v>
      </c>
      <c r="U203" s="50">
        <v>6.9757999999999996</v>
      </c>
      <c r="V203" s="50">
        <v>2.71</v>
      </c>
      <c r="W203" s="22">
        <v>2.73</v>
      </c>
      <c r="X203" s="22">
        <v>2.6150000000000002</v>
      </c>
    </row>
    <row r="204" spans="1:24" ht="18.75" customHeight="1">
      <c r="A204" s="176">
        <v>44922</v>
      </c>
      <c r="B204" s="50">
        <v>167.3305</v>
      </c>
      <c r="C204" s="50">
        <v>147.61250000000001</v>
      </c>
      <c r="D204" s="50">
        <v>131.126</v>
      </c>
      <c r="E204" s="50">
        <v>21.65</v>
      </c>
      <c r="F204" s="51">
        <v>4.2466999999999998E-2</v>
      </c>
      <c r="G204" s="51">
        <v>4.3741000000000002E-2</v>
      </c>
      <c r="H204" s="51">
        <v>4.1664E-2</v>
      </c>
      <c r="I204" s="51">
        <v>3.9396E-2</v>
      </c>
      <c r="J204" s="51">
        <v>3.8411000000000001E-2</v>
      </c>
      <c r="K204" s="51">
        <v>3.9213999999999999E-2</v>
      </c>
      <c r="L204" s="51">
        <v>3.9274999999999997E-2</v>
      </c>
      <c r="M204" s="51">
        <v>4.1664E-2</v>
      </c>
      <c r="N204" s="51">
        <v>2.4750000000000001E-2</v>
      </c>
      <c r="O204" s="52">
        <v>150.60069999999999</v>
      </c>
      <c r="P204" s="50">
        <v>1740</v>
      </c>
      <c r="Q204" s="52">
        <v>1723.89</v>
      </c>
      <c r="R204" s="50">
        <v>8922.9</v>
      </c>
      <c r="S204" s="30">
        <v>104.31399999999999</v>
      </c>
      <c r="T204" s="50">
        <v>6.99</v>
      </c>
      <c r="U204" s="50">
        <v>7.0030999999999999</v>
      </c>
      <c r="V204" s="50">
        <v>2.71</v>
      </c>
      <c r="W204" s="22">
        <v>2.73</v>
      </c>
      <c r="X204" s="22">
        <v>2.6150000000000002</v>
      </c>
    </row>
    <row r="205" spans="1:24" ht="18.75" customHeight="1">
      <c r="A205" s="176">
        <v>44921</v>
      </c>
      <c r="B205" s="50">
        <v>167.8631</v>
      </c>
      <c r="C205" s="50">
        <v>148.02709999999999</v>
      </c>
      <c r="D205" s="50">
        <v>131.126</v>
      </c>
      <c r="E205" s="50">
        <v>20.87</v>
      </c>
      <c r="F205" s="51">
        <v>4.2833999999999997E-2</v>
      </c>
      <c r="G205" s="51">
        <v>4.3210999999999999E-2</v>
      </c>
      <c r="H205" s="51">
        <v>4.0870999999999998E-2</v>
      </c>
      <c r="I205" s="51">
        <v>3.8568999999999999E-2</v>
      </c>
      <c r="J205" s="51">
        <v>3.7471999999999998E-2</v>
      </c>
      <c r="K205" s="51">
        <v>3.8306E-2</v>
      </c>
      <c r="L205" s="51">
        <v>3.8234999999999998E-2</v>
      </c>
      <c r="M205" s="51">
        <v>4.0870999999999998E-2</v>
      </c>
      <c r="N205" s="51">
        <v>2.4649999999999998E-2</v>
      </c>
      <c r="O205" s="52">
        <v>150.64400000000001</v>
      </c>
      <c r="P205" s="50">
        <v>1740</v>
      </c>
      <c r="Q205" s="52">
        <v>1723.89</v>
      </c>
      <c r="R205" s="50">
        <v>8922.9</v>
      </c>
      <c r="S205" s="30">
        <v>104.43300000000001</v>
      </c>
      <c r="T205" s="50">
        <v>6.9854000000000003</v>
      </c>
      <c r="U205" s="50">
        <v>7.0095999999999998</v>
      </c>
      <c r="V205" s="50">
        <v>2.625</v>
      </c>
      <c r="W205" s="22">
        <v>2.63</v>
      </c>
      <c r="X205" s="22">
        <v>2.5099999999999998</v>
      </c>
    </row>
    <row r="206" spans="1:24" ht="18.75" customHeight="1">
      <c r="A206" s="176">
        <v>44918</v>
      </c>
      <c r="B206" s="50">
        <v>167.8631</v>
      </c>
      <c r="C206" s="50">
        <v>148.02709999999999</v>
      </c>
      <c r="D206" s="50">
        <v>131.126</v>
      </c>
      <c r="E206" s="50">
        <v>20.87</v>
      </c>
      <c r="F206" s="51">
        <v>4.2833999999999997E-2</v>
      </c>
      <c r="G206" s="51">
        <v>4.3210999999999999E-2</v>
      </c>
      <c r="H206" s="51">
        <v>4.0870999999999998E-2</v>
      </c>
      <c r="I206" s="51">
        <v>3.8568999999999999E-2</v>
      </c>
      <c r="J206" s="51">
        <v>3.7471999999999998E-2</v>
      </c>
      <c r="K206" s="51">
        <v>3.8306E-2</v>
      </c>
      <c r="L206" s="51">
        <v>3.8234999999999998E-2</v>
      </c>
      <c r="M206" s="51">
        <v>4.0870999999999998E-2</v>
      </c>
      <c r="N206" s="51">
        <v>2.4670000000000001E-2</v>
      </c>
      <c r="O206" s="52">
        <v>150.65129999999999</v>
      </c>
      <c r="P206" s="50">
        <v>1740</v>
      </c>
      <c r="Q206" s="52">
        <v>1723.89</v>
      </c>
      <c r="R206" s="50">
        <v>8922.9</v>
      </c>
      <c r="S206" s="30">
        <v>104.16200000000001</v>
      </c>
      <c r="T206" s="50">
        <v>6.9817999999999998</v>
      </c>
      <c r="U206" s="50">
        <v>6.9863999999999997</v>
      </c>
      <c r="V206" s="50">
        <v>2.6150000000000002</v>
      </c>
      <c r="W206" s="22">
        <v>2.605</v>
      </c>
      <c r="X206" s="22">
        <v>2.4900000000000002</v>
      </c>
    </row>
    <row r="207" spans="1:24" ht="18.75" customHeight="1">
      <c r="A207" s="176">
        <v>44917</v>
      </c>
      <c r="B207" s="50">
        <v>168.20650000000001</v>
      </c>
      <c r="C207" s="50">
        <v>147.8135</v>
      </c>
      <c r="D207" s="50">
        <v>131.126</v>
      </c>
      <c r="E207" s="50">
        <v>21.97</v>
      </c>
      <c r="F207" s="51">
        <v>4.3061000000000002E-2</v>
      </c>
      <c r="G207" s="51">
        <v>4.2714000000000002E-2</v>
      </c>
      <c r="H207" s="51">
        <v>4.0334000000000002E-2</v>
      </c>
      <c r="I207" s="51">
        <v>3.8027999999999999E-2</v>
      </c>
      <c r="J207" s="51">
        <v>3.6785999999999999E-2</v>
      </c>
      <c r="K207" s="51">
        <v>3.7766000000000001E-2</v>
      </c>
      <c r="L207" s="51">
        <v>3.739E-2</v>
      </c>
      <c r="M207" s="51">
        <v>4.0334000000000002E-2</v>
      </c>
      <c r="N207" s="51">
        <v>2.479E-2</v>
      </c>
      <c r="O207" s="52">
        <v>150.63069999999999</v>
      </c>
      <c r="P207" s="50">
        <v>1740</v>
      </c>
      <c r="Q207" s="52">
        <v>1723.89</v>
      </c>
      <c r="R207" s="50">
        <v>8922.9</v>
      </c>
      <c r="S207" s="30">
        <v>103.965</v>
      </c>
      <c r="T207" s="50">
        <v>6.9619</v>
      </c>
      <c r="U207" s="50">
        <v>6.9614000000000003</v>
      </c>
      <c r="V207" s="50">
        <v>2.605</v>
      </c>
      <c r="W207" s="22">
        <v>2.585</v>
      </c>
      <c r="X207" s="22">
        <v>2.4900000000000002</v>
      </c>
    </row>
    <row r="208" spans="1:24" ht="18.75" customHeight="1">
      <c r="A208" s="176">
        <v>44916</v>
      </c>
      <c r="B208" s="50">
        <v>168.2602</v>
      </c>
      <c r="C208" s="50">
        <v>147.43090000000001</v>
      </c>
      <c r="D208" s="50">
        <v>131.126</v>
      </c>
      <c r="E208" s="50">
        <v>20.07</v>
      </c>
      <c r="F208" s="51">
        <v>4.2729999999999997E-2</v>
      </c>
      <c r="G208" s="51">
        <v>4.2126999999999998E-2</v>
      </c>
      <c r="H208" s="51">
        <v>3.9912999999999997E-2</v>
      </c>
      <c r="I208" s="51">
        <v>3.7697000000000001E-2</v>
      </c>
      <c r="J208" s="51">
        <v>3.662E-2</v>
      </c>
      <c r="K208" s="51">
        <v>3.7509000000000001E-2</v>
      </c>
      <c r="L208" s="51">
        <v>3.7137000000000003E-2</v>
      </c>
      <c r="M208" s="51">
        <v>3.9912999999999997E-2</v>
      </c>
      <c r="N208" s="51">
        <v>2.4989999999999998E-2</v>
      </c>
      <c r="O208" s="52">
        <v>150.5857</v>
      </c>
      <c r="P208" s="50">
        <v>1740</v>
      </c>
      <c r="Q208" s="52">
        <v>1723.89</v>
      </c>
      <c r="R208" s="50">
        <v>8922.9</v>
      </c>
      <c r="S208" s="30">
        <v>104.721</v>
      </c>
      <c r="T208" s="50">
        <v>6.9797000000000002</v>
      </c>
      <c r="U208" s="50">
        <v>6.9861000000000004</v>
      </c>
      <c r="V208" s="50">
        <v>2.66</v>
      </c>
      <c r="W208" s="22">
        <v>2.64005</v>
      </c>
      <c r="X208" s="22">
        <v>2.5049999999999999</v>
      </c>
    </row>
    <row r="209" spans="1:24" ht="18.75" customHeight="1">
      <c r="A209" s="176">
        <v>44915</v>
      </c>
      <c r="B209" s="50">
        <v>168.12790000000001</v>
      </c>
      <c r="C209" s="50">
        <v>147.37200000000001</v>
      </c>
      <c r="D209" s="50">
        <v>131.126</v>
      </c>
      <c r="E209" s="50">
        <v>21.48</v>
      </c>
      <c r="F209" s="51">
        <v>4.2527000000000002E-2</v>
      </c>
      <c r="G209" s="51">
        <v>4.2532E-2</v>
      </c>
      <c r="H209" s="51">
        <v>4.0194000000000001E-2</v>
      </c>
      <c r="I209" s="51">
        <v>3.7872000000000003E-2</v>
      </c>
      <c r="J209" s="51">
        <v>3.6824999999999997E-2</v>
      </c>
      <c r="K209" s="51">
        <v>3.7690000000000001E-2</v>
      </c>
      <c r="L209" s="51">
        <v>3.7407000000000003E-2</v>
      </c>
      <c r="M209" s="51">
        <v>4.0194000000000001E-2</v>
      </c>
      <c r="N209" s="51">
        <v>2.5090000000000001E-2</v>
      </c>
      <c r="O209" s="52">
        <v>150.44880000000001</v>
      </c>
      <c r="P209" s="50">
        <v>1740</v>
      </c>
      <c r="Q209" s="52">
        <v>1723.89</v>
      </c>
      <c r="R209" s="50">
        <v>8922.9</v>
      </c>
      <c r="S209" s="30">
        <v>104.70099999999999</v>
      </c>
      <c r="T209" s="50">
        <v>6.9740000000000002</v>
      </c>
      <c r="U209" s="50">
        <v>6.9774000000000003</v>
      </c>
      <c r="V209" s="50">
        <v>2.7</v>
      </c>
      <c r="W209" s="22">
        <v>2.665</v>
      </c>
      <c r="X209" s="22">
        <v>2.5550000000000002</v>
      </c>
    </row>
    <row r="210" spans="1:24" ht="18.75" customHeight="1">
      <c r="A210" s="176">
        <v>44914</v>
      </c>
      <c r="B210" s="50">
        <v>168.5429</v>
      </c>
      <c r="C210" s="50">
        <v>146.97739999999999</v>
      </c>
      <c r="D210" s="50">
        <v>131.126</v>
      </c>
      <c r="E210" s="50">
        <v>22.42</v>
      </c>
      <c r="F210" s="51">
        <v>4.2317E-2</v>
      </c>
      <c r="G210" s="51">
        <v>4.2556999999999998E-2</v>
      </c>
      <c r="H210" s="51">
        <v>3.9969999999999999E-2</v>
      </c>
      <c r="I210" s="51">
        <v>3.7142000000000001E-2</v>
      </c>
      <c r="J210" s="51">
        <v>3.5846000000000003E-2</v>
      </c>
      <c r="K210" s="51">
        <v>3.6742999999999998E-2</v>
      </c>
      <c r="L210" s="51">
        <v>3.6346999999999997E-2</v>
      </c>
      <c r="M210" s="51">
        <v>3.9969999999999999E-2</v>
      </c>
      <c r="N210" s="51">
        <v>2.5010000000000001E-2</v>
      </c>
      <c r="O210" s="52">
        <v>150.4716</v>
      </c>
      <c r="P210" s="50">
        <v>1740</v>
      </c>
      <c r="Q210" s="52">
        <v>1723.89</v>
      </c>
      <c r="R210" s="50">
        <v>8922.9</v>
      </c>
      <c r="S210" s="30">
        <v>104.55800000000001</v>
      </c>
      <c r="T210" s="50">
        <v>6.9737999999999998</v>
      </c>
      <c r="U210" s="50">
        <v>6.9912999999999998</v>
      </c>
      <c r="V210" s="50">
        <v>2.6949999999999998</v>
      </c>
      <c r="W210" s="22">
        <v>2.6549999999999998</v>
      </c>
      <c r="X210" s="22">
        <v>2.54</v>
      </c>
    </row>
    <row r="211" spans="1:24" ht="18.75" customHeight="1">
      <c r="A211" s="176">
        <v>44911</v>
      </c>
      <c r="B211" s="50">
        <v>169.0874</v>
      </c>
      <c r="C211" s="50">
        <v>146.80770000000001</v>
      </c>
      <c r="D211" s="50">
        <v>131.126</v>
      </c>
      <c r="E211" s="50">
        <v>22.62</v>
      </c>
      <c r="F211" s="51">
        <v>4.2502999999999999E-2</v>
      </c>
      <c r="G211" s="51">
        <v>4.1783000000000001E-2</v>
      </c>
      <c r="H211" s="51">
        <v>3.9076E-2</v>
      </c>
      <c r="I211" s="51">
        <v>3.6242000000000003E-2</v>
      </c>
      <c r="J211" s="51">
        <v>3.4821999999999999E-2</v>
      </c>
      <c r="K211" s="51">
        <v>3.5829E-2</v>
      </c>
      <c r="L211" s="51">
        <v>3.5451000000000003E-2</v>
      </c>
      <c r="M211" s="51">
        <v>3.9076E-2</v>
      </c>
      <c r="N211" s="51">
        <v>2.53E-2</v>
      </c>
      <c r="O211" s="52">
        <v>150.48070000000001</v>
      </c>
      <c r="P211" s="50">
        <v>1740</v>
      </c>
      <c r="Q211" s="52">
        <v>1723.89</v>
      </c>
      <c r="R211" s="50">
        <v>8922.9</v>
      </c>
      <c r="S211" s="30">
        <v>103.77</v>
      </c>
      <c r="T211" s="50">
        <v>6.9500999999999999</v>
      </c>
      <c r="U211" s="50">
        <v>6.9429999999999996</v>
      </c>
      <c r="V211" s="50">
        <v>2.665</v>
      </c>
      <c r="W211" s="22">
        <v>2.6150000000000002</v>
      </c>
      <c r="X211" s="22">
        <v>2.5049999999999999</v>
      </c>
    </row>
    <row r="212" spans="1:24" ht="18.75" customHeight="1">
      <c r="A212" s="176">
        <v>44910</v>
      </c>
      <c r="B212" s="50">
        <v>169.1711</v>
      </c>
      <c r="C212" s="50">
        <v>146.8211</v>
      </c>
      <c r="D212" s="50">
        <v>124.94799999999999</v>
      </c>
      <c r="E212" s="50">
        <v>22.83</v>
      </c>
      <c r="F212" s="51">
        <v>4.2880000000000001E-2</v>
      </c>
      <c r="G212" s="51">
        <v>4.2361999999999997E-2</v>
      </c>
      <c r="H212" s="51">
        <v>3.9469999999999998E-2</v>
      </c>
      <c r="I212" s="51">
        <v>3.6178000000000002E-2</v>
      </c>
      <c r="J212" s="51">
        <v>3.4463000000000001E-2</v>
      </c>
      <c r="K212" s="51">
        <v>3.5527999999999997E-2</v>
      </c>
      <c r="L212" s="51">
        <v>3.4946999999999999E-2</v>
      </c>
      <c r="M212" s="51">
        <v>3.9469999999999998E-2</v>
      </c>
      <c r="N212" s="51">
        <v>2.5399999999999999E-2</v>
      </c>
      <c r="O212" s="52">
        <v>150.47120000000001</v>
      </c>
      <c r="P212" s="50">
        <v>1740</v>
      </c>
      <c r="Q212" s="52">
        <v>1723.89</v>
      </c>
      <c r="R212" s="50">
        <v>8922.9</v>
      </c>
      <c r="S212" s="30">
        <v>103.98</v>
      </c>
      <c r="T212" s="50">
        <v>6.9516999999999998</v>
      </c>
      <c r="U212" s="50">
        <v>6.9638999999999998</v>
      </c>
      <c r="V212" s="50">
        <v>2.72</v>
      </c>
      <c r="W212" s="22">
        <v>2.665</v>
      </c>
      <c r="X212" s="22">
        <v>2.5499999999999998</v>
      </c>
    </row>
    <row r="213" spans="1:24" ht="18.75" customHeight="1">
      <c r="A213" s="176">
        <v>44909</v>
      </c>
      <c r="B213" s="50">
        <v>169.0984</v>
      </c>
      <c r="C213" s="50">
        <v>147.04349999999999</v>
      </c>
      <c r="D213" s="50">
        <v>124.94799999999999</v>
      </c>
      <c r="E213" s="50">
        <v>21.14</v>
      </c>
      <c r="F213" s="51">
        <v>4.3013999999999997E-2</v>
      </c>
      <c r="G213" s="51">
        <v>4.2095E-2</v>
      </c>
      <c r="H213" s="51">
        <v>3.9136999999999998E-2</v>
      </c>
      <c r="I213" s="51">
        <v>3.6126999999999999E-2</v>
      </c>
      <c r="J213" s="51">
        <v>3.4773999999999999E-2</v>
      </c>
      <c r="K213" s="51">
        <v>3.5604999999999998E-2</v>
      </c>
      <c r="L213" s="51">
        <v>3.5331000000000001E-2</v>
      </c>
      <c r="M213" s="51">
        <v>3.9136999999999998E-2</v>
      </c>
      <c r="N213" s="51">
        <v>2.4879999999999999E-2</v>
      </c>
      <c r="O213" s="52">
        <v>150.4753</v>
      </c>
      <c r="P213" s="50">
        <v>1740</v>
      </c>
      <c r="Q213" s="52">
        <v>1723.89</v>
      </c>
      <c r="R213" s="50">
        <v>8922.9</v>
      </c>
      <c r="S213" s="30">
        <v>105.131</v>
      </c>
      <c r="T213" s="50">
        <v>6.9775999999999998</v>
      </c>
      <c r="U213" s="50">
        <v>6.9897999999999998</v>
      </c>
      <c r="V213" s="50">
        <v>2.645</v>
      </c>
      <c r="W213" s="22">
        <v>2.58</v>
      </c>
      <c r="X213" s="22">
        <v>2.4799500000000001</v>
      </c>
    </row>
    <row r="214" spans="1:24" ht="18.75" customHeight="1">
      <c r="A214" s="176">
        <v>44908</v>
      </c>
      <c r="B214" s="50">
        <v>168.79480000000001</v>
      </c>
      <c r="C214" s="50">
        <v>145.75239999999999</v>
      </c>
      <c r="D214" s="50">
        <v>128.886</v>
      </c>
      <c r="E214" s="50">
        <v>22.55</v>
      </c>
      <c r="F214" s="51">
        <v>4.2993999999999997E-2</v>
      </c>
      <c r="G214" s="51">
        <v>4.2182999999999998E-2</v>
      </c>
      <c r="H214" s="51">
        <v>3.9442999999999999E-2</v>
      </c>
      <c r="I214" s="51">
        <v>3.6507999999999999E-2</v>
      </c>
      <c r="J214" s="51">
        <v>3.5012000000000001E-2</v>
      </c>
      <c r="K214" s="51">
        <v>3.5909999999999997E-2</v>
      </c>
      <c r="L214" s="51">
        <v>3.5331000000000001E-2</v>
      </c>
      <c r="M214" s="51">
        <v>3.9442999999999999E-2</v>
      </c>
      <c r="N214" s="51">
        <v>2.4879999999999999E-2</v>
      </c>
      <c r="O214" s="52">
        <v>150.47460000000001</v>
      </c>
      <c r="P214" s="50">
        <v>1740</v>
      </c>
      <c r="Q214" s="52">
        <v>1723.89</v>
      </c>
      <c r="R214" s="50">
        <v>8922.9</v>
      </c>
      <c r="S214" s="30">
        <v>104.81</v>
      </c>
      <c r="T214" s="50">
        <v>6.9584000000000001</v>
      </c>
      <c r="U214" s="50">
        <v>6.9642999999999997</v>
      </c>
      <c r="V214" s="50">
        <v>2.56</v>
      </c>
      <c r="W214" s="22">
        <v>2.5</v>
      </c>
      <c r="X214" s="22">
        <v>2.39005</v>
      </c>
    </row>
    <row r="215" spans="1:24" ht="18.75" customHeight="1">
      <c r="A215" s="176">
        <v>44907</v>
      </c>
      <c r="B215" s="50">
        <v>168.07169999999999</v>
      </c>
      <c r="C215" s="50">
        <v>144.7919</v>
      </c>
      <c r="D215" s="50">
        <v>133.54</v>
      </c>
      <c r="E215" s="50">
        <v>25</v>
      </c>
      <c r="F215" s="51">
        <v>4.2601E-2</v>
      </c>
      <c r="G215" s="51">
        <v>4.3754000000000001E-2</v>
      </c>
      <c r="H215" s="51">
        <v>4.1349999999999998E-2</v>
      </c>
      <c r="I215" s="51">
        <v>3.7893999999999997E-2</v>
      </c>
      <c r="J215" s="51">
        <v>3.6112999999999999E-2</v>
      </c>
      <c r="K215" s="51">
        <v>3.7233000000000002E-2</v>
      </c>
      <c r="L215" s="51">
        <v>3.5719000000000001E-2</v>
      </c>
      <c r="M215" s="51">
        <v>4.1349999999999998E-2</v>
      </c>
      <c r="N215" s="51">
        <v>2.4879999999999999E-2</v>
      </c>
      <c r="O215" s="52">
        <v>150.44300000000001</v>
      </c>
      <c r="P215" s="50">
        <v>1740</v>
      </c>
      <c r="Q215" s="52">
        <v>1723.89</v>
      </c>
      <c r="R215" s="50">
        <v>8922.9</v>
      </c>
      <c r="S215" s="30">
        <v>104.774</v>
      </c>
      <c r="T215" s="50">
        <v>6.9673999999999996</v>
      </c>
      <c r="U215" s="50">
        <v>6.9612999999999996</v>
      </c>
      <c r="V215" s="50">
        <v>2.6</v>
      </c>
      <c r="W215" s="22">
        <v>2.5150000000000001</v>
      </c>
      <c r="X215" s="22">
        <v>2.39</v>
      </c>
    </row>
    <row r="216" spans="1:24" ht="18.75" customHeight="1">
      <c r="A216" s="176">
        <v>44904</v>
      </c>
      <c r="B216" s="50">
        <v>168.0121</v>
      </c>
      <c r="C216" s="50">
        <v>143.5001</v>
      </c>
      <c r="D216" s="50">
        <v>133.54</v>
      </c>
      <c r="E216" s="50">
        <v>22.83</v>
      </c>
      <c r="F216" s="51">
        <v>4.2632000000000003E-2</v>
      </c>
      <c r="G216" s="51">
        <v>4.3443000000000002E-2</v>
      </c>
      <c r="H216" s="51">
        <v>4.1012E-2</v>
      </c>
      <c r="I216" s="51">
        <v>3.7685999999999997E-2</v>
      </c>
      <c r="J216" s="51">
        <v>3.5783000000000002E-2</v>
      </c>
      <c r="K216" s="51">
        <v>3.6953E-2</v>
      </c>
      <c r="L216" s="51">
        <v>3.5589999999999997E-2</v>
      </c>
      <c r="M216" s="51">
        <v>4.1012E-2</v>
      </c>
      <c r="N216" s="51">
        <v>2.4879999999999999E-2</v>
      </c>
      <c r="O216" s="52">
        <v>150.38050000000001</v>
      </c>
      <c r="P216" s="50">
        <v>1740</v>
      </c>
      <c r="Q216" s="52">
        <v>1723.89</v>
      </c>
      <c r="R216" s="50">
        <v>8922.9</v>
      </c>
      <c r="S216" s="30">
        <v>105.1</v>
      </c>
      <c r="T216" s="50">
        <v>6.97</v>
      </c>
      <c r="U216" s="50">
        <v>6.9619</v>
      </c>
      <c r="V216" s="50">
        <v>2.6349999999999998</v>
      </c>
      <c r="W216" s="22">
        <v>2.5499999999999998</v>
      </c>
      <c r="X216" s="22">
        <v>2.4500000000000002</v>
      </c>
    </row>
    <row r="217" spans="1:24" ht="18.75" customHeight="1">
      <c r="A217" s="176">
        <v>44903</v>
      </c>
      <c r="B217" s="50">
        <v>168.4752</v>
      </c>
      <c r="C217" s="50">
        <v>142.79429999999999</v>
      </c>
      <c r="D217" s="50">
        <v>133.54</v>
      </c>
      <c r="E217" s="50">
        <v>22.29</v>
      </c>
      <c r="F217" s="51">
        <v>4.2414E-2</v>
      </c>
      <c r="G217" s="51">
        <v>4.3076999999999997E-2</v>
      </c>
      <c r="H217" s="51">
        <v>4.0514000000000001E-2</v>
      </c>
      <c r="I217" s="51">
        <v>3.7066000000000002E-2</v>
      </c>
      <c r="J217" s="51">
        <v>3.4819000000000003E-2</v>
      </c>
      <c r="K217" s="51">
        <v>3.6219000000000001E-2</v>
      </c>
      <c r="L217" s="51">
        <v>3.4308999999999999E-2</v>
      </c>
      <c r="M217" s="51">
        <v>4.0514000000000001E-2</v>
      </c>
      <c r="N217" s="51">
        <v>2.4879999999999999E-2</v>
      </c>
      <c r="O217" s="52">
        <v>150.4427</v>
      </c>
      <c r="P217" s="50">
        <v>1740</v>
      </c>
      <c r="Q217" s="52">
        <v>1723.89</v>
      </c>
      <c r="R217" s="50">
        <v>8922.9</v>
      </c>
      <c r="S217" s="30">
        <v>105.578</v>
      </c>
      <c r="T217" s="50">
        <v>6.9950000000000001</v>
      </c>
      <c r="U217" s="50">
        <v>6.9806999999999997</v>
      </c>
      <c r="V217" s="50">
        <v>2.68</v>
      </c>
      <c r="W217" s="22">
        <v>2.625</v>
      </c>
      <c r="X217" s="22">
        <v>2.4849999999999999</v>
      </c>
    </row>
    <row r="218" spans="1:24" ht="18.75" customHeight="1">
      <c r="A218" s="176">
        <v>44902</v>
      </c>
      <c r="B218" s="50">
        <v>168.749</v>
      </c>
      <c r="C218" s="50">
        <v>142.99359999999999</v>
      </c>
      <c r="D218" s="50">
        <v>133.54</v>
      </c>
      <c r="E218" s="50">
        <v>22.68</v>
      </c>
      <c r="F218" s="51">
        <v>4.2625999999999997E-2</v>
      </c>
      <c r="G218" s="51">
        <v>4.2561000000000002E-2</v>
      </c>
      <c r="H218" s="51">
        <v>3.9869000000000002E-2</v>
      </c>
      <c r="I218" s="51">
        <v>3.6241000000000002E-2</v>
      </c>
      <c r="J218" s="51">
        <v>3.4168999999999998E-2</v>
      </c>
      <c r="K218" s="51">
        <v>3.5411999999999999E-2</v>
      </c>
      <c r="L218" s="51">
        <v>3.4317E-2</v>
      </c>
      <c r="M218" s="51">
        <v>3.9869000000000002E-2</v>
      </c>
      <c r="N218" s="51">
        <v>2.487E-2</v>
      </c>
      <c r="O218" s="52">
        <v>150.42840000000001</v>
      </c>
      <c r="P218" s="50">
        <v>1740</v>
      </c>
      <c r="Q218" s="52">
        <v>1723.89</v>
      </c>
      <c r="R218" s="50">
        <v>8922.9</v>
      </c>
      <c r="S218" s="30">
        <v>105.289</v>
      </c>
      <c r="T218" s="50">
        <v>6.9625000000000004</v>
      </c>
      <c r="U218" s="50">
        <v>6.9749999999999996</v>
      </c>
      <c r="V218" s="50">
        <v>2.6549999999999998</v>
      </c>
      <c r="W218" s="22">
        <v>2.58</v>
      </c>
      <c r="X218" s="22">
        <v>2.4649999999999999</v>
      </c>
    </row>
    <row r="219" spans="1:24" ht="18.75" customHeight="1">
      <c r="A219" s="176">
        <v>44901</v>
      </c>
      <c r="B219" s="50">
        <v>168.0934</v>
      </c>
      <c r="C219" s="50">
        <v>143.1095</v>
      </c>
      <c r="D219" s="50">
        <v>127.354</v>
      </c>
      <c r="E219" s="50">
        <v>22.17</v>
      </c>
      <c r="F219" s="51">
        <v>4.2631000000000002E-2</v>
      </c>
      <c r="G219" s="51">
        <v>4.3664000000000001E-2</v>
      </c>
      <c r="H219" s="51">
        <v>4.1030999999999998E-2</v>
      </c>
      <c r="I219" s="51">
        <v>3.7517000000000002E-2</v>
      </c>
      <c r="J219" s="51">
        <v>3.5313999999999998E-2</v>
      </c>
      <c r="K219" s="51">
        <v>3.6651999999999997E-2</v>
      </c>
      <c r="L219" s="51">
        <v>3.5421000000000001E-2</v>
      </c>
      <c r="M219" s="51">
        <v>4.1030999999999998E-2</v>
      </c>
      <c r="N219" s="51">
        <v>2.4590000000000001E-2</v>
      </c>
      <c r="O219" s="52">
        <v>150.3784</v>
      </c>
      <c r="P219" s="50">
        <v>1740</v>
      </c>
      <c r="Q219" s="52">
        <v>1723.89</v>
      </c>
      <c r="R219" s="50">
        <v>8922.9</v>
      </c>
      <c r="S219" s="30">
        <v>104.545</v>
      </c>
      <c r="T219" s="50">
        <v>7.0534999999999997</v>
      </c>
      <c r="U219" s="50">
        <v>7.0209999999999999</v>
      </c>
      <c r="V219" s="50">
        <v>2.59</v>
      </c>
      <c r="W219" s="22">
        <v>2.5299999999999998</v>
      </c>
      <c r="X219" s="22">
        <v>2.41</v>
      </c>
    </row>
    <row r="220" spans="1:24" ht="18.75" customHeight="1">
      <c r="A220" s="176">
        <v>44900</v>
      </c>
      <c r="B220" s="50">
        <v>167.59190000000001</v>
      </c>
      <c r="C220" s="50">
        <v>142.74770000000001</v>
      </c>
      <c r="D220" s="50">
        <v>138.82499999999999</v>
      </c>
      <c r="E220" s="50">
        <v>20.75</v>
      </c>
      <c r="F220" s="51">
        <v>4.2575000000000002E-2</v>
      </c>
      <c r="G220" s="51">
        <v>4.3874000000000003E-2</v>
      </c>
      <c r="H220" s="51">
        <v>4.1176999999999998E-2</v>
      </c>
      <c r="I220" s="51">
        <v>3.7776999999999998E-2</v>
      </c>
      <c r="J220" s="51">
        <v>3.5735999999999997E-2</v>
      </c>
      <c r="K220" s="51">
        <v>3.6957999999999998E-2</v>
      </c>
      <c r="L220" s="51">
        <v>3.5841999999999999E-2</v>
      </c>
      <c r="M220" s="51">
        <v>4.1176999999999998E-2</v>
      </c>
      <c r="N220" s="51">
        <v>2.4410000000000001E-2</v>
      </c>
      <c r="O220" s="52">
        <v>150.25559999999999</v>
      </c>
      <c r="P220" s="50">
        <v>1740</v>
      </c>
      <c r="Q220" s="52">
        <v>1723.89</v>
      </c>
      <c r="R220" s="50">
        <v>8922.9</v>
      </c>
      <c r="S220" s="30">
        <v>104.72799999999999</v>
      </c>
      <c r="T220" s="50">
        <v>7.0533999999999999</v>
      </c>
      <c r="U220" s="50">
        <v>7.0385</v>
      </c>
      <c r="V220" s="50">
        <v>2.58</v>
      </c>
      <c r="W220" s="22">
        <v>2.5049999999999999</v>
      </c>
      <c r="X220" s="22">
        <v>2.38</v>
      </c>
    </row>
    <row r="221" spans="1:24" ht="18.75" customHeight="1">
      <c r="A221" s="176">
        <v>44897</v>
      </c>
      <c r="B221" s="50">
        <v>167.93049999999999</v>
      </c>
      <c r="C221" s="50">
        <v>136.53469999999999</v>
      </c>
      <c r="D221" s="50">
        <v>138.82499999999999</v>
      </c>
      <c r="E221" s="50">
        <v>19.059999999999999</v>
      </c>
      <c r="F221" s="51">
        <v>4.2477000000000001E-2</v>
      </c>
      <c r="G221" s="51">
        <v>4.2716999999999998E-2</v>
      </c>
      <c r="H221" s="51">
        <v>3.9771000000000001E-2</v>
      </c>
      <c r="I221" s="51">
        <v>3.6519999999999997E-2</v>
      </c>
      <c r="J221" s="51">
        <v>3.4861999999999997E-2</v>
      </c>
      <c r="K221" s="51">
        <v>3.5844000000000001E-2</v>
      </c>
      <c r="L221" s="51">
        <v>3.5478000000000003E-2</v>
      </c>
      <c r="M221" s="51">
        <v>3.9771000000000001E-2</v>
      </c>
      <c r="N221" s="51">
        <v>2.4410000000000001E-2</v>
      </c>
      <c r="O221" s="52">
        <v>150.2286</v>
      </c>
      <c r="P221" s="50">
        <v>1740</v>
      </c>
      <c r="Q221" s="52">
        <v>1723.89</v>
      </c>
      <c r="R221" s="50">
        <v>8922.9</v>
      </c>
      <c r="S221" s="30">
        <v>105.95</v>
      </c>
      <c r="T221" s="50">
        <v>7.0923999999999996</v>
      </c>
      <c r="U221" s="50">
        <v>7.0457000000000001</v>
      </c>
      <c r="V221" s="50">
        <v>2.5649999999999999</v>
      </c>
      <c r="W221" s="22">
        <v>2.5099999999999998</v>
      </c>
      <c r="X221" s="22">
        <v>2.41</v>
      </c>
    </row>
    <row r="222" spans="1:24" ht="18.75" customHeight="1">
      <c r="A222" s="176">
        <v>44896</v>
      </c>
      <c r="B222" s="50">
        <v>167.58619999999999</v>
      </c>
      <c r="C222" s="50">
        <v>134.9778</v>
      </c>
      <c r="D222" s="50">
        <v>138.82499999999999</v>
      </c>
      <c r="E222" s="50">
        <v>19.84</v>
      </c>
      <c r="F222" s="51">
        <v>4.2673000000000003E-2</v>
      </c>
      <c r="G222" s="51">
        <v>4.2276000000000001E-2</v>
      </c>
      <c r="H222" s="51">
        <v>3.9645E-2</v>
      </c>
      <c r="I222" s="51">
        <v>3.6644000000000003E-2</v>
      </c>
      <c r="J222" s="51">
        <v>3.5048000000000003E-2</v>
      </c>
      <c r="K222" s="51">
        <v>3.5922999999999997E-2</v>
      </c>
      <c r="L222" s="51">
        <v>3.5982E-2</v>
      </c>
      <c r="M222" s="51">
        <v>3.9645E-2</v>
      </c>
      <c r="N222" s="51">
        <v>2.4400000000000002E-2</v>
      </c>
      <c r="O222" s="52">
        <v>150.2039</v>
      </c>
      <c r="P222" s="50">
        <v>1740</v>
      </c>
      <c r="Q222" s="52">
        <v>1786.91</v>
      </c>
      <c r="R222" s="50">
        <v>8847.9</v>
      </c>
      <c r="S222" s="30">
        <v>106.822</v>
      </c>
      <c r="T222" s="50">
        <v>7.1593</v>
      </c>
      <c r="U222" s="50">
        <v>7.1406000000000001</v>
      </c>
      <c r="V222" s="50">
        <v>2.5350000000000001</v>
      </c>
      <c r="W222" s="22">
        <v>2.4849999999999999</v>
      </c>
      <c r="X222" s="22">
        <v>2.395</v>
      </c>
    </row>
    <row r="223" spans="1:24" ht="18.75" customHeight="1">
      <c r="A223" s="176">
        <v>44895</v>
      </c>
      <c r="B223" s="50">
        <v>166.25380000000001</v>
      </c>
      <c r="C223" s="50">
        <v>132.1636</v>
      </c>
      <c r="D223" s="50">
        <v>138.82499999999999</v>
      </c>
      <c r="E223" s="50">
        <v>20.58</v>
      </c>
      <c r="F223" s="51">
        <v>4.3195999999999998E-2</v>
      </c>
      <c r="G223" s="51">
        <v>4.3102000000000001E-2</v>
      </c>
      <c r="H223" s="51">
        <v>4.0492E-2</v>
      </c>
      <c r="I223" s="51">
        <v>3.7366999999999997E-2</v>
      </c>
      <c r="J223" s="51">
        <v>3.6054000000000003E-2</v>
      </c>
      <c r="K223" s="51">
        <v>3.6759E-2</v>
      </c>
      <c r="L223" s="51">
        <v>3.7359000000000003E-2</v>
      </c>
      <c r="M223" s="51">
        <v>4.0492E-2</v>
      </c>
      <c r="N223" s="51">
        <v>2.4459999999999999E-2</v>
      </c>
      <c r="O223" s="52">
        <v>150.13839999999999</v>
      </c>
      <c r="P223" s="50">
        <v>1740</v>
      </c>
      <c r="Q223" s="52">
        <v>1786.91</v>
      </c>
      <c r="R223" s="50">
        <v>8847.9</v>
      </c>
      <c r="S223" s="30">
        <v>106.681</v>
      </c>
      <c r="T223" s="50">
        <v>7.2069000000000001</v>
      </c>
      <c r="U223" s="50">
        <v>7.2473999999999998</v>
      </c>
      <c r="V223" s="50">
        <v>2.5049999999999999</v>
      </c>
      <c r="W223" s="22">
        <v>2.44</v>
      </c>
      <c r="X223" s="22">
        <v>2.35</v>
      </c>
    </row>
    <row r="224" spans="1:24" ht="18.75" customHeight="1">
      <c r="A224" s="176">
        <v>44894</v>
      </c>
      <c r="B224" s="50">
        <v>165.18889999999999</v>
      </c>
      <c r="C224" s="50">
        <v>132.3032</v>
      </c>
      <c r="D224" s="50">
        <v>142.595</v>
      </c>
      <c r="E224" s="50">
        <v>21.89</v>
      </c>
      <c r="F224" s="51">
        <v>4.3019000000000002E-2</v>
      </c>
      <c r="G224" s="51">
        <v>4.4732000000000001E-2</v>
      </c>
      <c r="H224" s="51">
        <v>4.2410999999999997E-2</v>
      </c>
      <c r="I224" s="51">
        <v>3.9236E-2</v>
      </c>
      <c r="J224" s="51">
        <v>3.7441000000000002E-2</v>
      </c>
      <c r="K224" s="51">
        <v>3.8468000000000002E-2</v>
      </c>
      <c r="L224" s="51">
        <v>3.8015E-2</v>
      </c>
      <c r="M224" s="51">
        <v>4.2410999999999997E-2</v>
      </c>
      <c r="N224" s="51">
        <v>2.4649999999999998E-2</v>
      </c>
      <c r="O224" s="52">
        <v>150.10980000000001</v>
      </c>
      <c r="P224" s="50">
        <v>1740</v>
      </c>
      <c r="Q224" s="52">
        <v>1786.91</v>
      </c>
      <c r="R224" s="50">
        <v>8847.9</v>
      </c>
      <c r="S224" s="30">
        <v>105.959</v>
      </c>
      <c r="T224" s="50">
        <v>7.165</v>
      </c>
      <c r="U224" s="50">
        <v>7.194</v>
      </c>
      <c r="V224" s="50">
        <v>2.4750000000000001</v>
      </c>
      <c r="W224" s="22">
        <v>2.4</v>
      </c>
      <c r="X224" s="22">
        <v>2.2949999999999999</v>
      </c>
    </row>
    <row r="225" spans="1:24" ht="18.75" customHeight="1">
      <c r="A225" s="176">
        <v>44893</v>
      </c>
      <c r="B225" s="50">
        <v>165.1129</v>
      </c>
      <c r="C225" s="50">
        <v>129.45079999999999</v>
      </c>
      <c r="D225" s="50">
        <v>142.595</v>
      </c>
      <c r="E225" s="50">
        <v>22.21</v>
      </c>
      <c r="F225" s="51">
        <v>4.2653000000000003E-2</v>
      </c>
      <c r="G225" s="51">
        <v>4.4380999999999997E-2</v>
      </c>
      <c r="H225" s="51">
        <v>4.2019000000000001E-2</v>
      </c>
      <c r="I225" s="51">
        <v>3.875E-2</v>
      </c>
      <c r="J225" s="51">
        <v>3.6811999999999998E-2</v>
      </c>
      <c r="K225" s="51">
        <v>3.7904E-2</v>
      </c>
      <c r="L225" s="51">
        <v>3.7207999999999998E-2</v>
      </c>
      <c r="M225" s="51">
        <v>4.2019000000000001E-2</v>
      </c>
      <c r="N225" s="51">
        <v>2.4129999999999999E-2</v>
      </c>
      <c r="O225" s="52">
        <v>150.05590000000001</v>
      </c>
      <c r="P225" s="50">
        <v>1740</v>
      </c>
      <c r="Q225" s="52">
        <v>1786.91</v>
      </c>
      <c r="R225" s="50">
        <v>8847.9</v>
      </c>
      <c r="S225" s="30">
        <v>106.07599999999999</v>
      </c>
      <c r="T225" s="50">
        <v>7.1520000000000001</v>
      </c>
      <c r="U225" s="50">
        <v>7.1694000000000004</v>
      </c>
      <c r="V225" s="50">
        <v>2.4</v>
      </c>
      <c r="W225" s="22">
        <v>2.36</v>
      </c>
      <c r="X225" s="22">
        <v>2.25</v>
      </c>
    </row>
    <row r="226" spans="1:24" ht="18.75" customHeight="1">
      <c r="A226" s="176">
        <v>44890</v>
      </c>
      <c r="B226" s="50">
        <v>165.0188</v>
      </c>
      <c r="C226" s="50">
        <v>127.3006</v>
      </c>
      <c r="D226" s="50">
        <v>150.33099999999999</v>
      </c>
      <c r="E226" s="50">
        <v>20.5</v>
      </c>
      <c r="F226" s="51">
        <v>4.2605999999999998E-2</v>
      </c>
      <c r="G226" s="51">
        <v>4.4526000000000003E-2</v>
      </c>
      <c r="H226" s="51">
        <v>4.1993999999999997E-2</v>
      </c>
      <c r="I226" s="51">
        <v>3.8577E-2</v>
      </c>
      <c r="J226" s="51">
        <v>3.6776000000000003E-2</v>
      </c>
      <c r="K226" s="51">
        <v>3.7726000000000003E-2</v>
      </c>
      <c r="L226" s="51">
        <v>3.7325999999999998E-2</v>
      </c>
      <c r="M226" s="51">
        <v>4.1993999999999997E-2</v>
      </c>
      <c r="N226" s="51">
        <v>2.401E-2</v>
      </c>
      <c r="O226" s="52">
        <v>149.99860000000001</v>
      </c>
      <c r="P226" s="50">
        <v>1740</v>
      </c>
      <c r="Q226" s="52">
        <v>1786.91</v>
      </c>
      <c r="R226" s="50">
        <v>8847.9</v>
      </c>
      <c r="S226" s="30">
        <v>106.07599999999999</v>
      </c>
      <c r="T226" s="50">
        <v>7.1604999999999999</v>
      </c>
      <c r="U226" s="50">
        <v>7.1538000000000004</v>
      </c>
      <c r="V226" s="50">
        <v>2.5</v>
      </c>
      <c r="W226" s="22">
        <v>2.4449999999999998</v>
      </c>
      <c r="X226" s="22">
        <v>2.36</v>
      </c>
    </row>
    <row r="227" spans="1:24" ht="18.75" customHeight="1">
      <c r="A227" s="176">
        <v>44889</v>
      </c>
      <c r="B227" s="50">
        <v>164.45230000000001</v>
      </c>
      <c r="C227" s="50">
        <v>120.74630000000001</v>
      </c>
      <c r="D227" s="50">
        <v>150.33099999999999</v>
      </c>
      <c r="E227" s="50">
        <v>20.420000000000002</v>
      </c>
      <c r="F227" s="51">
        <v>4.2207000000000001E-2</v>
      </c>
      <c r="G227" s="51">
        <v>4.4773E-2</v>
      </c>
      <c r="H227" s="51">
        <v>4.2312000000000002E-2</v>
      </c>
      <c r="I227" s="51">
        <v>3.8837000000000003E-2</v>
      </c>
      <c r="J227" s="51">
        <v>3.6927000000000001E-2</v>
      </c>
      <c r="K227" s="51">
        <v>3.8032000000000003E-2</v>
      </c>
      <c r="L227" s="51">
        <v>3.7275999999999997E-2</v>
      </c>
      <c r="M227" s="51">
        <v>4.2312000000000002E-2</v>
      </c>
      <c r="N227" s="51">
        <v>2.3449999999999999E-2</v>
      </c>
      <c r="O227" s="52">
        <v>150.00290000000001</v>
      </c>
      <c r="P227" s="50">
        <v>1740</v>
      </c>
      <c r="Q227" s="52">
        <v>1786.91</v>
      </c>
      <c r="R227" s="50">
        <v>8847.9</v>
      </c>
      <c r="S227" s="30">
        <v>107.22199999999999</v>
      </c>
      <c r="T227" s="50">
        <v>7.1398999999999999</v>
      </c>
      <c r="U227" s="50">
        <v>7.1367000000000003</v>
      </c>
      <c r="V227" s="50">
        <v>2.5</v>
      </c>
      <c r="W227" s="22">
        <v>2.44</v>
      </c>
      <c r="X227" s="22">
        <v>2.35</v>
      </c>
    </row>
    <row r="228" spans="1:24" ht="18.75" customHeight="1">
      <c r="A228" s="176">
        <v>44888</v>
      </c>
      <c r="B228" s="50">
        <v>164.45230000000001</v>
      </c>
      <c r="C228" s="50">
        <v>120.74630000000001</v>
      </c>
      <c r="D228" s="50">
        <v>150.33099999999999</v>
      </c>
      <c r="E228" s="50">
        <v>20.350000000000001</v>
      </c>
      <c r="F228" s="51">
        <v>4.2207000000000001E-2</v>
      </c>
      <c r="G228" s="51">
        <v>4.4773E-2</v>
      </c>
      <c r="H228" s="51">
        <v>4.2312000000000002E-2</v>
      </c>
      <c r="I228" s="51">
        <v>3.8837000000000003E-2</v>
      </c>
      <c r="J228" s="51">
        <v>3.6927000000000001E-2</v>
      </c>
      <c r="K228" s="51">
        <v>3.8032000000000003E-2</v>
      </c>
      <c r="L228" s="51">
        <v>3.7275999999999997E-2</v>
      </c>
      <c r="M228" s="51">
        <v>4.2312000000000002E-2</v>
      </c>
      <c r="N228" s="51">
        <v>2.3730000000000001E-2</v>
      </c>
      <c r="O228" s="52">
        <v>149.97749999999999</v>
      </c>
      <c r="P228" s="50">
        <v>1740</v>
      </c>
      <c r="Q228" s="52">
        <v>1786.91</v>
      </c>
      <c r="R228" s="50">
        <v>8847.9</v>
      </c>
      <c r="S228" s="30">
        <v>107.83499999999999</v>
      </c>
      <c r="T228" s="50">
        <v>7.1653000000000002</v>
      </c>
      <c r="U228" s="50">
        <v>7.1798999999999999</v>
      </c>
      <c r="V228" s="50">
        <v>2.5350000000000001</v>
      </c>
      <c r="W228" s="22">
        <v>2.4849999999999999</v>
      </c>
      <c r="X228" s="22">
        <v>2.37</v>
      </c>
    </row>
    <row r="229" spans="1:24" ht="18.75" customHeight="1">
      <c r="A229" s="176">
        <v>44887</v>
      </c>
      <c r="B229" s="50">
        <v>163.99250000000001</v>
      </c>
      <c r="C229" s="50">
        <v>120.9935</v>
      </c>
      <c r="D229" s="50">
        <v>157.428</v>
      </c>
      <c r="E229" s="50">
        <v>21.29</v>
      </c>
      <c r="F229" s="51">
        <v>4.1673000000000002E-2</v>
      </c>
      <c r="G229" s="51">
        <v>4.5144999999999998E-2</v>
      </c>
      <c r="H229" s="51">
        <v>4.2879E-2</v>
      </c>
      <c r="I229" s="51">
        <v>3.9445000000000001E-2</v>
      </c>
      <c r="J229" s="51">
        <v>3.7559000000000002E-2</v>
      </c>
      <c r="K229" s="51">
        <v>3.8804999999999999E-2</v>
      </c>
      <c r="L229" s="51">
        <v>3.8247999999999997E-2</v>
      </c>
      <c r="M229" s="51">
        <v>4.2879E-2</v>
      </c>
      <c r="N229" s="51">
        <v>2.4199999999999999E-2</v>
      </c>
      <c r="O229" s="52">
        <v>149.96950000000001</v>
      </c>
      <c r="P229" s="50">
        <v>1740</v>
      </c>
      <c r="Q229" s="52">
        <v>1786.91</v>
      </c>
      <c r="R229" s="50">
        <v>8847.9</v>
      </c>
      <c r="S229" s="30">
        <v>106.93</v>
      </c>
      <c r="T229" s="50">
        <v>7.1197999999999997</v>
      </c>
      <c r="U229" s="50">
        <v>7.1264000000000003</v>
      </c>
      <c r="V229" s="50">
        <v>2.62</v>
      </c>
      <c r="W229" s="22">
        <v>2.57</v>
      </c>
      <c r="X229" s="22">
        <v>2.4550000000000001</v>
      </c>
    </row>
    <row r="230" spans="1:24" ht="18.75" customHeight="1">
      <c r="A230" s="176">
        <v>44886</v>
      </c>
      <c r="B230" s="50">
        <v>163.6163</v>
      </c>
      <c r="C230" s="50">
        <v>121.3115</v>
      </c>
      <c r="D230" s="50">
        <v>156.964</v>
      </c>
      <c r="E230" s="50">
        <v>22.36</v>
      </c>
      <c r="F230" s="51">
        <v>4.1773999999999999E-2</v>
      </c>
      <c r="G230" s="51">
        <v>4.5523000000000001E-2</v>
      </c>
      <c r="H230" s="51">
        <v>4.3191E-2</v>
      </c>
      <c r="I230" s="51">
        <v>4.0224000000000003E-2</v>
      </c>
      <c r="J230" s="51">
        <v>3.8268999999999997E-2</v>
      </c>
      <c r="K230" s="51">
        <v>3.9348000000000001E-2</v>
      </c>
      <c r="L230" s="51">
        <v>3.8961000000000003E-2</v>
      </c>
      <c r="M230" s="51">
        <v>4.3191E-2</v>
      </c>
      <c r="N230" s="51">
        <v>2.4340000000000001E-2</v>
      </c>
      <c r="O230" s="52">
        <v>149.95779999999999</v>
      </c>
      <c r="P230" s="50">
        <v>1740</v>
      </c>
      <c r="Q230" s="52">
        <v>1786.91</v>
      </c>
      <c r="R230" s="50">
        <v>8847.9</v>
      </c>
      <c r="S230" s="30">
        <v>106.694</v>
      </c>
      <c r="T230" s="50">
        <v>7.1577999999999999</v>
      </c>
      <c r="U230" s="50">
        <v>7.1478000000000002</v>
      </c>
      <c r="V230" s="50">
        <v>2.5750000000000002</v>
      </c>
      <c r="W230" s="22">
        <v>2.5249999999999999</v>
      </c>
      <c r="X230" s="22">
        <v>2.4300000000000002</v>
      </c>
    </row>
    <row r="231" spans="1:24" ht="18.75" customHeight="1">
      <c r="A231" s="176">
        <v>44883</v>
      </c>
      <c r="B231" s="50">
        <v>163.66059999999999</v>
      </c>
      <c r="C231" s="50">
        <v>121.99720000000001</v>
      </c>
      <c r="D231" s="50">
        <v>151.41999999999999</v>
      </c>
      <c r="E231" s="50">
        <v>23.12</v>
      </c>
      <c r="F231" s="51">
        <v>4.2321999999999999E-2</v>
      </c>
      <c r="G231" s="51">
        <v>4.5329000000000001E-2</v>
      </c>
      <c r="H231" s="51">
        <v>4.2967999999999999E-2</v>
      </c>
      <c r="I231" s="51">
        <v>4.0085000000000003E-2</v>
      </c>
      <c r="J231" s="51">
        <v>3.8288000000000003E-2</v>
      </c>
      <c r="K231" s="51">
        <v>3.9271E-2</v>
      </c>
      <c r="L231" s="51">
        <v>3.9260000000000003E-2</v>
      </c>
      <c r="M231" s="51">
        <v>4.2967999999999999E-2</v>
      </c>
      <c r="N231" s="51">
        <v>2.4549999999999999E-2</v>
      </c>
      <c r="O231" s="52">
        <v>149.9907</v>
      </c>
      <c r="P231" s="50">
        <v>1740</v>
      </c>
      <c r="Q231" s="52">
        <v>1786.91</v>
      </c>
      <c r="R231" s="50">
        <v>8847.9</v>
      </c>
      <c r="S231" s="30">
        <v>106.28100000000001</v>
      </c>
      <c r="T231" s="50">
        <v>7.0982000000000003</v>
      </c>
      <c r="U231" s="50">
        <v>7.1078000000000001</v>
      </c>
      <c r="V231" s="50">
        <v>2.6349999999999998</v>
      </c>
      <c r="W231" s="22">
        <v>2.585</v>
      </c>
      <c r="X231" s="22">
        <v>2.4700000000000002</v>
      </c>
    </row>
    <row r="232" spans="1:24" ht="18.75" customHeight="1">
      <c r="A232" s="176">
        <v>44882</v>
      </c>
      <c r="B232" s="50">
        <v>164.04920000000001</v>
      </c>
      <c r="C232" s="50">
        <v>122.76309999999999</v>
      </c>
      <c r="D232" s="50">
        <v>153.78200000000001</v>
      </c>
      <c r="E232" s="50">
        <v>23.93</v>
      </c>
      <c r="F232" s="51">
        <v>4.1973999999999997E-2</v>
      </c>
      <c r="G232" s="51">
        <v>4.4519999999999997E-2</v>
      </c>
      <c r="H232" s="51">
        <v>4.2164E-2</v>
      </c>
      <c r="I232" s="51">
        <v>3.9371000000000003E-2</v>
      </c>
      <c r="J232" s="51">
        <v>3.7657000000000003E-2</v>
      </c>
      <c r="K232" s="51">
        <v>3.8627000000000002E-2</v>
      </c>
      <c r="L232" s="51">
        <v>3.8751000000000001E-2</v>
      </c>
      <c r="M232" s="51">
        <v>4.2164E-2</v>
      </c>
      <c r="N232" s="51">
        <v>2.4979999999999999E-2</v>
      </c>
      <c r="O232" s="52">
        <v>150.09639999999999</v>
      </c>
      <c r="P232" s="50">
        <v>1740</v>
      </c>
      <c r="Q232" s="52">
        <v>1786.91</v>
      </c>
      <c r="R232" s="50">
        <v>8847.9</v>
      </c>
      <c r="S232" s="30">
        <v>106.404</v>
      </c>
      <c r="T232" s="50">
        <v>7.0454999999999997</v>
      </c>
      <c r="U232" s="50">
        <v>7.0484</v>
      </c>
      <c r="V232" s="50">
        <v>2.4900000000000002</v>
      </c>
      <c r="W232" s="22">
        <v>2.4500000000000002</v>
      </c>
      <c r="X232" s="22">
        <v>2.42</v>
      </c>
    </row>
    <row r="233" spans="1:24" ht="18.75" customHeight="1">
      <c r="A233" s="176">
        <v>44881</v>
      </c>
      <c r="B233" s="50">
        <v>164.53720000000001</v>
      </c>
      <c r="C233" s="50">
        <v>124.4513</v>
      </c>
      <c r="D233" s="50">
        <v>141.47999999999999</v>
      </c>
      <c r="E233" s="50">
        <v>24.11</v>
      </c>
      <c r="F233" s="51">
        <v>4.2082000000000001E-2</v>
      </c>
      <c r="G233" s="51">
        <v>4.3548999999999997E-2</v>
      </c>
      <c r="H233" s="51">
        <v>4.1357999999999999E-2</v>
      </c>
      <c r="I233" s="51">
        <v>3.8503000000000003E-2</v>
      </c>
      <c r="J233" s="51">
        <v>3.6899000000000001E-2</v>
      </c>
      <c r="K233" s="51">
        <v>3.7832999999999999E-2</v>
      </c>
      <c r="L233" s="51">
        <v>3.8394999999999999E-2</v>
      </c>
      <c r="M233" s="51">
        <v>4.1357999999999999E-2</v>
      </c>
      <c r="N233" s="51">
        <v>2.5309999999999999E-2</v>
      </c>
      <c r="O233" s="52">
        <v>150.09690000000001</v>
      </c>
      <c r="P233" s="50">
        <v>1740</v>
      </c>
      <c r="Q233" s="52">
        <v>1786.91</v>
      </c>
      <c r="R233" s="50">
        <v>8847.9</v>
      </c>
      <c r="S233" s="30">
        <v>106.66</v>
      </c>
      <c r="T233" s="50">
        <v>7.069</v>
      </c>
      <c r="U233" s="50">
        <v>7.0416999999999996</v>
      </c>
      <c r="V233" s="50">
        <v>2.5299999999999998</v>
      </c>
      <c r="W233" s="22">
        <v>2.4950000000000001</v>
      </c>
      <c r="X233" s="22">
        <v>2.4750000000000001</v>
      </c>
    </row>
    <row r="234" spans="1:24" ht="18.75" customHeight="1">
      <c r="A234" s="176">
        <v>44880</v>
      </c>
      <c r="B234" s="50">
        <v>163.95099999999999</v>
      </c>
      <c r="C234" s="50">
        <v>122.9727</v>
      </c>
      <c r="D234" s="50">
        <v>140.90799999999999</v>
      </c>
      <c r="E234" s="50">
        <v>24.54</v>
      </c>
      <c r="F234" s="51">
        <v>4.1207000000000001E-2</v>
      </c>
      <c r="G234" s="51">
        <v>4.3381999999999997E-2</v>
      </c>
      <c r="H234" s="51">
        <v>4.1362000000000003E-2</v>
      </c>
      <c r="I234" s="51">
        <v>3.8955999999999998E-2</v>
      </c>
      <c r="J234" s="51">
        <v>3.7696E-2</v>
      </c>
      <c r="K234" s="51">
        <v>3.8422999999999999E-2</v>
      </c>
      <c r="L234" s="51">
        <v>3.9606000000000002E-2</v>
      </c>
      <c r="M234" s="51">
        <v>4.1362000000000003E-2</v>
      </c>
      <c r="N234" s="51">
        <v>2.4750000000000001E-2</v>
      </c>
      <c r="O234" s="52">
        <v>150.06989999999999</v>
      </c>
      <c r="P234" s="50">
        <v>1740</v>
      </c>
      <c r="Q234" s="52">
        <v>1786.91</v>
      </c>
      <c r="R234" s="50">
        <v>8847.9</v>
      </c>
      <c r="S234" s="30">
        <v>106.292</v>
      </c>
      <c r="T234" s="50">
        <v>7.0972999999999997</v>
      </c>
      <c r="U234" s="50">
        <v>7.0919999999999996</v>
      </c>
      <c r="V234" s="50">
        <v>2.39</v>
      </c>
      <c r="W234" s="22">
        <v>2.3250000000000002</v>
      </c>
      <c r="X234" s="22">
        <v>2.3050000000000002</v>
      </c>
    </row>
    <row r="235" spans="1:24" ht="18.75" customHeight="1">
      <c r="A235" s="176">
        <v>44879</v>
      </c>
      <c r="B235" s="50">
        <v>163.10120000000001</v>
      </c>
      <c r="C235" s="50">
        <v>120.6925</v>
      </c>
      <c r="D235" s="50">
        <v>144.86500000000001</v>
      </c>
      <c r="E235" s="50">
        <v>23.73</v>
      </c>
      <c r="F235" s="51">
        <v>4.1592999999999998E-2</v>
      </c>
      <c r="G235" s="51">
        <v>4.3888000000000003E-2</v>
      </c>
      <c r="H235" s="51">
        <v>4.2256000000000002E-2</v>
      </c>
      <c r="I235" s="51">
        <v>3.9897000000000002E-2</v>
      </c>
      <c r="J235" s="51">
        <v>3.8536000000000001E-2</v>
      </c>
      <c r="K235" s="51">
        <v>3.9299000000000001E-2</v>
      </c>
      <c r="L235" s="51">
        <v>4.0361000000000001E-2</v>
      </c>
      <c r="M235" s="51">
        <v>4.2256000000000002E-2</v>
      </c>
      <c r="N235" s="51">
        <v>2.46E-2</v>
      </c>
      <c r="O235" s="52">
        <v>150.09800000000001</v>
      </c>
      <c r="P235" s="50">
        <v>1740</v>
      </c>
      <c r="Q235" s="52">
        <v>1786.91</v>
      </c>
      <c r="R235" s="50">
        <v>8847.9</v>
      </c>
      <c r="S235" s="30">
        <v>108.206</v>
      </c>
      <c r="T235" s="50">
        <v>7.1864999999999997</v>
      </c>
      <c r="U235" s="50">
        <v>7.1520999999999999</v>
      </c>
      <c r="V235" s="50">
        <v>2.35</v>
      </c>
      <c r="W235" s="22">
        <v>2.3250000000000002</v>
      </c>
      <c r="X235" s="22">
        <v>2.29</v>
      </c>
    </row>
    <row r="236" spans="1:24" ht="18.75" customHeight="1">
      <c r="A236" s="176">
        <v>44876</v>
      </c>
      <c r="B236" s="50">
        <v>161.58949999999999</v>
      </c>
      <c r="C236" s="50">
        <v>110.4413</v>
      </c>
      <c r="D236" s="50">
        <v>159.32499999999999</v>
      </c>
      <c r="E236" s="50">
        <v>22.52</v>
      </c>
      <c r="F236" s="51">
        <v>4.1571999999999998E-2</v>
      </c>
      <c r="G236" s="51">
        <v>4.3320999999999998E-2</v>
      </c>
      <c r="H236" s="51">
        <v>4.1866E-2</v>
      </c>
      <c r="I236" s="51">
        <v>3.9375E-2</v>
      </c>
      <c r="J236" s="51">
        <v>3.8124999999999999E-2</v>
      </c>
      <c r="K236" s="51">
        <v>3.8758000000000001E-2</v>
      </c>
      <c r="L236" s="51">
        <v>4.0153000000000001E-2</v>
      </c>
      <c r="M236" s="51">
        <v>4.1866E-2</v>
      </c>
      <c r="N236" s="51">
        <v>2.333E-2</v>
      </c>
      <c r="O236" s="52">
        <v>150.31110000000001</v>
      </c>
      <c r="P236" s="50">
        <v>1740</v>
      </c>
      <c r="Q236" s="52">
        <v>1786.91</v>
      </c>
      <c r="R236" s="50">
        <v>8847.9</v>
      </c>
      <c r="S236" s="30">
        <v>110.54900000000001</v>
      </c>
      <c r="T236" s="50">
        <v>7.2409999999999997</v>
      </c>
      <c r="U236" s="50">
        <v>7.2740999999999998</v>
      </c>
      <c r="V236" s="50">
        <v>2.36</v>
      </c>
      <c r="W236" s="22">
        <v>2.34</v>
      </c>
      <c r="X236" s="22">
        <v>2.2799999999999998</v>
      </c>
    </row>
    <row r="237" spans="1:24" ht="18.75" customHeight="1">
      <c r="A237" s="176">
        <v>44875</v>
      </c>
      <c r="B237" s="50">
        <v>161.58949999999999</v>
      </c>
      <c r="C237" s="50">
        <v>110.4413</v>
      </c>
      <c r="D237" s="50">
        <v>184.36</v>
      </c>
      <c r="E237" s="50">
        <v>23.53</v>
      </c>
      <c r="F237" s="51">
        <v>4.1571999999999998E-2</v>
      </c>
      <c r="G237" s="51">
        <v>4.3320999999999998E-2</v>
      </c>
      <c r="H237" s="51">
        <v>4.1866E-2</v>
      </c>
      <c r="I237" s="51">
        <v>3.9375E-2</v>
      </c>
      <c r="J237" s="51">
        <v>3.8124999999999999E-2</v>
      </c>
      <c r="K237" s="51">
        <v>3.8758000000000001E-2</v>
      </c>
      <c r="L237" s="51">
        <v>4.0508000000000002E-2</v>
      </c>
      <c r="M237" s="51">
        <v>4.1866E-2</v>
      </c>
      <c r="N237" s="51">
        <v>2.2950000000000002E-2</v>
      </c>
      <c r="O237" s="52">
        <v>150.46680000000001</v>
      </c>
      <c r="P237" s="50">
        <v>1740</v>
      </c>
      <c r="Q237" s="52">
        <v>1786.91</v>
      </c>
      <c r="R237" s="50">
        <v>8847.9</v>
      </c>
      <c r="S237" s="30">
        <v>109.636</v>
      </c>
      <c r="T237" s="50">
        <v>7.2309999999999999</v>
      </c>
      <c r="U237" s="50">
        <v>7.2302</v>
      </c>
      <c r="V237" s="50">
        <v>2.39</v>
      </c>
      <c r="W237" s="22">
        <v>2.38</v>
      </c>
      <c r="X237" s="22">
        <v>2.33</v>
      </c>
    </row>
    <row r="238" spans="1:24" ht="18.75" customHeight="1">
      <c r="A238" s="176">
        <v>44874</v>
      </c>
      <c r="B238" s="50">
        <v>160.0368</v>
      </c>
      <c r="C238" s="50">
        <v>110.72839999999999</v>
      </c>
      <c r="D238" s="50">
        <v>183.22399999999999</v>
      </c>
      <c r="E238" s="50">
        <v>26.09</v>
      </c>
      <c r="F238" s="51">
        <v>4.1875000000000002E-2</v>
      </c>
      <c r="G238" s="51">
        <v>4.5795000000000002E-2</v>
      </c>
      <c r="H238" s="51">
        <v>4.4887000000000003E-2</v>
      </c>
      <c r="I238" s="51">
        <v>4.2409000000000002E-2</v>
      </c>
      <c r="J238" s="51">
        <v>4.0923000000000001E-2</v>
      </c>
      <c r="K238" s="51">
        <v>4.1666000000000002E-2</v>
      </c>
      <c r="L238" s="51">
        <v>4.2684E-2</v>
      </c>
      <c r="M238" s="51">
        <v>4.4887000000000003E-2</v>
      </c>
      <c r="N238" s="51">
        <v>2.2880000000000001E-2</v>
      </c>
      <c r="O238" s="52">
        <v>150.53</v>
      </c>
      <c r="P238" s="50">
        <v>1740</v>
      </c>
      <c r="Q238" s="52">
        <v>1786.91</v>
      </c>
      <c r="R238" s="50">
        <v>8847.9</v>
      </c>
      <c r="S238" s="30">
        <v>110.12</v>
      </c>
      <c r="T238" s="50">
        <v>7.2312000000000003</v>
      </c>
      <c r="U238" s="50">
        <v>7.2298</v>
      </c>
      <c r="V238" s="50">
        <v>2.44</v>
      </c>
      <c r="W238" s="22">
        <v>2.41</v>
      </c>
      <c r="X238" s="22">
        <v>2.355</v>
      </c>
    </row>
    <row r="239" spans="1:24" ht="18.75" customHeight="1">
      <c r="A239" s="176">
        <v>44873</v>
      </c>
      <c r="B239" s="50">
        <v>159.30009999999999</v>
      </c>
      <c r="C239" s="50">
        <v>108.8094</v>
      </c>
      <c r="D239" s="50">
        <v>188.86500000000001</v>
      </c>
      <c r="E239" s="50">
        <v>25.54</v>
      </c>
      <c r="F239" s="51">
        <v>4.1543999999999998E-2</v>
      </c>
      <c r="G239" s="51">
        <v>4.6505999999999999E-2</v>
      </c>
      <c r="H239" s="51">
        <v>4.5626E-2</v>
      </c>
      <c r="I239" s="51">
        <v>4.2937999999999997E-2</v>
      </c>
      <c r="J239" s="51">
        <v>4.1234E-2</v>
      </c>
      <c r="K239" s="51">
        <v>4.2058999999999999E-2</v>
      </c>
      <c r="L239" s="51">
        <v>4.2749000000000002E-2</v>
      </c>
      <c r="M239" s="51">
        <v>4.5626E-2</v>
      </c>
      <c r="N239" s="51">
        <v>2.2759999999999999E-2</v>
      </c>
      <c r="O239" s="52">
        <v>150.43129999999999</v>
      </c>
      <c r="P239" s="50">
        <v>1740</v>
      </c>
      <c r="Q239" s="52">
        <v>1786.91</v>
      </c>
      <c r="R239" s="50">
        <v>8847.9</v>
      </c>
      <c r="S239" s="30">
        <v>110.877</v>
      </c>
      <c r="T239" s="50">
        <v>7.1851000000000003</v>
      </c>
      <c r="U239" s="50">
        <v>7.1864999999999997</v>
      </c>
      <c r="V239" s="50">
        <v>2.4500500000000001</v>
      </c>
      <c r="W239" s="22">
        <v>2.4300000000000002</v>
      </c>
      <c r="X239" s="22">
        <v>2.28505</v>
      </c>
    </row>
    <row r="240" spans="1:24" ht="18.75" customHeight="1">
      <c r="A240" s="176">
        <v>44872</v>
      </c>
      <c r="B240" s="50">
        <v>158.81290000000001</v>
      </c>
      <c r="C240" s="50">
        <v>108.0334</v>
      </c>
      <c r="D240" s="50">
        <v>194.221</v>
      </c>
      <c r="E240" s="50">
        <v>24.35</v>
      </c>
      <c r="F240" s="51">
        <v>4.0739999999999998E-2</v>
      </c>
      <c r="G240" s="51">
        <v>4.7217000000000002E-2</v>
      </c>
      <c r="H240" s="51">
        <v>4.6462999999999997E-2</v>
      </c>
      <c r="I240" s="51">
        <v>4.3875999999999998E-2</v>
      </c>
      <c r="J240" s="51">
        <v>4.2134999999999999E-2</v>
      </c>
      <c r="K240" s="51">
        <v>4.3060000000000001E-2</v>
      </c>
      <c r="L240" s="51">
        <v>4.3189999999999999E-2</v>
      </c>
      <c r="M240" s="51">
        <v>4.6462999999999997E-2</v>
      </c>
      <c r="N240" s="51">
        <v>2.265E-2</v>
      </c>
      <c r="O240" s="52">
        <v>150.39599999999999</v>
      </c>
      <c r="P240" s="50">
        <v>1740</v>
      </c>
      <c r="Q240" s="52">
        <v>1786.91</v>
      </c>
      <c r="R240" s="50">
        <v>8847.9</v>
      </c>
      <c r="S240" s="30">
        <v>112.93</v>
      </c>
      <c r="T240" s="50">
        <v>7.3014999999999999</v>
      </c>
      <c r="U240" s="50">
        <v>7.3316999999999997</v>
      </c>
      <c r="V240" s="50">
        <v>2.4350000000000001</v>
      </c>
      <c r="W240" s="22">
        <v>2.415</v>
      </c>
      <c r="X240" s="22">
        <v>2.29</v>
      </c>
    </row>
    <row r="241" spans="1:24" ht="18.75" customHeight="1">
      <c r="A241" s="176">
        <v>44869</v>
      </c>
      <c r="B241" s="50">
        <v>158.92519999999999</v>
      </c>
      <c r="C241" s="50">
        <v>107.598</v>
      </c>
      <c r="D241" s="50">
        <v>215.06700000000001</v>
      </c>
      <c r="E241" s="50">
        <v>24.55</v>
      </c>
      <c r="F241" s="51">
        <v>4.1002999999999998E-2</v>
      </c>
      <c r="G241" s="51">
        <v>4.6584E-2</v>
      </c>
      <c r="H241" s="51">
        <v>4.5909999999999999E-2</v>
      </c>
      <c r="I241" s="51">
        <v>4.3307999999999999E-2</v>
      </c>
      <c r="J241" s="51">
        <v>4.1584000000000003E-2</v>
      </c>
      <c r="K241" s="51">
        <v>4.2505000000000001E-2</v>
      </c>
      <c r="L241" s="51">
        <v>4.2463000000000001E-2</v>
      </c>
      <c r="M241" s="51">
        <v>4.5909999999999999E-2</v>
      </c>
      <c r="N241" s="51">
        <v>2.257E-2</v>
      </c>
      <c r="O241" s="52">
        <v>150.36429999999999</v>
      </c>
      <c r="P241" s="50">
        <v>1740</v>
      </c>
      <c r="Q241" s="52">
        <v>1786.91</v>
      </c>
      <c r="R241" s="50">
        <v>8847.9</v>
      </c>
      <c r="S241" s="30">
        <v>111.345</v>
      </c>
      <c r="T241" s="50">
        <v>7.29</v>
      </c>
      <c r="U241" s="50">
        <v>7.343</v>
      </c>
      <c r="V241" s="50">
        <v>2.48</v>
      </c>
      <c r="W241" s="22">
        <v>2.44</v>
      </c>
      <c r="X241" s="22">
        <v>2.31</v>
      </c>
    </row>
    <row r="242" spans="1:24" ht="18.75" customHeight="1">
      <c r="A242" s="176">
        <v>44868</v>
      </c>
      <c r="B242" s="50">
        <v>158.90280000000001</v>
      </c>
      <c r="C242" s="50">
        <v>107.4044</v>
      </c>
      <c r="D242" s="50">
        <v>222.703</v>
      </c>
      <c r="E242" s="50">
        <v>25.3</v>
      </c>
      <c r="F242" s="51">
        <v>4.1276E-2</v>
      </c>
      <c r="G242" s="51">
        <v>4.7137999999999999E-2</v>
      </c>
      <c r="H242" s="51">
        <v>4.6421999999999998E-2</v>
      </c>
      <c r="I242" s="51">
        <v>4.3677000000000001E-2</v>
      </c>
      <c r="J242" s="51">
        <v>4.1468999999999999E-2</v>
      </c>
      <c r="K242" s="51">
        <v>4.2687000000000003E-2</v>
      </c>
      <c r="L242" s="51">
        <v>4.1812000000000002E-2</v>
      </c>
      <c r="M242" s="51">
        <v>4.6421999999999998E-2</v>
      </c>
      <c r="N242" s="51">
        <v>2.2349999999999998E-2</v>
      </c>
      <c r="O242" s="52">
        <v>150.35759999999999</v>
      </c>
      <c r="P242" s="50">
        <v>1740</v>
      </c>
      <c r="Q242" s="52">
        <v>1786.91</v>
      </c>
      <c r="R242" s="50">
        <v>8847.9</v>
      </c>
      <c r="S242" s="30">
        <v>111.48099999999999</v>
      </c>
      <c r="T242" s="50">
        <v>7.2774999999999999</v>
      </c>
      <c r="U242" s="50">
        <v>7.3083999999999998</v>
      </c>
      <c r="V242" s="50">
        <v>2.48</v>
      </c>
      <c r="W242" s="22">
        <v>2.4449999999999998</v>
      </c>
      <c r="X242" s="22">
        <v>2.2949999999999999</v>
      </c>
    </row>
    <row r="243" spans="1:24" ht="18.75" customHeight="1">
      <c r="A243" s="176">
        <v>44867</v>
      </c>
      <c r="B243" s="50">
        <v>159.41630000000001</v>
      </c>
      <c r="C243" s="50">
        <v>108.4675</v>
      </c>
      <c r="D243" s="50">
        <v>215.702</v>
      </c>
      <c r="E243" s="50">
        <v>25.86</v>
      </c>
      <c r="F243" s="51">
        <v>4.1229000000000002E-2</v>
      </c>
      <c r="G243" s="51">
        <v>4.6197000000000002E-2</v>
      </c>
      <c r="H243" s="51">
        <v>4.5698000000000003E-2</v>
      </c>
      <c r="I243" s="51">
        <v>4.3092999999999999E-2</v>
      </c>
      <c r="J243" s="51">
        <v>4.1005E-2</v>
      </c>
      <c r="K243" s="51">
        <v>4.2133999999999998E-2</v>
      </c>
      <c r="L243" s="51">
        <v>4.1404999999999997E-2</v>
      </c>
      <c r="M243" s="51">
        <v>4.5698000000000003E-2</v>
      </c>
      <c r="N243" s="51">
        <v>2.2380000000000001E-2</v>
      </c>
      <c r="O243" s="52">
        <v>150.34350000000001</v>
      </c>
      <c r="P243" s="50">
        <v>1740</v>
      </c>
      <c r="Q243" s="52">
        <v>1786.91</v>
      </c>
      <c r="R243" s="50">
        <v>8847.9</v>
      </c>
      <c r="S243" s="30">
        <v>111.527</v>
      </c>
      <c r="T243" s="50">
        <v>7.3049999999999997</v>
      </c>
      <c r="U243" s="50">
        <v>7.3362999999999996</v>
      </c>
      <c r="V243" s="50">
        <v>2.5099999999999998</v>
      </c>
      <c r="W243" s="22">
        <v>2.4700000000000002</v>
      </c>
      <c r="X243" s="22">
        <v>2.31</v>
      </c>
    </row>
    <row r="244" spans="1:24" ht="18.75" customHeight="1">
      <c r="A244" s="176">
        <v>44866</v>
      </c>
      <c r="B244" s="50">
        <v>159.45089999999999</v>
      </c>
      <c r="C244" s="50">
        <v>109.1909</v>
      </c>
      <c r="D244" s="50">
        <v>228.511</v>
      </c>
      <c r="E244" s="50">
        <v>25.81</v>
      </c>
      <c r="F244" s="51">
        <v>4.0897000000000003E-2</v>
      </c>
      <c r="G244" s="51">
        <v>4.5447000000000001E-2</v>
      </c>
      <c r="H244" s="51">
        <v>4.4977999999999997E-2</v>
      </c>
      <c r="I244" s="51">
        <v>4.267E-2</v>
      </c>
      <c r="J244" s="51">
        <v>4.0418999999999997E-2</v>
      </c>
      <c r="K244" s="51">
        <v>4.1635999999999999E-2</v>
      </c>
      <c r="L244" s="51">
        <v>4.0918999999999997E-2</v>
      </c>
      <c r="M244" s="51">
        <v>4.4977999999999997E-2</v>
      </c>
      <c r="N244" s="51">
        <v>2.2200000000000001E-2</v>
      </c>
      <c r="O244" s="52">
        <v>150.27600000000001</v>
      </c>
      <c r="P244" s="50">
        <v>1740</v>
      </c>
      <c r="Q244" s="52">
        <v>1842.37</v>
      </c>
      <c r="R244" s="50">
        <v>8577.1</v>
      </c>
      <c r="S244" s="30">
        <v>110.752</v>
      </c>
      <c r="T244" s="50">
        <v>7.2523999999999997</v>
      </c>
      <c r="U244" s="50">
        <v>7.2671999999999999</v>
      </c>
      <c r="V244" s="50">
        <v>2.46</v>
      </c>
      <c r="W244" s="22">
        <v>2.41</v>
      </c>
      <c r="X244" s="22">
        <v>2.2650000000000001</v>
      </c>
    </row>
    <row r="245" spans="1:24" ht="18.75" customHeight="1">
      <c r="A245" s="176">
        <v>44865</v>
      </c>
      <c r="B245" s="50">
        <v>159.59960000000001</v>
      </c>
      <c r="C245" s="50">
        <v>110.28449999999999</v>
      </c>
      <c r="D245" s="50">
        <v>232.636</v>
      </c>
      <c r="E245" s="50">
        <v>25.88</v>
      </c>
      <c r="F245" s="51">
        <v>4.0558999999999998E-2</v>
      </c>
      <c r="G245" s="51">
        <v>4.4824000000000003E-2</v>
      </c>
      <c r="H245" s="51">
        <v>4.4403999999999999E-2</v>
      </c>
      <c r="I245" s="51">
        <v>4.2283000000000001E-2</v>
      </c>
      <c r="J245" s="51">
        <v>4.0478E-2</v>
      </c>
      <c r="K245" s="51">
        <v>4.1426999999999999E-2</v>
      </c>
      <c r="L245" s="51">
        <v>4.1639000000000002E-2</v>
      </c>
      <c r="M245" s="51">
        <v>4.4403999999999999E-2</v>
      </c>
      <c r="N245" s="51">
        <v>2.205E-2</v>
      </c>
      <c r="O245" s="52">
        <v>150.292</v>
      </c>
      <c r="P245" s="50">
        <v>1740</v>
      </c>
      <c r="Q245" s="52">
        <v>1842.37</v>
      </c>
      <c r="R245" s="50">
        <v>8577.1</v>
      </c>
      <c r="S245" s="30">
        <v>110.587</v>
      </c>
      <c r="T245" s="50">
        <v>7.2290000000000001</v>
      </c>
      <c r="U245" s="50">
        <v>7.2525000000000004</v>
      </c>
      <c r="V245" s="50">
        <v>2.5499999999999998</v>
      </c>
      <c r="W245" s="22">
        <v>2.5049999999999999</v>
      </c>
      <c r="X245" s="22">
        <v>2.3250000000000002</v>
      </c>
    </row>
    <row r="246" spans="1:24" ht="18.75" customHeight="1">
      <c r="A246" s="176">
        <v>44862</v>
      </c>
      <c r="B246" s="50">
        <v>160.30240000000001</v>
      </c>
      <c r="C246" s="50">
        <v>111.80410000000001</v>
      </c>
      <c r="D246" s="50">
        <v>222.9</v>
      </c>
      <c r="E246" s="50">
        <v>25.75</v>
      </c>
      <c r="F246" s="51">
        <v>4.0460000000000003E-2</v>
      </c>
      <c r="G246" s="51">
        <v>4.4142000000000001E-2</v>
      </c>
      <c r="H246" s="51">
        <v>4.3659999999999997E-2</v>
      </c>
      <c r="I246" s="51">
        <v>4.1843999999999999E-2</v>
      </c>
      <c r="J246" s="51">
        <v>4.0122999999999999E-2</v>
      </c>
      <c r="K246" s="51">
        <v>4.0984E-2</v>
      </c>
      <c r="L246" s="51">
        <v>4.1413999999999999E-2</v>
      </c>
      <c r="M246" s="51">
        <v>4.3659999999999997E-2</v>
      </c>
      <c r="N246" s="51">
        <v>2.223E-2</v>
      </c>
      <c r="O246" s="52">
        <v>150.26339999999999</v>
      </c>
      <c r="P246" s="50">
        <v>1740</v>
      </c>
      <c r="Q246" s="52">
        <v>1842.37</v>
      </c>
      <c r="R246" s="50">
        <v>8577.1</v>
      </c>
      <c r="S246" s="30">
        <v>109.7</v>
      </c>
      <c r="T246" s="50">
        <v>7.173</v>
      </c>
      <c r="U246" s="50">
        <v>7.1875</v>
      </c>
      <c r="V246" s="50">
        <v>2.61</v>
      </c>
      <c r="W246" s="22">
        <v>2.56</v>
      </c>
      <c r="X246" s="22">
        <v>2.34</v>
      </c>
    </row>
    <row r="247" spans="1:24" ht="18.75" customHeight="1">
      <c r="A247" s="176">
        <v>44861</v>
      </c>
      <c r="B247" s="50">
        <v>161.05269999999999</v>
      </c>
      <c r="C247" s="50">
        <v>112.8001</v>
      </c>
      <c r="D247" s="50">
        <v>218.42699999999999</v>
      </c>
      <c r="E247" s="50">
        <v>27.39</v>
      </c>
      <c r="F247" s="51">
        <v>4.0009000000000003E-2</v>
      </c>
      <c r="G247" s="51">
        <v>4.2741000000000001E-2</v>
      </c>
      <c r="H247" s="51">
        <v>4.2437999999999997E-2</v>
      </c>
      <c r="I247" s="51">
        <v>4.0605000000000002E-2</v>
      </c>
      <c r="J247" s="51">
        <v>3.9187E-2</v>
      </c>
      <c r="K247" s="51">
        <v>3.9865999999999999E-2</v>
      </c>
      <c r="L247" s="51">
        <v>4.0832E-2</v>
      </c>
      <c r="M247" s="51">
        <v>4.2437999999999997E-2</v>
      </c>
      <c r="N247" s="51">
        <v>2.231E-2</v>
      </c>
      <c r="O247" s="52">
        <v>150.2919</v>
      </c>
      <c r="P247" s="50">
        <v>1740</v>
      </c>
      <c r="Q247" s="52">
        <v>1842.37</v>
      </c>
      <c r="R247" s="50">
        <v>8577.1</v>
      </c>
      <c r="S247" s="30">
        <v>110.95</v>
      </c>
      <c r="T247" s="50">
        <v>7.2686999999999999</v>
      </c>
      <c r="U247" s="50">
        <v>7.3140000000000001</v>
      </c>
      <c r="V247" s="50">
        <v>2.68</v>
      </c>
      <c r="W247" s="22">
        <v>2.6549999999999998</v>
      </c>
      <c r="X247" s="22">
        <v>2.4300000000000002</v>
      </c>
    </row>
    <row r="248" spans="1:24" ht="18.75" customHeight="1">
      <c r="A248" s="176">
        <v>44860</v>
      </c>
      <c r="B248" s="50">
        <v>160.6447</v>
      </c>
      <c r="C248" s="50">
        <v>113.28</v>
      </c>
      <c r="D248" s="50">
        <v>223.46</v>
      </c>
      <c r="E248" s="50">
        <v>27.28</v>
      </c>
      <c r="F248" s="51">
        <v>4.0013E-2</v>
      </c>
      <c r="G248" s="51">
        <v>4.4039000000000002E-2</v>
      </c>
      <c r="H248" s="51">
        <v>4.3770999999999997E-2</v>
      </c>
      <c r="I248" s="51">
        <v>4.1846000000000001E-2</v>
      </c>
      <c r="J248" s="51">
        <v>4.0028000000000001E-2</v>
      </c>
      <c r="K248" s="51">
        <v>4.0941999999999999E-2</v>
      </c>
      <c r="L248" s="51">
        <v>4.138E-2</v>
      </c>
      <c r="M248" s="51">
        <v>4.3770999999999997E-2</v>
      </c>
      <c r="N248" s="51">
        <v>2.2429999999999999E-2</v>
      </c>
      <c r="O248" s="52">
        <v>150.3314</v>
      </c>
      <c r="P248" s="50">
        <v>1740</v>
      </c>
      <c r="Q248" s="52">
        <v>1842.37</v>
      </c>
      <c r="R248" s="50">
        <v>8577.1</v>
      </c>
      <c r="S248" s="30">
        <v>111.989</v>
      </c>
      <c r="T248" s="50">
        <v>7.2629999999999999</v>
      </c>
      <c r="U248" s="50">
        <v>7.3263999999999996</v>
      </c>
      <c r="V248" s="50">
        <v>2.5750500000000001</v>
      </c>
      <c r="W248" s="22">
        <v>2.54</v>
      </c>
      <c r="X248" s="22">
        <v>2.35</v>
      </c>
    </row>
    <row r="249" spans="1:24" ht="18.75" customHeight="1">
      <c r="A249" s="176">
        <v>44859</v>
      </c>
      <c r="B249" s="50">
        <v>160.566</v>
      </c>
      <c r="C249" s="50">
        <v>113.7872</v>
      </c>
      <c r="D249" s="50">
        <v>235.327</v>
      </c>
      <c r="E249" s="50">
        <v>28.46</v>
      </c>
      <c r="F249" s="51">
        <v>3.9655000000000003E-2</v>
      </c>
      <c r="G249" s="51">
        <v>4.4770999999999998E-2</v>
      </c>
      <c r="H249" s="51">
        <v>4.4623999999999997E-2</v>
      </c>
      <c r="I249" s="51">
        <v>4.2610000000000002E-2</v>
      </c>
      <c r="J249" s="51">
        <v>4.1021000000000002E-2</v>
      </c>
      <c r="K249" s="51">
        <v>4.1732999999999999E-2</v>
      </c>
      <c r="L249" s="51">
        <v>4.2575000000000002E-2</v>
      </c>
      <c r="M249" s="51">
        <v>4.4623999999999997E-2</v>
      </c>
      <c r="N249" s="51">
        <v>2.2630000000000001E-2</v>
      </c>
      <c r="O249" s="52">
        <v>150.2543</v>
      </c>
      <c r="P249" s="50">
        <v>1740</v>
      </c>
      <c r="Q249" s="52">
        <v>1842.37</v>
      </c>
      <c r="R249" s="50">
        <v>8577.1</v>
      </c>
      <c r="S249" s="30">
        <v>112.012</v>
      </c>
      <c r="T249" s="50">
        <v>7.2305999999999999</v>
      </c>
      <c r="U249" s="50">
        <v>7.2298999999999998</v>
      </c>
      <c r="V249" s="50">
        <v>2.62</v>
      </c>
      <c r="W249" s="22">
        <v>2.5750000000000002</v>
      </c>
      <c r="X249" s="22">
        <v>2.3650000000000002</v>
      </c>
    </row>
    <row r="250" spans="1:24" ht="18.75" customHeight="1">
      <c r="A250" s="176">
        <v>44858</v>
      </c>
      <c r="B250" s="50">
        <v>160.36449999999999</v>
      </c>
      <c r="C250" s="50">
        <v>114.8047</v>
      </c>
      <c r="D250" s="50">
        <v>229.48599999999999</v>
      </c>
      <c r="E250" s="50">
        <v>29.85</v>
      </c>
      <c r="F250" s="51">
        <v>3.9965000000000001E-2</v>
      </c>
      <c r="G250" s="51">
        <v>4.5046000000000003E-2</v>
      </c>
      <c r="H250" s="51">
        <v>4.5248999999999998E-2</v>
      </c>
      <c r="I250" s="51">
        <v>4.3625999999999998E-2</v>
      </c>
      <c r="J250" s="51">
        <v>4.2424000000000003E-2</v>
      </c>
      <c r="K250" s="51">
        <v>4.3061000000000002E-2</v>
      </c>
      <c r="L250" s="51">
        <v>4.3784000000000003E-2</v>
      </c>
      <c r="M250" s="51">
        <v>4.5248999999999998E-2</v>
      </c>
      <c r="N250" s="51">
        <v>2.2540000000000001E-2</v>
      </c>
      <c r="O250" s="52">
        <v>150.22399999999999</v>
      </c>
      <c r="P250" s="50">
        <v>1740</v>
      </c>
      <c r="Q250" s="52">
        <v>1842.37</v>
      </c>
      <c r="R250" s="50">
        <v>8577.1</v>
      </c>
      <c r="S250" s="30">
        <v>112.881</v>
      </c>
      <c r="T250" s="50">
        <v>7.2145000000000001</v>
      </c>
      <c r="U250" s="50">
        <v>7.2535999999999996</v>
      </c>
      <c r="V250" s="50">
        <v>2.5550000000000002</v>
      </c>
      <c r="W250" s="22">
        <v>2.5350000000000001</v>
      </c>
      <c r="X250" s="22">
        <v>2.335</v>
      </c>
    </row>
    <row r="251" spans="1:24" ht="18.75" customHeight="1">
      <c r="A251" s="176">
        <v>44855</v>
      </c>
      <c r="B251" s="50">
        <v>160.85830000000001</v>
      </c>
      <c r="C251" s="50">
        <v>115.5217</v>
      </c>
      <c r="D251" s="50">
        <v>217.72399999999999</v>
      </c>
      <c r="E251" s="50">
        <v>29.69</v>
      </c>
      <c r="F251" s="51">
        <v>3.9272000000000001E-2</v>
      </c>
      <c r="G251" s="51">
        <v>4.4722999999999999E-2</v>
      </c>
      <c r="H251" s="51">
        <v>4.5133E-2</v>
      </c>
      <c r="I251" s="51">
        <v>4.3410999999999998E-2</v>
      </c>
      <c r="J251" s="51">
        <v>4.2167000000000003E-2</v>
      </c>
      <c r="K251" s="51">
        <v>4.2847000000000003E-2</v>
      </c>
      <c r="L251" s="51">
        <v>4.3334999999999999E-2</v>
      </c>
      <c r="M251" s="51">
        <v>4.5133E-2</v>
      </c>
      <c r="N251" s="51">
        <v>2.2720000000000001E-2</v>
      </c>
      <c r="O251" s="52">
        <v>150.2439</v>
      </c>
      <c r="P251" s="50">
        <v>1740</v>
      </c>
      <c r="Q251" s="52">
        <v>1842.37</v>
      </c>
      <c r="R251" s="50">
        <v>8577.1</v>
      </c>
      <c r="S251" s="30">
        <v>112.98399999999999</v>
      </c>
      <c r="T251" s="50">
        <v>7.2286999999999999</v>
      </c>
      <c r="U251" s="50">
        <v>7.2683</v>
      </c>
      <c r="V251" s="50">
        <v>2.4900000000000002</v>
      </c>
      <c r="W251" s="22">
        <v>2.4900000000000002</v>
      </c>
      <c r="X251" s="22">
        <v>2.35</v>
      </c>
    </row>
    <row r="252" spans="1:24" ht="18.75" customHeight="1">
      <c r="A252" s="176">
        <v>44854</v>
      </c>
      <c r="B252" s="50">
        <v>160.9255</v>
      </c>
      <c r="C252" s="50">
        <v>116.6658</v>
      </c>
      <c r="D252" s="50">
        <v>200.905</v>
      </c>
      <c r="E252" s="50">
        <v>29.98</v>
      </c>
      <c r="F252" s="51">
        <v>3.9621000000000003E-2</v>
      </c>
      <c r="G252" s="51">
        <v>4.6100000000000002E-2</v>
      </c>
      <c r="H252" s="51">
        <v>4.6523000000000002E-2</v>
      </c>
      <c r="I252" s="51">
        <v>4.4444999999999998E-2</v>
      </c>
      <c r="J252" s="51">
        <v>4.2283000000000001E-2</v>
      </c>
      <c r="K252" s="51">
        <v>4.3536999999999999E-2</v>
      </c>
      <c r="L252" s="51">
        <v>4.2190999999999999E-2</v>
      </c>
      <c r="M252" s="51">
        <v>4.6523000000000002E-2</v>
      </c>
      <c r="N252" s="51">
        <v>2.2450000000000001E-2</v>
      </c>
      <c r="O252" s="52">
        <v>150.17670000000001</v>
      </c>
      <c r="P252" s="50">
        <v>1740</v>
      </c>
      <c r="Q252" s="52">
        <v>1842.37</v>
      </c>
      <c r="R252" s="50">
        <v>8577.1</v>
      </c>
      <c r="S252" s="30">
        <v>112.13</v>
      </c>
      <c r="T252" s="50">
        <v>7.2023000000000001</v>
      </c>
      <c r="U252" s="50">
        <v>7.2241</v>
      </c>
      <c r="V252" s="50">
        <v>2.58</v>
      </c>
      <c r="W252" s="22">
        <v>2.58</v>
      </c>
      <c r="X252" s="22">
        <v>2.44</v>
      </c>
    </row>
    <row r="253" spans="1:24" ht="18.75" customHeight="1">
      <c r="A253" s="176">
        <v>44853</v>
      </c>
      <c r="B253" s="50">
        <v>161.71039999999999</v>
      </c>
      <c r="C253" s="50">
        <v>117.61499999999999</v>
      </c>
      <c r="D253" s="50">
        <v>200.905</v>
      </c>
      <c r="E253" s="50">
        <v>30.76</v>
      </c>
      <c r="F253" s="51">
        <v>3.9599000000000002E-2</v>
      </c>
      <c r="G253" s="51">
        <v>4.5562999999999999E-2</v>
      </c>
      <c r="H253" s="51">
        <v>4.5664999999999997E-2</v>
      </c>
      <c r="I253" s="51">
        <v>4.3568000000000003E-2</v>
      </c>
      <c r="J253" s="51">
        <v>4.1334999999999997E-2</v>
      </c>
      <c r="K253" s="51">
        <v>4.2629E-2</v>
      </c>
      <c r="L253" s="51">
        <v>4.1249000000000001E-2</v>
      </c>
      <c r="M253" s="51">
        <v>4.5664999999999997E-2</v>
      </c>
      <c r="N253" s="51">
        <v>2.2429999999999999E-2</v>
      </c>
      <c r="O253" s="52">
        <v>150.23820000000001</v>
      </c>
      <c r="P253" s="50">
        <v>1740</v>
      </c>
      <c r="Q253" s="52">
        <v>1842.37</v>
      </c>
      <c r="R253" s="50">
        <v>8577.1</v>
      </c>
      <c r="S253" s="30">
        <v>112.039</v>
      </c>
      <c r="T253" s="50">
        <v>7.1965000000000003</v>
      </c>
      <c r="U253" s="50">
        <v>7.2091000000000003</v>
      </c>
      <c r="V253" s="50">
        <v>2.5299999999999998</v>
      </c>
      <c r="W253" s="22">
        <v>2.56</v>
      </c>
      <c r="X253" s="22">
        <v>2.4300000000000002</v>
      </c>
    </row>
    <row r="254" spans="1:24" ht="18.75" customHeight="1">
      <c r="A254" s="176">
        <v>44852</v>
      </c>
      <c r="B254" s="50">
        <v>162.46629999999999</v>
      </c>
      <c r="C254" s="50">
        <v>118.17610000000001</v>
      </c>
      <c r="D254" s="50">
        <v>203.81</v>
      </c>
      <c r="E254" s="50">
        <v>30.5</v>
      </c>
      <c r="F254" s="51">
        <v>3.8725000000000002E-2</v>
      </c>
      <c r="G254" s="51">
        <v>4.4285999999999999E-2</v>
      </c>
      <c r="H254" s="51">
        <v>4.4331000000000002E-2</v>
      </c>
      <c r="I254" s="51">
        <v>4.2216999999999998E-2</v>
      </c>
      <c r="J254" s="51">
        <v>4.0065999999999997E-2</v>
      </c>
      <c r="K254" s="51">
        <v>4.1251999999999997E-2</v>
      </c>
      <c r="L254" s="51">
        <v>4.0296999999999999E-2</v>
      </c>
      <c r="M254" s="51">
        <v>4.4331000000000002E-2</v>
      </c>
      <c r="N254" s="51">
        <v>2.249E-2</v>
      </c>
      <c r="O254" s="52">
        <v>150.15270000000001</v>
      </c>
      <c r="P254" s="50">
        <v>1740</v>
      </c>
      <c r="Q254" s="52">
        <v>1842.37</v>
      </c>
      <c r="R254" s="50">
        <v>8577.1</v>
      </c>
      <c r="S254" s="30">
        <v>113.31100000000001</v>
      </c>
      <c r="T254" s="50">
        <v>7.1924999999999999</v>
      </c>
      <c r="U254" s="50">
        <v>7.2202999999999999</v>
      </c>
      <c r="V254" s="50">
        <v>2.66</v>
      </c>
      <c r="W254" s="22">
        <v>2.67</v>
      </c>
      <c r="X254" s="22">
        <v>2.5049999999999999</v>
      </c>
    </row>
    <row r="255" spans="1:24" ht="18.75" customHeight="1">
      <c r="A255" s="176">
        <v>44851</v>
      </c>
      <c r="B255" s="50">
        <v>162.3083</v>
      </c>
      <c r="C255" s="50">
        <v>118.7987</v>
      </c>
      <c r="D255" s="50">
        <v>213.33</v>
      </c>
      <c r="E255" s="50">
        <v>31.37</v>
      </c>
      <c r="F255" s="51">
        <v>3.7358000000000002E-2</v>
      </c>
      <c r="G255" s="51">
        <v>4.4433E-2</v>
      </c>
      <c r="H255" s="51">
        <v>4.4358000000000002E-2</v>
      </c>
      <c r="I255" s="51">
        <v>4.2286999999999998E-2</v>
      </c>
      <c r="J255" s="51">
        <v>4.0104000000000001E-2</v>
      </c>
      <c r="K255" s="51">
        <v>4.1356999999999998E-2</v>
      </c>
      <c r="L255" s="51">
        <v>4.0203999999999997E-2</v>
      </c>
      <c r="M255" s="51">
        <v>4.4358000000000002E-2</v>
      </c>
      <c r="N255" s="51">
        <v>2.248E-2</v>
      </c>
      <c r="O255" s="52">
        <v>150.13640000000001</v>
      </c>
      <c r="P255" s="50">
        <v>1740</v>
      </c>
      <c r="Q255" s="52">
        <v>1842.37</v>
      </c>
      <c r="R255" s="50">
        <v>8577.1</v>
      </c>
      <c r="S255" s="30">
        <v>112.363</v>
      </c>
      <c r="T255" s="50">
        <v>7.1695000000000002</v>
      </c>
      <c r="U255" s="50">
        <v>7.1772999999999998</v>
      </c>
      <c r="V255" s="50">
        <v>2.68</v>
      </c>
      <c r="W255" s="22">
        <v>2.6949999999999998</v>
      </c>
      <c r="X255" s="22">
        <v>2.54</v>
      </c>
    </row>
    <row r="256" spans="1:24" ht="18.75" customHeight="1">
      <c r="A256" s="176">
        <v>44848</v>
      </c>
      <c r="B256" s="50">
        <v>162.57749999999999</v>
      </c>
      <c r="C256" s="50">
        <v>119.35420000000001</v>
      </c>
      <c r="D256" s="50">
        <v>202.304</v>
      </c>
      <c r="E256" s="50">
        <v>32.020000000000003</v>
      </c>
      <c r="F256" s="51">
        <v>3.6975000000000001E-2</v>
      </c>
      <c r="G256" s="51">
        <v>4.4958999999999999E-2</v>
      </c>
      <c r="H256" s="51">
        <v>4.4949999999999997E-2</v>
      </c>
      <c r="I256" s="51">
        <v>4.2677E-2</v>
      </c>
      <c r="J256" s="51">
        <v>4.0183999999999997E-2</v>
      </c>
      <c r="K256" s="51">
        <v>4.1646000000000002E-2</v>
      </c>
      <c r="L256" s="51">
        <v>3.9916E-2</v>
      </c>
      <c r="M256" s="51">
        <v>4.4949999999999997E-2</v>
      </c>
      <c r="N256" s="51">
        <v>2.257E-2</v>
      </c>
      <c r="O256" s="52">
        <v>150.08840000000001</v>
      </c>
      <c r="P256" s="50">
        <v>1740</v>
      </c>
      <c r="Q256" s="52">
        <v>1842.37</v>
      </c>
      <c r="R256" s="50">
        <v>8577.1</v>
      </c>
      <c r="S256" s="30">
        <v>113.32</v>
      </c>
      <c r="T256" s="50">
        <v>7.1748000000000003</v>
      </c>
      <c r="U256" s="50">
        <v>7.1749999999999998</v>
      </c>
      <c r="V256" s="50">
        <v>2.75</v>
      </c>
      <c r="W256" s="22">
        <v>2.77</v>
      </c>
      <c r="X256" s="22">
        <v>2.6</v>
      </c>
    </row>
    <row r="257" spans="1:24" ht="18.75" customHeight="1">
      <c r="A257" s="176">
        <v>44847</v>
      </c>
      <c r="B257" s="50">
        <v>163.09739999999999</v>
      </c>
      <c r="C257" s="50">
        <v>120.00490000000001</v>
      </c>
      <c r="D257" s="50">
        <v>204.44499999999999</v>
      </c>
      <c r="E257" s="50">
        <v>31.94</v>
      </c>
      <c r="F257" s="51">
        <v>3.6961000000000001E-2</v>
      </c>
      <c r="G257" s="51">
        <v>4.4635000000000001E-2</v>
      </c>
      <c r="H257" s="51">
        <v>4.4442000000000002E-2</v>
      </c>
      <c r="I257" s="51">
        <v>4.2004E-2</v>
      </c>
      <c r="J257" s="51">
        <v>3.9434999999999998E-2</v>
      </c>
      <c r="K257" s="51">
        <v>4.0906999999999999E-2</v>
      </c>
      <c r="L257" s="51">
        <v>3.9163999999999997E-2</v>
      </c>
      <c r="M257" s="51">
        <v>4.4442000000000002E-2</v>
      </c>
      <c r="N257" s="51">
        <v>2.2700000000000001E-2</v>
      </c>
      <c r="O257" s="52">
        <v>150.1103</v>
      </c>
      <c r="P257" s="50">
        <v>1740</v>
      </c>
      <c r="Q257" s="52">
        <v>1842.37</v>
      </c>
      <c r="R257" s="50">
        <v>8577.1</v>
      </c>
      <c r="S257" s="30">
        <v>113.221</v>
      </c>
      <c r="T257" s="50">
        <v>7.1687000000000003</v>
      </c>
      <c r="U257" s="50">
        <v>7.1733000000000002</v>
      </c>
      <c r="V257" s="50">
        <v>2.87</v>
      </c>
      <c r="W257" s="22">
        <v>2.835</v>
      </c>
      <c r="X257" s="22">
        <v>2.6</v>
      </c>
    </row>
    <row r="258" spans="1:24" ht="18.75" customHeight="1">
      <c r="A258" s="176">
        <v>44846</v>
      </c>
      <c r="B258" s="50">
        <v>163.75389999999999</v>
      </c>
      <c r="C258" s="50">
        <v>120.5801</v>
      </c>
      <c r="D258" s="50">
        <v>199.36</v>
      </c>
      <c r="E258" s="50">
        <v>33.57</v>
      </c>
      <c r="F258" s="51">
        <v>3.6008999999999999E-2</v>
      </c>
      <c r="G258" s="51">
        <v>4.2910999999999998E-2</v>
      </c>
      <c r="H258" s="51">
        <v>4.3089000000000002E-2</v>
      </c>
      <c r="I258" s="51">
        <v>4.1176999999999998E-2</v>
      </c>
      <c r="J258" s="51">
        <v>3.8961999999999997E-2</v>
      </c>
      <c r="K258" s="51">
        <v>4.0279000000000002E-2</v>
      </c>
      <c r="L258" s="51">
        <v>3.8744000000000001E-2</v>
      </c>
      <c r="M258" s="51">
        <v>4.3089000000000002E-2</v>
      </c>
      <c r="N258" s="51">
        <v>2.2790000000000001E-2</v>
      </c>
      <c r="O258" s="52">
        <v>150.22229999999999</v>
      </c>
      <c r="P258" s="50">
        <v>1740</v>
      </c>
      <c r="Q258" s="52">
        <v>1842.37</v>
      </c>
      <c r="R258" s="50">
        <v>8577.1</v>
      </c>
      <c r="S258" s="30">
        <v>113.14400000000001</v>
      </c>
      <c r="T258" s="50">
        <v>7.1554000000000002</v>
      </c>
      <c r="U258" s="50">
        <v>7.1536</v>
      </c>
      <c r="V258" s="50">
        <v>2.89</v>
      </c>
      <c r="W258" s="22">
        <v>2.835</v>
      </c>
      <c r="X258" s="22">
        <v>2.5150000000000001</v>
      </c>
    </row>
    <row r="259" spans="1:24" ht="18.75" customHeight="1">
      <c r="A259" s="176">
        <v>44845</v>
      </c>
      <c r="B259" s="50">
        <v>163.69159999999999</v>
      </c>
      <c r="C259" s="50">
        <v>121.5243</v>
      </c>
      <c r="D259" s="50">
        <v>201.31</v>
      </c>
      <c r="E259" s="50">
        <v>33.630000000000003</v>
      </c>
      <c r="F259" s="51">
        <v>3.4209999999999997E-2</v>
      </c>
      <c r="G259" s="51">
        <v>4.3057999999999999E-2</v>
      </c>
      <c r="H259" s="51">
        <v>4.3465999999999998E-2</v>
      </c>
      <c r="I259" s="51">
        <v>4.1703999999999998E-2</v>
      </c>
      <c r="J259" s="51">
        <v>3.9469999999999998E-2</v>
      </c>
      <c r="K259" s="51">
        <v>4.0800999999999997E-2</v>
      </c>
      <c r="L259" s="51">
        <v>3.9223000000000001E-2</v>
      </c>
      <c r="M259" s="51">
        <v>4.3465999999999998E-2</v>
      </c>
      <c r="N259" s="51">
        <v>2.273E-2</v>
      </c>
      <c r="O259" s="52">
        <v>150.2191</v>
      </c>
      <c r="P259" s="50">
        <v>1740</v>
      </c>
      <c r="Q259" s="52">
        <v>1842.37</v>
      </c>
      <c r="R259" s="50">
        <v>8577.1</v>
      </c>
      <c r="S259" s="30">
        <v>112.795</v>
      </c>
      <c r="T259" s="50">
        <v>7.1159999999999997</v>
      </c>
      <c r="U259" s="50">
        <v>7.1336000000000004</v>
      </c>
      <c r="V259" s="50">
        <v>2.9950000000000001</v>
      </c>
      <c r="W259" s="22">
        <v>2.915</v>
      </c>
      <c r="X259" s="22">
        <v>2.6</v>
      </c>
    </row>
    <row r="260" spans="1:24" ht="18.75" customHeight="1">
      <c r="A260" s="176">
        <v>44844</v>
      </c>
      <c r="B260" s="50">
        <v>164.27170000000001</v>
      </c>
      <c r="C260" s="50">
        <v>123.8762</v>
      </c>
      <c r="D260" s="50">
        <v>192.17500000000001</v>
      </c>
      <c r="E260" s="50">
        <v>32.450000000000003</v>
      </c>
      <c r="F260" s="51">
        <v>3.3312000000000001E-2</v>
      </c>
      <c r="G260" s="51">
        <v>4.3077999999999998E-2</v>
      </c>
      <c r="H260" s="51">
        <v>4.3430000000000003E-2</v>
      </c>
      <c r="I260" s="51">
        <v>4.1423000000000001E-2</v>
      </c>
      <c r="J260" s="51">
        <v>3.8814000000000001E-2</v>
      </c>
      <c r="K260" s="51">
        <v>4.0278000000000001E-2</v>
      </c>
      <c r="L260" s="51">
        <v>3.8417E-2</v>
      </c>
      <c r="M260" s="51">
        <v>4.3430000000000003E-2</v>
      </c>
      <c r="N260" s="51">
        <v>2.266E-2</v>
      </c>
      <c r="O260" s="52">
        <v>150.20580000000001</v>
      </c>
      <c r="P260" s="50">
        <v>1740</v>
      </c>
      <c r="Q260" s="52">
        <v>1842.37</v>
      </c>
      <c r="R260" s="50">
        <v>8577.1</v>
      </c>
      <c r="S260" s="30">
        <v>112.258</v>
      </c>
      <c r="T260" s="50">
        <v>7.1159999999999997</v>
      </c>
      <c r="U260" s="50">
        <v>7.0837000000000003</v>
      </c>
      <c r="V260" s="50">
        <v>2.9</v>
      </c>
      <c r="W260" s="22">
        <v>2.84</v>
      </c>
      <c r="X260" s="22">
        <v>2.5299999999999998</v>
      </c>
    </row>
    <row r="261" spans="1:24" ht="18.75" customHeight="1">
      <c r="A261" s="176">
        <v>44841</v>
      </c>
      <c r="B261" s="50">
        <v>164.27170000000001</v>
      </c>
      <c r="C261" s="50">
        <v>123.8762</v>
      </c>
      <c r="D261" s="50">
        <v>183.39099999999999</v>
      </c>
      <c r="E261" s="50">
        <v>31.36</v>
      </c>
      <c r="F261" s="51">
        <v>3.3312000000000001E-2</v>
      </c>
      <c r="G261" s="51">
        <v>4.3077999999999998E-2</v>
      </c>
      <c r="H261" s="51">
        <v>4.3430000000000003E-2</v>
      </c>
      <c r="I261" s="51">
        <v>4.1423000000000001E-2</v>
      </c>
      <c r="J261" s="51">
        <v>3.8814000000000001E-2</v>
      </c>
      <c r="K261" s="51">
        <v>4.0278000000000001E-2</v>
      </c>
      <c r="L261" s="51">
        <v>3.8417E-2</v>
      </c>
      <c r="M261" s="51">
        <v>4.3430000000000003E-2</v>
      </c>
      <c r="N261" s="51">
        <v>2.3189999999999999E-2</v>
      </c>
      <c r="O261" s="52">
        <v>150.1925</v>
      </c>
      <c r="P261" s="50">
        <v>1740</v>
      </c>
      <c r="Q261" s="52">
        <v>1842.37</v>
      </c>
      <c r="R261" s="50">
        <v>8577.1</v>
      </c>
      <c r="S261" s="30">
        <v>111.208</v>
      </c>
      <c r="T261" s="50">
        <v>7.1159999999999997</v>
      </c>
      <c r="U261" s="50">
        <v>7.0683999999999996</v>
      </c>
      <c r="V261" s="50">
        <v>2.875</v>
      </c>
      <c r="W261" s="22">
        <v>2.81</v>
      </c>
      <c r="X261" s="22">
        <v>2.5</v>
      </c>
    </row>
    <row r="262" spans="1:24" ht="18.75" customHeight="1">
      <c r="A262" s="176">
        <v>44840</v>
      </c>
      <c r="B262" s="50">
        <v>164.63890000000001</v>
      </c>
      <c r="C262" s="50">
        <v>124.4836</v>
      </c>
      <c r="D262" s="50">
        <v>177.315</v>
      </c>
      <c r="E262" s="50">
        <v>30.52</v>
      </c>
      <c r="F262" s="51">
        <v>3.3685E-2</v>
      </c>
      <c r="G262" s="51">
        <v>4.2557999999999999E-2</v>
      </c>
      <c r="H262" s="51">
        <v>4.2706000000000001E-2</v>
      </c>
      <c r="I262" s="51">
        <v>4.0670999999999999E-2</v>
      </c>
      <c r="J262" s="51">
        <v>3.8235999999999999E-2</v>
      </c>
      <c r="K262" s="51">
        <v>3.9627000000000002E-2</v>
      </c>
      <c r="L262" s="51">
        <v>3.7837999999999997E-2</v>
      </c>
      <c r="M262" s="51">
        <v>4.2706000000000001E-2</v>
      </c>
      <c r="N262" s="51">
        <v>2.3189999999999999E-2</v>
      </c>
      <c r="O262" s="52">
        <v>150.166</v>
      </c>
      <c r="P262" s="50">
        <v>1740</v>
      </c>
      <c r="Q262" s="52">
        <v>1842.37</v>
      </c>
      <c r="R262" s="50">
        <v>8577.1</v>
      </c>
      <c r="S262" s="30">
        <v>110.065</v>
      </c>
      <c r="T262" s="50">
        <v>7.1159999999999997</v>
      </c>
      <c r="U262" s="50">
        <v>7.0415999999999999</v>
      </c>
      <c r="V262" s="50">
        <v>3.02</v>
      </c>
      <c r="W262" s="22">
        <v>2.94</v>
      </c>
      <c r="X262" s="22">
        <v>2.6349999999999998</v>
      </c>
    </row>
    <row r="263" spans="1:24" ht="18.75" customHeight="1">
      <c r="A263" s="176">
        <v>44839</v>
      </c>
      <c r="B263" s="50">
        <v>165.03139999999999</v>
      </c>
      <c r="C263" s="50">
        <v>126.35809999999999</v>
      </c>
      <c r="D263" s="50">
        <v>173.249</v>
      </c>
      <c r="E263" s="50">
        <v>28.55</v>
      </c>
      <c r="F263" s="51">
        <v>3.3508000000000003E-2</v>
      </c>
      <c r="G263" s="51">
        <v>4.1480999999999997E-2</v>
      </c>
      <c r="H263" s="51">
        <v>4.1660000000000003E-2</v>
      </c>
      <c r="I263" s="51">
        <v>3.9662000000000003E-2</v>
      </c>
      <c r="J263" s="51">
        <v>3.7527999999999999E-2</v>
      </c>
      <c r="K263" s="51">
        <v>3.8723E-2</v>
      </c>
      <c r="L263" s="51">
        <v>3.7538000000000002E-2</v>
      </c>
      <c r="M263" s="51">
        <v>4.1660000000000003E-2</v>
      </c>
      <c r="N263" s="51">
        <v>2.3189999999999999E-2</v>
      </c>
      <c r="O263" s="52">
        <v>150.166</v>
      </c>
      <c r="P263" s="50">
        <v>1740</v>
      </c>
      <c r="Q263" s="52">
        <v>1842.37</v>
      </c>
      <c r="R263" s="50">
        <v>8577.1</v>
      </c>
      <c r="S263" s="30">
        <v>111.745</v>
      </c>
      <c r="T263" s="50">
        <v>7.1159999999999997</v>
      </c>
      <c r="U263" s="50">
        <v>7.1045999999999996</v>
      </c>
      <c r="V263" s="50">
        <v>3.03</v>
      </c>
      <c r="W263" s="22">
        <v>2.94</v>
      </c>
      <c r="X263" s="22">
        <v>2.6349999999999998</v>
      </c>
    </row>
    <row r="264" spans="1:24" ht="18.75" customHeight="1">
      <c r="A264" s="176">
        <v>44838</v>
      </c>
      <c r="B264" s="50">
        <v>165.53710000000001</v>
      </c>
      <c r="C264" s="50">
        <v>126.6391</v>
      </c>
      <c r="D264" s="50">
        <v>181.85599999999999</v>
      </c>
      <c r="E264" s="50">
        <v>29.07</v>
      </c>
      <c r="F264" s="51">
        <v>3.3510999999999999E-2</v>
      </c>
      <c r="G264" s="51">
        <v>4.0925999999999997E-2</v>
      </c>
      <c r="H264" s="51">
        <v>4.0993000000000002E-2</v>
      </c>
      <c r="I264" s="51">
        <v>3.8538999999999997E-2</v>
      </c>
      <c r="J264" s="51">
        <v>3.6329E-2</v>
      </c>
      <c r="K264" s="51">
        <v>3.7492999999999999E-2</v>
      </c>
      <c r="L264" s="51">
        <v>3.6944999999999999E-2</v>
      </c>
      <c r="M264" s="51">
        <v>4.0993000000000002E-2</v>
      </c>
      <c r="N264" s="51">
        <v>2.3189999999999999E-2</v>
      </c>
      <c r="O264" s="52">
        <v>150.1352</v>
      </c>
      <c r="P264" s="50">
        <v>1740</v>
      </c>
      <c r="Q264" s="52">
        <v>1842.37</v>
      </c>
      <c r="R264" s="50">
        <v>8577.1</v>
      </c>
      <c r="S264" s="30">
        <v>112.117</v>
      </c>
      <c r="T264" s="50">
        <v>7.1159999999999997</v>
      </c>
      <c r="U264" s="50">
        <v>7.1418999999999997</v>
      </c>
      <c r="V264" s="50">
        <v>3.0049999999999999</v>
      </c>
      <c r="W264" s="22">
        <v>2.915</v>
      </c>
      <c r="X264" s="22">
        <v>2.625</v>
      </c>
    </row>
    <row r="265" spans="1:24" ht="18.75" customHeight="1">
      <c r="A265" s="176">
        <v>44837</v>
      </c>
      <c r="B265" s="50">
        <v>165.34530000000001</v>
      </c>
      <c r="C265" s="50">
        <v>126.46380000000001</v>
      </c>
      <c r="D265" s="50">
        <v>187.27</v>
      </c>
      <c r="E265" s="50">
        <v>30.1</v>
      </c>
      <c r="F265" s="51">
        <v>3.2127999999999997E-2</v>
      </c>
      <c r="G265" s="51">
        <v>4.1133999999999997E-2</v>
      </c>
      <c r="H265" s="51">
        <v>4.1160000000000002E-2</v>
      </c>
      <c r="I265" s="51">
        <v>3.8781999999999997E-2</v>
      </c>
      <c r="J265" s="51">
        <v>3.6387000000000003E-2</v>
      </c>
      <c r="K265" s="51">
        <v>3.7595999999999997E-2</v>
      </c>
      <c r="L265" s="51">
        <v>3.6783000000000003E-2</v>
      </c>
      <c r="M265" s="51">
        <v>4.1160000000000002E-2</v>
      </c>
      <c r="N265" s="51">
        <v>2.3189999999999999E-2</v>
      </c>
      <c r="O265" s="52">
        <v>150.20179999999999</v>
      </c>
      <c r="P265" s="50">
        <v>1730</v>
      </c>
      <c r="Q265" s="52">
        <v>1922.07</v>
      </c>
      <c r="R265" s="50">
        <v>8492.9</v>
      </c>
      <c r="S265" s="30">
        <v>112.254</v>
      </c>
      <c r="T265" s="50">
        <v>7.1249000000000002</v>
      </c>
      <c r="U265" s="50">
        <v>7.0978000000000003</v>
      </c>
      <c r="V265" s="50">
        <v>2.91</v>
      </c>
      <c r="W265" s="22">
        <v>2.875</v>
      </c>
      <c r="X265" s="22">
        <v>2.6200999999999999</v>
      </c>
    </row>
    <row r="266" spans="1:24" ht="18.75" customHeight="1">
      <c r="A266" s="176">
        <v>44834</v>
      </c>
      <c r="B266" s="50">
        <v>164.5873</v>
      </c>
      <c r="C266" s="50">
        <v>125.2398</v>
      </c>
      <c r="D266" s="50">
        <v>186.613</v>
      </c>
      <c r="E266" s="50">
        <v>31.62</v>
      </c>
      <c r="F266" s="51">
        <v>3.2466000000000002E-2</v>
      </c>
      <c r="G266" s="51">
        <v>4.2786999999999999E-2</v>
      </c>
      <c r="H266" s="51">
        <v>4.2881000000000002E-2</v>
      </c>
      <c r="I266" s="51">
        <v>4.0899999999999999E-2</v>
      </c>
      <c r="J266" s="51">
        <v>3.8286000000000001E-2</v>
      </c>
      <c r="K266" s="51">
        <v>3.9808000000000003E-2</v>
      </c>
      <c r="L266" s="51">
        <v>3.7759000000000001E-2</v>
      </c>
      <c r="M266" s="51">
        <v>4.2881000000000002E-2</v>
      </c>
      <c r="N266" s="51">
        <v>2.3189999999999999E-2</v>
      </c>
      <c r="O266" s="52">
        <v>150.22309999999999</v>
      </c>
      <c r="P266" s="50">
        <v>1730</v>
      </c>
      <c r="Q266" s="52">
        <v>1922.07</v>
      </c>
      <c r="R266" s="50">
        <v>8492.9</v>
      </c>
      <c r="S266" s="30">
        <v>112.604</v>
      </c>
      <c r="T266" s="50">
        <v>7.2004999999999999</v>
      </c>
      <c r="U266" s="50">
        <v>7.1623999999999999</v>
      </c>
      <c r="V266" s="50">
        <v>2.9350499999999999</v>
      </c>
      <c r="W266" s="22">
        <v>2.895</v>
      </c>
      <c r="X266" s="22">
        <v>2.665</v>
      </c>
    </row>
    <row r="267" spans="1:24" ht="18.75" customHeight="1">
      <c r="A267" s="176">
        <v>44833</v>
      </c>
      <c r="B267" s="50">
        <v>164.86349999999999</v>
      </c>
      <c r="C267" s="50">
        <v>125.7484</v>
      </c>
      <c r="D267" s="50">
        <v>189.101</v>
      </c>
      <c r="E267" s="50">
        <v>31.84</v>
      </c>
      <c r="F267" s="51">
        <v>3.2808999999999998E-2</v>
      </c>
      <c r="G267" s="51">
        <v>4.1924000000000003E-2</v>
      </c>
      <c r="H267" s="51">
        <v>4.2143E-2</v>
      </c>
      <c r="I267" s="51">
        <v>4.0170999999999998E-2</v>
      </c>
      <c r="J267" s="51">
        <v>3.7856000000000001E-2</v>
      </c>
      <c r="K267" s="51">
        <v>3.9212999999999998E-2</v>
      </c>
      <c r="L267" s="51">
        <v>3.7238E-2</v>
      </c>
      <c r="M267" s="51">
        <v>4.2143E-2</v>
      </c>
      <c r="N267" s="51">
        <v>2.3179999999999999E-2</v>
      </c>
      <c r="O267" s="52">
        <v>150.34200000000001</v>
      </c>
      <c r="P267" s="50">
        <v>1730</v>
      </c>
      <c r="Q267" s="52">
        <v>1922.07</v>
      </c>
      <c r="R267" s="50">
        <v>8492.9</v>
      </c>
      <c r="S267" s="30">
        <v>114.10599999999999</v>
      </c>
      <c r="T267" s="50">
        <v>7.1760999999999999</v>
      </c>
      <c r="U267" s="50">
        <v>7.1794000000000002</v>
      </c>
      <c r="V267" s="50">
        <v>2.81</v>
      </c>
      <c r="W267" s="22">
        <v>2.78</v>
      </c>
      <c r="X267" s="22">
        <v>2.5550000000000002</v>
      </c>
    </row>
    <row r="268" spans="1:24" ht="18.75" customHeight="1">
      <c r="A268" s="176">
        <v>44832</v>
      </c>
      <c r="B268" s="50">
        <v>165.37370000000001</v>
      </c>
      <c r="C268" s="50">
        <v>127.3015</v>
      </c>
      <c r="D268" s="50">
        <v>188.14400000000001</v>
      </c>
      <c r="E268" s="50">
        <v>30.18</v>
      </c>
      <c r="F268" s="51">
        <v>3.2786000000000003E-2</v>
      </c>
      <c r="G268" s="51">
        <v>4.1348999999999997E-2</v>
      </c>
      <c r="H268" s="51">
        <v>4.1620999999999998E-2</v>
      </c>
      <c r="I268" s="51">
        <v>3.9477999999999999E-2</v>
      </c>
      <c r="J268" s="51">
        <v>3.7311999999999998E-2</v>
      </c>
      <c r="K268" s="51">
        <v>3.8748999999999999E-2</v>
      </c>
      <c r="L268" s="51">
        <v>3.6990000000000002E-2</v>
      </c>
      <c r="M268" s="51">
        <v>4.1620999999999998E-2</v>
      </c>
      <c r="N268" s="51">
        <v>2.2950000000000002E-2</v>
      </c>
      <c r="O268" s="52">
        <v>150.4221</v>
      </c>
      <c r="P268" s="50">
        <v>1730</v>
      </c>
      <c r="Q268" s="52">
        <v>1922.07</v>
      </c>
      <c r="R268" s="50">
        <v>8492.9</v>
      </c>
      <c r="S268" s="30">
        <v>114.10299999999999</v>
      </c>
      <c r="T268" s="50">
        <v>7.1372</v>
      </c>
      <c r="U268" s="50">
        <v>7.1738999999999997</v>
      </c>
      <c r="V268" s="50">
        <v>2.85</v>
      </c>
      <c r="W268" s="22">
        <v>2.81</v>
      </c>
      <c r="X268" s="22">
        <v>2.62</v>
      </c>
    </row>
    <row r="269" spans="1:24" ht="18.75" customHeight="1">
      <c r="A269" s="176">
        <v>44831</v>
      </c>
      <c r="B269" s="50">
        <v>164.2792</v>
      </c>
      <c r="C269" s="50">
        <v>131.90880000000001</v>
      </c>
      <c r="D269" s="50">
        <v>168.56</v>
      </c>
      <c r="E269" s="50">
        <v>32.6</v>
      </c>
      <c r="F269" s="51">
        <v>3.2377000000000003E-2</v>
      </c>
      <c r="G269" s="51">
        <v>4.2828999999999999E-2</v>
      </c>
      <c r="H269" s="51">
        <v>4.3739E-2</v>
      </c>
      <c r="I269" s="51">
        <v>4.1845E-2</v>
      </c>
      <c r="J269" s="51">
        <v>3.9451E-2</v>
      </c>
      <c r="K269" s="51">
        <v>4.1110000000000001E-2</v>
      </c>
      <c r="L269" s="51">
        <v>3.8254000000000003E-2</v>
      </c>
      <c r="M269" s="51">
        <v>4.3739E-2</v>
      </c>
      <c r="N269" s="51">
        <v>2.2800000000000001E-2</v>
      </c>
      <c r="O269" s="52">
        <v>150.50829999999999</v>
      </c>
      <c r="P269" s="50">
        <v>1730</v>
      </c>
      <c r="Q269" s="52">
        <v>1922.07</v>
      </c>
      <c r="R269" s="50">
        <v>8492.9</v>
      </c>
      <c r="S269" s="30">
        <v>113.19199999999999</v>
      </c>
      <c r="T269" s="50">
        <v>7.1283000000000003</v>
      </c>
      <c r="U269" s="50">
        <v>7.1376999999999997</v>
      </c>
      <c r="V269" s="50">
        <v>2.74</v>
      </c>
      <c r="W269" s="22">
        <v>2.74</v>
      </c>
      <c r="X269" s="22">
        <v>2.61</v>
      </c>
    </row>
    <row r="270" spans="1:24" ht="18.75" customHeight="1">
      <c r="A270" s="176">
        <v>44830</v>
      </c>
      <c r="B270" s="50">
        <v>164.84440000000001</v>
      </c>
      <c r="C270" s="50">
        <v>132.50139999999999</v>
      </c>
      <c r="D270" s="50">
        <v>177.095</v>
      </c>
      <c r="E270" s="50">
        <v>32.26</v>
      </c>
      <c r="F270" s="51">
        <v>3.2204999999999998E-2</v>
      </c>
      <c r="G270" s="51">
        <v>4.3406E-2</v>
      </c>
      <c r="H270" s="51">
        <v>4.4135000000000001E-2</v>
      </c>
      <c r="I270" s="51">
        <v>4.1912999999999999E-2</v>
      </c>
      <c r="J270" s="51">
        <v>3.9244000000000001E-2</v>
      </c>
      <c r="K270" s="51">
        <v>4.1052999999999999E-2</v>
      </c>
      <c r="L270" s="51">
        <v>3.7400000000000003E-2</v>
      </c>
      <c r="M270" s="51">
        <v>4.4135000000000001E-2</v>
      </c>
      <c r="N270" s="51">
        <v>2.2769999999999999E-2</v>
      </c>
      <c r="O270" s="52">
        <v>150.52420000000001</v>
      </c>
      <c r="P270" s="50">
        <v>1730</v>
      </c>
      <c r="Q270" s="52">
        <v>1922.07</v>
      </c>
      <c r="R270" s="50">
        <v>8492.9</v>
      </c>
      <c r="S270" s="30">
        <v>111.35299999999999</v>
      </c>
      <c r="T270" s="50">
        <v>7.0781000000000001</v>
      </c>
      <c r="U270" s="50">
        <v>7.0819000000000001</v>
      </c>
      <c r="V270" s="50">
        <v>2.71</v>
      </c>
      <c r="W270" s="22">
        <v>2.71</v>
      </c>
      <c r="X270" s="22">
        <v>2.5649999999999999</v>
      </c>
    </row>
    <row r="271" spans="1:24" ht="18.75" customHeight="1">
      <c r="A271" s="176">
        <v>44827</v>
      </c>
      <c r="B271" s="50">
        <v>165.95920000000001</v>
      </c>
      <c r="C271" s="50">
        <v>132.96039999999999</v>
      </c>
      <c r="D271" s="50">
        <v>164.25700000000001</v>
      </c>
      <c r="E271" s="50">
        <v>29.92</v>
      </c>
      <c r="F271" s="51">
        <v>3.1822000000000003E-2</v>
      </c>
      <c r="G271" s="51">
        <v>4.2011E-2</v>
      </c>
      <c r="H271" s="51">
        <v>4.2233E-2</v>
      </c>
      <c r="I271" s="51">
        <v>3.9788999999999998E-2</v>
      </c>
      <c r="J271" s="51">
        <v>3.6845999999999997E-2</v>
      </c>
      <c r="K271" s="51">
        <v>3.8635000000000003E-2</v>
      </c>
      <c r="L271" s="51">
        <v>3.6059000000000001E-2</v>
      </c>
      <c r="M271" s="51">
        <v>4.2233E-2</v>
      </c>
      <c r="N271" s="51">
        <v>2.2089999999999999E-2</v>
      </c>
      <c r="O271" s="52">
        <v>150.52610000000001</v>
      </c>
      <c r="P271" s="50">
        <v>1730</v>
      </c>
      <c r="Q271" s="52">
        <v>1922.07</v>
      </c>
      <c r="R271" s="50">
        <v>8492.9</v>
      </c>
      <c r="S271" s="30">
        <v>110.642</v>
      </c>
      <c r="T271" s="50">
        <v>7.0502000000000002</v>
      </c>
      <c r="U271" s="50">
        <v>7.0751999999999997</v>
      </c>
      <c r="V271" s="50">
        <v>2.69</v>
      </c>
      <c r="W271" s="22">
        <v>2.71</v>
      </c>
      <c r="X271" s="22">
        <v>2.6</v>
      </c>
    </row>
    <row r="272" spans="1:24" ht="18.75" customHeight="1">
      <c r="A272" s="176">
        <v>44826</v>
      </c>
      <c r="B272" s="50">
        <v>166.0917</v>
      </c>
      <c r="C272" s="50">
        <v>133.9579</v>
      </c>
      <c r="D272" s="50">
        <v>155.01599999999999</v>
      </c>
      <c r="E272" s="50">
        <v>27.35</v>
      </c>
      <c r="F272" s="51">
        <v>3.1727999999999999E-2</v>
      </c>
      <c r="G272" s="51">
        <v>4.1222000000000002E-2</v>
      </c>
      <c r="H272" s="51">
        <v>4.1417000000000002E-2</v>
      </c>
      <c r="I272" s="51">
        <v>3.9363000000000002E-2</v>
      </c>
      <c r="J272" s="51">
        <v>3.7137999999999997E-2</v>
      </c>
      <c r="K272" s="51">
        <v>3.8600000000000002E-2</v>
      </c>
      <c r="L272" s="51">
        <v>3.6402999999999998E-2</v>
      </c>
      <c r="M272" s="51">
        <v>4.1417000000000002E-2</v>
      </c>
      <c r="N272" s="51">
        <v>2.198E-2</v>
      </c>
      <c r="O272" s="52">
        <v>150.5093</v>
      </c>
      <c r="P272" s="50">
        <v>1730</v>
      </c>
      <c r="Q272" s="52">
        <v>1922.07</v>
      </c>
      <c r="R272" s="50">
        <v>8492.9</v>
      </c>
      <c r="S272" s="30">
        <v>110.215</v>
      </c>
      <c r="T272" s="50">
        <v>7.0183</v>
      </c>
      <c r="U272" s="50">
        <v>7.0305</v>
      </c>
      <c r="V272" s="50">
        <v>2.71</v>
      </c>
      <c r="W272" s="22">
        <v>2.7</v>
      </c>
      <c r="X272" s="22">
        <v>2.57</v>
      </c>
    </row>
    <row r="273" spans="1:24" ht="18.75" customHeight="1">
      <c r="A273" s="176">
        <v>44825</v>
      </c>
      <c r="B273" s="50">
        <v>167.12479999999999</v>
      </c>
      <c r="C273" s="50">
        <v>135.17930000000001</v>
      </c>
      <c r="D273" s="50">
        <v>147.57300000000001</v>
      </c>
      <c r="E273" s="50">
        <v>27.99</v>
      </c>
      <c r="F273" s="51">
        <v>3.2271000000000001E-2</v>
      </c>
      <c r="G273" s="51">
        <v>4.0483999999999999E-2</v>
      </c>
      <c r="H273" s="51">
        <v>4.0078000000000003E-2</v>
      </c>
      <c r="I273" s="51">
        <v>3.7662000000000001E-2</v>
      </c>
      <c r="J273" s="51">
        <v>3.5298999999999997E-2</v>
      </c>
      <c r="K273" s="51">
        <v>3.6776999999999997E-2</v>
      </c>
      <c r="L273" s="51">
        <v>3.5022999999999999E-2</v>
      </c>
      <c r="M273" s="51">
        <v>4.0078000000000003E-2</v>
      </c>
      <c r="N273" s="51">
        <v>2.206E-2</v>
      </c>
      <c r="O273" s="52">
        <v>150.52109999999999</v>
      </c>
      <c r="P273" s="50">
        <v>1730</v>
      </c>
      <c r="Q273" s="52">
        <v>1922.07</v>
      </c>
      <c r="R273" s="50">
        <v>8492.9</v>
      </c>
      <c r="S273" s="30">
        <v>109.73699999999999</v>
      </c>
      <c r="T273" s="50">
        <v>7.0049999999999999</v>
      </c>
      <c r="U273" s="50">
        <v>7.0048000000000004</v>
      </c>
      <c r="V273" s="50">
        <v>2.7050000000000001</v>
      </c>
      <c r="W273" s="22">
        <v>2.665</v>
      </c>
      <c r="X273" s="22">
        <v>2.5099999999999998</v>
      </c>
    </row>
    <row r="274" spans="1:24" ht="18.75" customHeight="1">
      <c r="A274" s="176">
        <v>44824</v>
      </c>
      <c r="B274" s="50">
        <v>166.898</v>
      </c>
      <c r="C274" s="50">
        <v>135.47880000000001</v>
      </c>
      <c r="D274" s="50">
        <v>140.58500000000001</v>
      </c>
      <c r="E274" s="50">
        <v>27.16</v>
      </c>
      <c r="F274" s="51">
        <v>3.1809999999999998E-2</v>
      </c>
      <c r="G274" s="51">
        <v>3.9664999999999999E-2</v>
      </c>
      <c r="H274" s="51">
        <v>3.9368E-2</v>
      </c>
      <c r="I274" s="51">
        <v>3.7463999999999997E-2</v>
      </c>
      <c r="J274" s="51">
        <v>3.5630000000000002E-2</v>
      </c>
      <c r="K274" s="51">
        <v>3.6853999999999998E-2</v>
      </c>
      <c r="L274" s="51">
        <v>3.5707000000000003E-2</v>
      </c>
      <c r="M274" s="51">
        <v>3.9368E-2</v>
      </c>
      <c r="N274" s="51">
        <v>2.223E-2</v>
      </c>
      <c r="O274" s="52">
        <v>150.48560000000001</v>
      </c>
      <c r="P274" s="50">
        <v>1730</v>
      </c>
      <c r="Q274" s="52">
        <v>1922.07</v>
      </c>
      <c r="R274" s="50">
        <v>8492.9</v>
      </c>
      <c r="S274" s="30">
        <v>109.764</v>
      </c>
      <c r="T274" s="50">
        <v>6.9870000000000001</v>
      </c>
      <c r="U274" s="50">
        <v>6.9996999999999998</v>
      </c>
      <c r="V274" s="50">
        <v>2.7949999999999999</v>
      </c>
      <c r="W274" s="22">
        <v>2.7549999999999999</v>
      </c>
      <c r="X274" s="22">
        <v>2.5750000000000002</v>
      </c>
    </row>
    <row r="275" spans="1:24" ht="18.75" customHeight="1">
      <c r="A275" s="176">
        <v>44823</v>
      </c>
      <c r="B275" s="50">
        <v>167.19130000000001</v>
      </c>
      <c r="C275" s="50">
        <v>135.92859999999999</v>
      </c>
      <c r="D275" s="50">
        <v>128.23500000000001</v>
      </c>
      <c r="E275" s="50">
        <v>25.76</v>
      </c>
      <c r="F275" s="51">
        <v>3.1175999999999999E-2</v>
      </c>
      <c r="G275" s="51">
        <v>3.9357999999999997E-2</v>
      </c>
      <c r="H275" s="51">
        <v>3.8913000000000003E-2</v>
      </c>
      <c r="I275" s="51">
        <v>3.6823000000000002E-2</v>
      </c>
      <c r="J275" s="51">
        <v>3.4904999999999999E-2</v>
      </c>
      <c r="K275" s="51">
        <v>3.6118999999999998E-2</v>
      </c>
      <c r="L275" s="51">
        <v>3.5150000000000001E-2</v>
      </c>
      <c r="M275" s="51">
        <v>3.8913000000000003E-2</v>
      </c>
      <c r="N275" s="51">
        <v>2.2259999999999999E-2</v>
      </c>
      <c r="O275" s="52">
        <v>150.50569999999999</v>
      </c>
      <c r="P275" s="50">
        <v>1730</v>
      </c>
      <c r="Q275" s="52">
        <v>1922.07</v>
      </c>
      <c r="R275" s="50">
        <v>8492.9</v>
      </c>
      <c r="S275" s="30">
        <v>109.739</v>
      </c>
      <c r="T275" s="50">
        <v>6.9946000000000002</v>
      </c>
      <c r="U275" s="50">
        <v>7.0130999999999997</v>
      </c>
      <c r="V275" s="50">
        <v>2.88</v>
      </c>
      <c r="W275" s="22">
        <v>2.84</v>
      </c>
      <c r="X275" s="22">
        <v>2.64</v>
      </c>
    </row>
    <row r="276" spans="1:24" ht="18.75" customHeight="1">
      <c r="A276" s="176">
        <v>44820</v>
      </c>
      <c r="B276" s="50">
        <v>167.3965</v>
      </c>
      <c r="C276" s="50">
        <v>136.56979999999999</v>
      </c>
      <c r="D276" s="50">
        <v>127.684</v>
      </c>
      <c r="E276" s="50">
        <v>26.3</v>
      </c>
      <c r="F276" s="51">
        <v>3.0922000000000002E-2</v>
      </c>
      <c r="G276" s="51">
        <v>3.8670999999999997E-2</v>
      </c>
      <c r="H276" s="51">
        <v>3.8263999999999999E-2</v>
      </c>
      <c r="I276" s="51">
        <v>3.6309000000000001E-2</v>
      </c>
      <c r="J276" s="51">
        <v>3.4493999999999997E-2</v>
      </c>
      <c r="K276" s="51">
        <v>3.5596999999999997E-2</v>
      </c>
      <c r="L276" s="51">
        <v>3.5131000000000003E-2</v>
      </c>
      <c r="M276" s="51">
        <v>3.8263999999999999E-2</v>
      </c>
      <c r="N276" s="51">
        <v>2.2179999999999998E-2</v>
      </c>
      <c r="O276" s="52">
        <v>150.5188</v>
      </c>
      <c r="P276" s="50">
        <v>1730</v>
      </c>
      <c r="Q276" s="52">
        <v>1922.07</v>
      </c>
      <c r="R276" s="50">
        <v>8492.9</v>
      </c>
      <c r="S276" s="30">
        <v>109.658</v>
      </c>
      <c r="T276" s="50">
        <v>6.9618000000000002</v>
      </c>
      <c r="U276" s="50">
        <v>6.9729999999999999</v>
      </c>
      <c r="V276" s="50">
        <v>2.8849999999999998</v>
      </c>
      <c r="W276" s="22">
        <v>2.83</v>
      </c>
      <c r="X276" s="22">
        <v>2.6150000000000002</v>
      </c>
    </row>
    <row r="277" spans="1:24" ht="18.75" customHeight="1">
      <c r="A277" s="176">
        <v>44819</v>
      </c>
      <c r="B277" s="50">
        <v>167.369</v>
      </c>
      <c r="C277" s="50">
        <v>136.67830000000001</v>
      </c>
      <c r="D277" s="50">
        <v>122.84</v>
      </c>
      <c r="E277" s="50">
        <v>26.27</v>
      </c>
      <c r="F277" s="51">
        <v>3.1084000000000001E-2</v>
      </c>
      <c r="G277" s="51">
        <v>3.8646E-2</v>
      </c>
      <c r="H277" s="51">
        <v>3.8537000000000002E-2</v>
      </c>
      <c r="I277" s="51">
        <v>3.6653999999999999E-2</v>
      </c>
      <c r="J277" s="51">
        <v>3.4488999999999999E-2</v>
      </c>
      <c r="K277" s="51">
        <v>3.5853000000000003E-2</v>
      </c>
      <c r="L277" s="51">
        <v>3.4661999999999998E-2</v>
      </c>
      <c r="M277" s="51">
        <v>3.8537000000000002E-2</v>
      </c>
      <c r="N277" s="51">
        <v>2.196E-2</v>
      </c>
      <c r="O277" s="52">
        <v>150.60239999999999</v>
      </c>
      <c r="P277" s="50">
        <v>1730</v>
      </c>
      <c r="Q277" s="52">
        <v>1922.07</v>
      </c>
      <c r="R277" s="50">
        <v>8492.9</v>
      </c>
      <c r="S277" s="30">
        <v>109.815</v>
      </c>
      <c r="T277" s="50">
        <v>6.9305000000000003</v>
      </c>
      <c r="U277" s="50">
        <v>6.9828000000000001</v>
      </c>
      <c r="V277" s="50">
        <v>2.73</v>
      </c>
      <c r="W277" s="22">
        <v>2.7050000000000001</v>
      </c>
      <c r="X277" s="22">
        <v>2.58</v>
      </c>
    </row>
    <row r="278" spans="1:24" ht="18.75" customHeight="1">
      <c r="A278" s="176">
        <v>44818</v>
      </c>
      <c r="B278" s="50">
        <v>167.53710000000001</v>
      </c>
      <c r="C278" s="50">
        <v>135.334</v>
      </c>
      <c r="D278" s="50">
        <v>127.105</v>
      </c>
      <c r="E278" s="50">
        <v>26.16</v>
      </c>
      <c r="F278" s="51">
        <v>3.1653000000000001E-2</v>
      </c>
      <c r="G278" s="51">
        <v>3.7880999999999998E-2</v>
      </c>
      <c r="H278" s="51">
        <v>3.7919000000000001E-2</v>
      </c>
      <c r="I278" s="51">
        <v>3.6034999999999998E-2</v>
      </c>
      <c r="J278" s="51">
        <v>3.4042999999999997E-2</v>
      </c>
      <c r="K278" s="51">
        <v>3.5279999999999999E-2</v>
      </c>
      <c r="L278" s="51">
        <v>3.4581000000000001E-2</v>
      </c>
      <c r="M278" s="51">
        <v>3.7919000000000001E-2</v>
      </c>
      <c r="N278" s="51">
        <v>2.1940000000000001E-2</v>
      </c>
      <c r="O278" s="52">
        <v>150.57380000000001</v>
      </c>
      <c r="P278" s="50">
        <v>1730</v>
      </c>
      <c r="Q278" s="52">
        <v>1922.07</v>
      </c>
      <c r="R278" s="50">
        <v>8492.9</v>
      </c>
      <c r="S278" s="30">
        <v>108.33</v>
      </c>
      <c r="T278" s="50">
        <v>6.9264999999999999</v>
      </c>
      <c r="U278" s="50">
        <v>6.9180999999999999</v>
      </c>
      <c r="V278" s="50">
        <v>2.625</v>
      </c>
      <c r="W278" s="22">
        <v>2.605</v>
      </c>
      <c r="X278" s="22">
        <v>2.5</v>
      </c>
    </row>
    <row r="279" spans="1:24" ht="18.75" customHeight="1">
      <c r="A279" s="176">
        <v>44817</v>
      </c>
      <c r="B279" s="50">
        <v>167.7088</v>
      </c>
      <c r="C279" s="50">
        <v>135.63810000000001</v>
      </c>
      <c r="D279" s="50">
        <v>122.23</v>
      </c>
      <c r="E279" s="50">
        <v>27.27</v>
      </c>
      <c r="F279" s="51">
        <v>3.1321000000000002E-2</v>
      </c>
      <c r="G279" s="51">
        <v>3.7560000000000003E-2</v>
      </c>
      <c r="H279" s="51">
        <v>3.7583999999999999E-2</v>
      </c>
      <c r="I279" s="51">
        <v>3.5786999999999999E-2</v>
      </c>
      <c r="J279" s="51">
        <v>3.4079999999999999E-2</v>
      </c>
      <c r="K279" s="51">
        <v>3.5150000000000001E-2</v>
      </c>
      <c r="L279" s="51">
        <v>3.4868000000000003E-2</v>
      </c>
      <c r="M279" s="51">
        <v>3.7583999999999999E-2</v>
      </c>
      <c r="N279" s="51">
        <v>2.1850000000000001E-2</v>
      </c>
      <c r="O279" s="52">
        <v>150.57380000000001</v>
      </c>
      <c r="P279" s="50">
        <v>1730</v>
      </c>
      <c r="Q279" s="52">
        <v>1922.07</v>
      </c>
      <c r="R279" s="50">
        <v>8492.9</v>
      </c>
      <c r="S279" s="30">
        <v>109.003</v>
      </c>
      <c r="T279" s="50">
        <v>6.9264999999999999</v>
      </c>
      <c r="U279" s="50">
        <v>6.9377000000000004</v>
      </c>
      <c r="V279" s="50">
        <v>2.625</v>
      </c>
      <c r="W279" s="22">
        <v>2.605</v>
      </c>
      <c r="X279" s="22">
        <v>2.5</v>
      </c>
    </row>
    <row r="280" spans="1:24" ht="18.75" customHeight="1">
      <c r="A280" s="176">
        <v>44816</v>
      </c>
      <c r="B280" s="50">
        <v>168.0933</v>
      </c>
      <c r="C280" s="50">
        <v>135.291</v>
      </c>
      <c r="D280" s="50">
        <v>127.95099999999999</v>
      </c>
      <c r="E280" s="50">
        <v>23.87</v>
      </c>
      <c r="F280" s="51">
        <v>3.0585000000000001E-2</v>
      </c>
      <c r="G280" s="51">
        <v>3.5714000000000003E-2</v>
      </c>
      <c r="H280" s="51">
        <v>3.6103000000000003E-2</v>
      </c>
      <c r="I280" s="51">
        <v>3.4493000000000003E-2</v>
      </c>
      <c r="J280" s="51">
        <v>3.3577999999999997E-2</v>
      </c>
      <c r="K280" s="51">
        <v>3.4272999999999998E-2</v>
      </c>
      <c r="L280" s="51">
        <v>3.5120999999999999E-2</v>
      </c>
      <c r="M280" s="51">
        <v>3.6103000000000003E-2</v>
      </c>
      <c r="N280" s="51">
        <v>2.1690000000000001E-2</v>
      </c>
      <c r="O280" s="52">
        <v>150.58510000000001</v>
      </c>
      <c r="P280" s="50">
        <v>1730</v>
      </c>
      <c r="Q280" s="52">
        <v>1922.07</v>
      </c>
      <c r="R280" s="50">
        <v>8492.9</v>
      </c>
      <c r="S280" s="30">
        <v>109.70699999999999</v>
      </c>
      <c r="T280" s="50">
        <v>6.9576000000000002</v>
      </c>
      <c r="U280" s="50">
        <v>6.9615</v>
      </c>
      <c r="V280" s="50">
        <v>2.6</v>
      </c>
      <c r="W280" s="22">
        <v>2.61</v>
      </c>
      <c r="X280" s="22">
        <v>2.5</v>
      </c>
    </row>
    <row r="281" spans="1:24" ht="18.75" customHeight="1">
      <c r="A281" s="176">
        <v>44813</v>
      </c>
      <c r="B281" s="50">
        <v>168.21809999999999</v>
      </c>
      <c r="C281" s="50">
        <v>135.387</v>
      </c>
      <c r="D281" s="50">
        <v>127.95099999999999</v>
      </c>
      <c r="E281" s="50">
        <v>22.79</v>
      </c>
      <c r="F281" s="51">
        <v>3.0072999999999999E-2</v>
      </c>
      <c r="G281" s="51">
        <v>3.5564999999999999E-2</v>
      </c>
      <c r="H281" s="51">
        <v>3.5984000000000002E-2</v>
      </c>
      <c r="I281" s="51">
        <v>3.4352000000000001E-2</v>
      </c>
      <c r="J281" s="51">
        <v>3.3097000000000001E-2</v>
      </c>
      <c r="K281" s="51">
        <v>3.3988999999999998E-2</v>
      </c>
      <c r="L281" s="51">
        <v>3.4473999999999998E-2</v>
      </c>
      <c r="M281" s="51">
        <v>3.5984000000000002E-2</v>
      </c>
      <c r="N281" s="51">
        <v>2.1690000000000001E-2</v>
      </c>
      <c r="O281" s="52">
        <v>150.5752</v>
      </c>
      <c r="P281" s="50">
        <v>1730</v>
      </c>
      <c r="Q281" s="52">
        <v>1922.07</v>
      </c>
      <c r="R281" s="50">
        <v>8492.9</v>
      </c>
      <c r="S281" s="30">
        <v>109.84</v>
      </c>
      <c r="T281" s="50">
        <v>6.9656000000000002</v>
      </c>
      <c r="U281" s="50">
        <v>6.9591000000000003</v>
      </c>
      <c r="V281" s="50">
        <v>2.5750000000000002</v>
      </c>
      <c r="W281" s="22">
        <v>2.59</v>
      </c>
      <c r="X281" s="22">
        <v>2.5099999999999998</v>
      </c>
    </row>
    <row r="282" spans="1:24" ht="18.75" customHeight="1">
      <c r="A282" s="176">
        <v>44812</v>
      </c>
      <c r="B282" s="50">
        <v>168.2064</v>
      </c>
      <c r="C282" s="50">
        <v>135.32419999999999</v>
      </c>
      <c r="D282" s="50">
        <v>132.43600000000001</v>
      </c>
      <c r="E282" s="50">
        <v>23.61</v>
      </c>
      <c r="F282" s="51">
        <v>3.0029E-2</v>
      </c>
      <c r="G282" s="51">
        <v>3.5034999999999997E-2</v>
      </c>
      <c r="H282" s="51">
        <v>3.5659000000000003E-2</v>
      </c>
      <c r="I282" s="51">
        <v>3.4209000000000003E-2</v>
      </c>
      <c r="J282" s="51">
        <v>3.3169999999999998E-2</v>
      </c>
      <c r="K282" s="51">
        <v>3.4012000000000001E-2</v>
      </c>
      <c r="L282" s="51">
        <v>3.4750000000000003E-2</v>
      </c>
      <c r="M282" s="51">
        <v>3.5659000000000003E-2</v>
      </c>
      <c r="N282" s="51">
        <v>2.1600000000000001E-2</v>
      </c>
      <c r="O282" s="52">
        <v>150.53870000000001</v>
      </c>
      <c r="P282" s="50">
        <v>1730</v>
      </c>
      <c r="Q282" s="52">
        <v>1922.07</v>
      </c>
      <c r="R282" s="50">
        <v>8492.9</v>
      </c>
      <c r="S282" s="30">
        <v>110.214</v>
      </c>
      <c r="T282" s="50">
        <v>6.9545000000000003</v>
      </c>
      <c r="U282" s="50">
        <v>6.9702999999999999</v>
      </c>
      <c r="V282" s="50">
        <v>2.585</v>
      </c>
      <c r="W282" s="22">
        <v>2.6349999999999998</v>
      </c>
      <c r="X282" s="22">
        <v>2.5499999999999998</v>
      </c>
    </row>
    <row r="283" spans="1:24" ht="18.75" customHeight="1">
      <c r="A283" s="176">
        <v>44811</v>
      </c>
      <c r="B283" s="50">
        <v>168.51</v>
      </c>
      <c r="C283" s="50">
        <v>134.86750000000001</v>
      </c>
      <c r="D283" s="50">
        <v>140.715</v>
      </c>
      <c r="E283" s="50">
        <v>24.64</v>
      </c>
      <c r="F283" s="51">
        <v>2.98E-2</v>
      </c>
      <c r="G283" s="51">
        <v>3.4308999999999999E-2</v>
      </c>
      <c r="H283" s="51">
        <v>3.4859000000000001E-2</v>
      </c>
      <c r="I283" s="51">
        <v>3.3584000000000003E-2</v>
      </c>
      <c r="J283" s="51">
        <v>3.2634999999999997E-2</v>
      </c>
      <c r="K283" s="51">
        <v>3.3424000000000002E-2</v>
      </c>
      <c r="L283" s="51">
        <v>3.4109E-2</v>
      </c>
      <c r="M283" s="51">
        <v>3.4859000000000001E-2</v>
      </c>
      <c r="N283" s="51">
        <v>2.1489999999999999E-2</v>
      </c>
      <c r="O283" s="52">
        <v>150.51220000000001</v>
      </c>
      <c r="P283" s="50">
        <v>1730</v>
      </c>
      <c r="Q283" s="52">
        <v>1922.07</v>
      </c>
      <c r="R283" s="50">
        <v>8492.9</v>
      </c>
      <c r="S283" s="30">
        <v>109.53400000000001</v>
      </c>
      <c r="T283" s="50">
        <v>6.9340000000000002</v>
      </c>
      <c r="U283" s="50">
        <v>6.9428000000000001</v>
      </c>
      <c r="V283" s="50">
        <v>2.5950000000000002</v>
      </c>
      <c r="W283" s="22">
        <v>2.665</v>
      </c>
      <c r="X283" s="22">
        <v>2.58</v>
      </c>
    </row>
    <row r="284" spans="1:24" ht="18.75" customHeight="1">
      <c r="A284" s="176">
        <v>44810</v>
      </c>
      <c r="B284" s="50">
        <v>167.9776</v>
      </c>
      <c r="C284" s="50">
        <v>134.5341</v>
      </c>
      <c r="D284" s="50">
        <v>141.24299999999999</v>
      </c>
      <c r="E284" s="50">
        <v>26.91</v>
      </c>
      <c r="F284" s="51">
        <v>2.9117000000000001E-2</v>
      </c>
      <c r="G284" s="51">
        <v>3.5028999999999998E-2</v>
      </c>
      <c r="H284" s="51">
        <v>3.5680000000000003E-2</v>
      </c>
      <c r="I284" s="51">
        <v>3.4518E-2</v>
      </c>
      <c r="J284" s="51">
        <v>3.3492000000000001E-2</v>
      </c>
      <c r="K284" s="51">
        <v>3.4241000000000001E-2</v>
      </c>
      <c r="L284" s="51">
        <v>3.5011E-2</v>
      </c>
      <c r="M284" s="51">
        <v>3.5680000000000003E-2</v>
      </c>
      <c r="N284" s="51">
        <v>2.1479999999999999E-2</v>
      </c>
      <c r="O284" s="52">
        <v>150.42689999999999</v>
      </c>
      <c r="P284" s="50">
        <v>1730</v>
      </c>
      <c r="Q284" s="52">
        <v>1922.07</v>
      </c>
      <c r="R284" s="50">
        <v>8492.9</v>
      </c>
      <c r="S284" s="30">
        <v>109.53400000000001</v>
      </c>
      <c r="T284" s="50">
        <v>6.9</v>
      </c>
      <c r="U284" s="50">
        <v>6.9160000000000004</v>
      </c>
      <c r="V284" s="50">
        <v>2.625</v>
      </c>
      <c r="W284" s="22">
        <v>2.7</v>
      </c>
      <c r="X284" s="22">
        <v>2.62</v>
      </c>
    </row>
    <row r="285" spans="1:24" ht="18.75" customHeight="1">
      <c r="A285" s="176">
        <v>44809</v>
      </c>
      <c r="B285" s="50">
        <v>168.74189999999999</v>
      </c>
      <c r="C285" s="50">
        <v>135.22110000000001</v>
      </c>
      <c r="D285" s="50">
        <v>144.38499999999999</v>
      </c>
      <c r="E285" s="50">
        <v>25.99</v>
      </c>
      <c r="F285" s="51">
        <v>2.8656999999999998E-2</v>
      </c>
      <c r="G285" s="51">
        <v>3.3873E-2</v>
      </c>
      <c r="H285" s="51">
        <v>3.4257999999999997E-2</v>
      </c>
      <c r="I285" s="51">
        <v>3.2927999999999999E-2</v>
      </c>
      <c r="J285" s="51">
        <v>3.1893999999999999E-2</v>
      </c>
      <c r="K285" s="51">
        <v>3.2686E-2</v>
      </c>
      <c r="L285" s="51">
        <v>3.3434999999999999E-2</v>
      </c>
      <c r="M285" s="51">
        <v>3.4257999999999997E-2</v>
      </c>
      <c r="N285" s="51">
        <v>2.1440000000000001E-2</v>
      </c>
      <c r="O285" s="52">
        <v>150.40940000000001</v>
      </c>
      <c r="P285" s="50">
        <v>1730</v>
      </c>
      <c r="Q285" s="52">
        <v>1922.07</v>
      </c>
      <c r="R285" s="50">
        <v>8492.9</v>
      </c>
      <c r="S285" s="30">
        <v>109.691</v>
      </c>
      <c r="T285" s="50">
        <v>6.907</v>
      </c>
      <c r="U285" s="50">
        <v>6.9157000000000002</v>
      </c>
      <c r="V285" s="50">
        <v>2.66</v>
      </c>
      <c r="W285" s="22">
        <v>2.73</v>
      </c>
      <c r="X285" s="22">
        <v>2.66</v>
      </c>
    </row>
    <row r="286" spans="1:24" ht="18.75" customHeight="1">
      <c r="A286" s="176">
        <v>44806</v>
      </c>
      <c r="B286" s="50">
        <v>168.74189999999999</v>
      </c>
      <c r="C286" s="50">
        <v>135.22110000000001</v>
      </c>
      <c r="D286" s="50">
        <v>143.16300000000001</v>
      </c>
      <c r="E286" s="50">
        <v>25.47</v>
      </c>
      <c r="F286" s="51">
        <v>2.8656999999999998E-2</v>
      </c>
      <c r="G286" s="51">
        <v>3.3873E-2</v>
      </c>
      <c r="H286" s="51">
        <v>3.4257999999999997E-2</v>
      </c>
      <c r="I286" s="51">
        <v>3.2927999999999999E-2</v>
      </c>
      <c r="J286" s="51">
        <v>3.1893999999999999E-2</v>
      </c>
      <c r="K286" s="51">
        <v>3.2686E-2</v>
      </c>
      <c r="L286" s="51">
        <v>3.3434999999999999E-2</v>
      </c>
      <c r="M286" s="51">
        <v>3.4257999999999997E-2</v>
      </c>
      <c r="N286" s="51">
        <v>2.154E-2</v>
      </c>
      <c r="O286" s="52">
        <v>150.40700000000001</v>
      </c>
      <c r="P286" s="50">
        <v>1730</v>
      </c>
      <c r="Q286" s="52">
        <v>1922.07</v>
      </c>
      <c r="R286" s="50">
        <v>8492.9</v>
      </c>
      <c r="S286" s="30">
        <v>108.7</v>
      </c>
      <c r="T286" s="50">
        <v>6.8903999999999996</v>
      </c>
      <c r="U286" s="50">
        <v>6.9069000000000003</v>
      </c>
      <c r="V286" s="50">
        <v>2.67</v>
      </c>
      <c r="W286" s="22">
        <v>2.76</v>
      </c>
      <c r="X286" s="22">
        <v>2.7</v>
      </c>
    </row>
    <row r="287" spans="1:24" ht="18.75" customHeight="1">
      <c r="A287" s="176">
        <v>44805</v>
      </c>
      <c r="B287" s="50">
        <v>168.31639999999999</v>
      </c>
      <c r="C287" s="50">
        <v>136.62219999999999</v>
      </c>
      <c r="D287" s="50">
        <v>145.36500000000001</v>
      </c>
      <c r="E287" s="50">
        <v>25.56</v>
      </c>
      <c r="F287" s="51">
        <v>2.9076999999999999E-2</v>
      </c>
      <c r="G287" s="51">
        <v>3.4993999999999997E-2</v>
      </c>
      <c r="H287" s="51">
        <v>3.5378E-2</v>
      </c>
      <c r="I287" s="51">
        <v>3.3974999999999998E-2</v>
      </c>
      <c r="J287" s="51">
        <v>3.2532999999999999E-2</v>
      </c>
      <c r="K287" s="51">
        <v>3.3598000000000003E-2</v>
      </c>
      <c r="L287" s="51">
        <v>3.3609E-2</v>
      </c>
      <c r="M287" s="51">
        <v>3.5378E-2</v>
      </c>
      <c r="N287" s="51">
        <v>2.1770000000000001E-2</v>
      </c>
      <c r="O287" s="52">
        <v>150.38630000000001</v>
      </c>
      <c r="P287" s="50">
        <v>1730</v>
      </c>
      <c r="Q287" s="52">
        <v>1936.48</v>
      </c>
      <c r="R287" s="50">
        <v>8136.9000000000005</v>
      </c>
      <c r="S287" s="30">
        <v>108.773</v>
      </c>
      <c r="T287" s="50">
        <v>6.9114000000000004</v>
      </c>
      <c r="U287" s="50">
        <v>6.9236000000000004</v>
      </c>
      <c r="V287" s="50">
        <v>2.605</v>
      </c>
      <c r="W287" s="22">
        <v>2.71</v>
      </c>
      <c r="X287" s="22">
        <v>2.665</v>
      </c>
    </row>
    <row r="288" spans="1:24" ht="18.75" customHeight="1">
      <c r="A288" s="176">
        <v>44804</v>
      </c>
      <c r="B288" s="50">
        <v>168.78569999999999</v>
      </c>
      <c r="C288" s="50">
        <v>136.6499</v>
      </c>
      <c r="D288" s="50">
        <v>140.13499999999999</v>
      </c>
      <c r="E288" s="50">
        <v>25.87</v>
      </c>
      <c r="F288" s="51">
        <v>2.9003000000000001E-2</v>
      </c>
      <c r="G288" s="51">
        <v>3.4929000000000002E-2</v>
      </c>
      <c r="H288" s="51">
        <v>3.5149E-2</v>
      </c>
      <c r="I288" s="51">
        <v>3.3508000000000003E-2</v>
      </c>
      <c r="J288" s="51">
        <v>3.1926000000000003E-2</v>
      </c>
      <c r="K288" s="51">
        <v>3.3064000000000003E-2</v>
      </c>
      <c r="L288" s="51">
        <v>3.2925999999999997E-2</v>
      </c>
      <c r="M288" s="51">
        <v>3.5149E-2</v>
      </c>
      <c r="N288" s="51">
        <v>2.1819999999999999E-2</v>
      </c>
      <c r="O288" s="52">
        <v>150.3922</v>
      </c>
      <c r="P288" s="50">
        <v>1730</v>
      </c>
      <c r="Q288" s="52">
        <v>1936.48</v>
      </c>
      <c r="R288" s="50">
        <v>8136.9000000000005</v>
      </c>
      <c r="S288" s="30">
        <v>108.83499999999999</v>
      </c>
      <c r="T288" s="50">
        <v>6.9088000000000003</v>
      </c>
      <c r="U288" s="50">
        <v>6.9154999999999998</v>
      </c>
      <c r="V288" s="50">
        <v>2.64</v>
      </c>
      <c r="W288" s="22">
        <v>2.75</v>
      </c>
      <c r="X288" s="22">
        <v>2.7</v>
      </c>
    </row>
    <row r="289" spans="1:24" ht="18.75" customHeight="1">
      <c r="A289" s="176">
        <v>44803</v>
      </c>
      <c r="B289" s="50">
        <v>168.93100000000001</v>
      </c>
      <c r="C289" s="50">
        <v>135.29150000000001</v>
      </c>
      <c r="D289" s="50">
        <v>135.6</v>
      </c>
      <c r="E289" s="50">
        <v>26.21</v>
      </c>
      <c r="F289" s="51">
        <v>2.8568E-2</v>
      </c>
      <c r="G289" s="51">
        <v>3.4416000000000002E-2</v>
      </c>
      <c r="H289" s="51">
        <v>3.4638000000000002E-2</v>
      </c>
      <c r="I289" s="51">
        <v>3.2648999999999997E-2</v>
      </c>
      <c r="J289" s="51">
        <v>3.1025E-2</v>
      </c>
      <c r="K289" s="51">
        <v>3.2078000000000002E-2</v>
      </c>
      <c r="L289" s="51">
        <v>3.2155000000000003E-2</v>
      </c>
      <c r="M289" s="51">
        <v>3.4638000000000002E-2</v>
      </c>
      <c r="N289" s="51">
        <v>2.1850000000000001E-2</v>
      </c>
      <c r="O289" s="52">
        <v>150.37450000000001</v>
      </c>
      <c r="P289" s="50">
        <v>1730</v>
      </c>
      <c r="Q289" s="52">
        <v>1936.48</v>
      </c>
      <c r="R289" s="50">
        <v>8136.9000000000005</v>
      </c>
      <c r="S289" s="30">
        <v>108.803</v>
      </c>
      <c r="T289" s="50">
        <v>6.8716999999999997</v>
      </c>
      <c r="U289" s="50">
        <v>6.8947000000000003</v>
      </c>
      <c r="V289" s="50">
        <v>2.6150000000000002</v>
      </c>
      <c r="W289" s="22">
        <v>2.74</v>
      </c>
      <c r="X289" s="22">
        <v>2.7</v>
      </c>
    </row>
    <row r="290" spans="1:24" ht="18.75" customHeight="1">
      <c r="A290" s="176">
        <v>44802</v>
      </c>
      <c r="B290" s="50">
        <v>168.7561</v>
      </c>
      <c r="C290" s="50">
        <v>135.69239999999999</v>
      </c>
      <c r="D290" s="50">
        <v>129.70099999999999</v>
      </c>
      <c r="E290" s="50">
        <v>26.21</v>
      </c>
      <c r="F290" s="51">
        <v>2.8531000000000001E-2</v>
      </c>
      <c r="G290" s="51">
        <v>3.4231999999999999E-2</v>
      </c>
      <c r="H290" s="51">
        <v>3.4410000000000003E-2</v>
      </c>
      <c r="I290" s="51">
        <v>3.2529000000000002E-2</v>
      </c>
      <c r="J290" s="51">
        <v>3.1023999999999999E-2</v>
      </c>
      <c r="K290" s="51">
        <v>3.2052999999999998E-2</v>
      </c>
      <c r="L290" s="51">
        <v>3.2398999999999997E-2</v>
      </c>
      <c r="M290" s="51">
        <v>3.4410000000000003E-2</v>
      </c>
      <c r="N290" s="51">
        <v>2.2159999999999999E-2</v>
      </c>
      <c r="O290" s="52">
        <v>150.34979999999999</v>
      </c>
      <c r="P290" s="50">
        <v>1730</v>
      </c>
      <c r="Q290" s="52">
        <v>1936.48</v>
      </c>
      <c r="R290" s="50">
        <v>8136.9000000000005</v>
      </c>
      <c r="S290" s="30">
        <v>108.47</v>
      </c>
      <c r="T290" s="50">
        <v>6.8491999999999997</v>
      </c>
      <c r="U290" s="50">
        <v>6.8514999999999997</v>
      </c>
      <c r="V290" s="50">
        <v>2.5550000000000002</v>
      </c>
      <c r="W290" s="22">
        <v>2.69</v>
      </c>
      <c r="X290" s="22">
        <v>2.64</v>
      </c>
    </row>
    <row r="291" spans="1:24" ht="18.75" customHeight="1">
      <c r="A291" s="176">
        <v>44799</v>
      </c>
      <c r="B291" s="50">
        <v>169.3313</v>
      </c>
      <c r="C291" s="50">
        <v>136.58269999999999</v>
      </c>
      <c r="D291" s="50">
        <v>129.70099999999999</v>
      </c>
      <c r="E291" s="50">
        <v>25.56</v>
      </c>
      <c r="F291" s="51">
        <v>2.8173E-2</v>
      </c>
      <c r="G291" s="51">
        <v>3.3966000000000003E-2</v>
      </c>
      <c r="H291" s="51">
        <v>3.3930000000000002E-2</v>
      </c>
      <c r="I291" s="51">
        <v>3.2051000000000003E-2</v>
      </c>
      <c r="J291" s="51">
        <v>3.0408999999999999E-2</v>
      </c>
      <c r="K291" s="51">
        <v>3.1350000000000003E-2</v>
      </c>
      <c r="L291" s="51">
        <v>3.1919999999999997E-2</v>
      </c>
      <c r="M291" s="51">
        <v>3.3930000000000002E-2</v>
      </c>
      <c r="N291" s="51">
        <v>2.2380000000000001E-2</v>
      </c>
      <c r="O291" s="52">
        <v>150.30359999999999</v>
      </c>
      <c r="P291" s="50">
        <v>1730</v>
      </c>
      <c r="Q291" s="52">
        <v>1936.48</v>
      </c>
      <c r="R291" s="50">
        <v>8136.9000000000005</v>
      </c>
      <c r="S291" s="30">
        <v>108.67700000000001</v>
      </c>
      <c r="T291" s="50">
        <v>6.8594999999999997</v>
      </c>
      <c r="U291" s="50">
        <v>6.8773999999999997</v>
      </c>
      <c r="V291" s="50">
        <v>2.4750000000000001</v>
      </c>
      <c r="W291" s="22">
        <v>2.59</v>
      </c>
      <c r="X291" s="22">
        <v>2.56</v>
      </c>
    </row>
    <row r="292" spans="1:24" ht="18.75" customHeight="1">
      <c r="A292" s="176">
        <v>44798</v>
      </c>
      <c r="B292" s="50">
        <v>169.11959999999999</v>
      </c>
      <c r="C292" s="50">
        <v>134.54949999999999</v>
      </c>
      <c r="D292" s="50">
        <v>131.97999999999999</v>
      </c>
      <c r="E292" s="50">
        <v>21.78</v>
      </c>
      <c r="F292" s="51">
        <v>2.7845999999999999E-2</v>
      </c>
      <c r="G292" s="51">
        <v>3.3661000000000003E-2</v>
      </c>
      <c r="H292" s="51">
        <v>3.3586999999999999E-2</v>
      </c>
      <c r="I292" s="51">
        <v>3.1522000000000001E-2</v>
      </c>
      <c r="J292" s="51">
        <v>3.0258E-2</v>
      </c>
      <c r="K292" s="51">
        <v>3.1094E-2</v>
      </c>
      <c r="L292" s="51">
        <v>3.2406999999999998E-2</v>
      </c>
      <c r="M292" s="51">
        <v>3.3586999999999999E-2</v>
      </c>
      <c r="N292" s="51">
        <v>2.248E-2</v>
      </c>
      <c r="O292" s="52">
        <v>150.2243</v>
      </c>
      <c r="P292" s="50">
        <v>1730</v>
      </c>
      <c r="Q292" s="52">
        <v>1936.48</v>
      </c>
      <c r="R292" s="50">
        <v>8136.9000000000005</v>
      </c>
      <c r="S292" s="30">
        <v>108.624</v>
      </c>
      <c r="T292" s="50">
        <v>6.835</v>
      </c>
      <c r="U292" s="50">
        <v>6.8544</v>
      </c>
      <c r="V292" s="50">
        <v>2.5150000000000001</v>
      </c>
      <c r="W292" s="22">
        <v>2.64</v>
      </c>
      <c r="X292" s="22">
        <v>2.605</v>
      </c>
    </row>
    <row r="293" spans="1:24" ht="18.75" customHeight="1">
      <c r="A293" s="176">
        <v>44797</v>
      </c>
      <c r="B293" s="50">
        <v>168.47630000000001</v>
      </c>
      <c r="C293" s="50">
        <v>131.3817</v>
      </c>
      <c r="D293" s="50">
        <v>138</v>
      </c>
      <c r="E293" s="50">
        <v>22.82</v>
      </c>
      <c r="F293" s="51">
        <v>2.7359999999999999E-2</v>
      </c>
      <c r="G293" s="51">
        <v>3.3904999999999998E-2</v>
      </c>
      <c r="H293" s="51">
        <v>3.3921E-2</v>
      </c>
      <c r="I293" s="51">
        <v>3.2330999999999999E-2</v>
      </c>
      <c r="J293" s="51">
        <v>3.1039000000000001E-2</v>
      </c>
      <c r="K293" s="51">
        <v>3.1890000000000002E-2</v>
      </c>
      <c r="L293" s="51">
        <v>3.3123E-2</v>
      </c>
      <c r="M293" s="51">
        <v>3.3921E-2</v>
      </c>
      <c r="N293" s="51">
        <v>2.2249999999999999E-2</v>
      </c>
      <c r="O293" s="52">
        <v>150.22280000000001</v>
      </c>
      <c r="P293" s="50">
        <v>1730</v>
      </c>
      <c r="Q293" s="52">
        <v>1936.48</v>
      </c>
      <c r="R293" s="50">
        <v>8136.9000000000005</v>
      </c>
      <c r="S293" s="30">
        <v>109.04600000000001</v>
      </c>
      <c r="T293" s="50">
        <v>6.8483000000000001</v>
      </c>
      <c r="U293" s="50">
        <v>6.8677999999999999</v>
      </c>
      <c r="V293" s="50">
        <v>2.56</v>
      </c>
      <c r="W293" s="22">
        <v>2.7</v>
      </c>
      <c r="X293" s="22">
        <v>2.66995</v>
      </c>
    </row>
    <row r="294" spans="1:24" ht="18.75" customHeight="1">
      <c r="A294" s="176">
        <v>44796</v>
      </c>
      <c r="B294" s="50">
        <v>168.6703</v>
      </c>
      <c r="C294" s="50">
        <v>130.18049999999999</v>
      </c>
      <c r="D294" s="50">
        <v>144.393</v>
      </c>
      <c r="E294" s="50">
        <v>24.11</v>
      </c>
      <c r="F294" s="51">
        <v>2.6693999999999999E-2</v>
      </c>
      <c r="G294" s="51">
        <v>3.2996999999999999E-2</v>
      </c>
      <c r="H294" s="51">
        <v>3.3416000000000001E-2</v>
      </c>
      <c r="I294" s="51">
        <v>3.1648000000000003E-2</v>
      </c>
      <c r="J294" s="51">
        <v>3.0460999999999998E-2</v>
      </c>
      <c r="K294" s="51">
        <v>3.1322000000000003E-2</v>
      </c>
      <c r="L294" s="51">
        <v>3.2550000000000003E-2</v>
      </c>
      <c r="M294" s="51">
        <v>3.3416000000000001E-2</v>
      </c>
      <c r="N294" s="51">
        <v>2.2329999999999999E-2</v>
      </c>
      <c r="O294" s="52">
        <v>150.26779999999999</v>
      </c>
      <c r="P294" s="50">
        <v>1730</v>
      </c>
      <c r="Q294" s="52">
        <v>1936.48</v>
      </c>
      <c r="R294" s="50">
        <v>8136.9000000000005</v>
      </c>
      <c r="S294" s="30">
        <v>108.169</v>
      </c>
      <c r="T294" s="50">
        <v>6.8175999999999997</v>
      </c>
      <c r="U294" s="50">
        <v>6.8357999999999999</v>
      </c>
      <c r="V294" s="50">
        <v>2.52</v>
      </c>
      <c r="W294" s="22">
        <v>2.6549999999999998</v>
      </c>
      <c r="X294" s="22">
        <v>2.625</v>
      </c>
    </row>
    <row r="295" spans="1:24" ht="18.75" customHeight="1">
      <c r="A295" s="176">
        <v>44795</v>
      </c>
      <c r="B295" s="50">
        <v>168.6524</v>
      </c>
      <c r="C295" s="50">
        <v>129.23429999999999</v>
      </c>
      <c r="D295" s="50">
        <v>145.749</v>
      </c>
      <c r="E295" s="50">
        <v>23.8</v>
      </c>
      <c r="F295" s="51">
        <v>2.6962E-2</v>
      </c>
      <c r="G295" s="51">
        <v>3.3098000000000002E-2</v>
      </c>
      <c r="H295" s="51">
        <v>3.3498E-2</v>
      </c>
      <c r="I295" s="51">
        <v>3.1577000000000001E-2</v>
      </c>
      <c r="J295" s="51">
        <v>3.0145999999999999E-2</v>
      </c>
      <c r="K295" s="51">
        <v>3.1038E-2</v>
      </c>
      <c r="L295" s="51">
        <v>3.2254999999999999E-2</v>
      </c>
      <c r="M295" s="51">
        <v>3.3498E-2</v>
      </c>
      <c r="N295" s="51">
        <v>2.2120000000000001E-2</v>
      </c>
      <c r="O295" s="52">
        <v>150.23339999999999</v>
      </c>
      <c r="P295" s="50">
        <v>1730</v>
      </c>
      <c r="Q295" s="52">
        <v>1936.48</v>
      </c>
      <c r="R295" s="50">
        <v>8136.9000000000005</v>
      </c>
      <c r="S295" s="30">
        <v>107.48399999999999</v>
      </c>
      <c r="T295" s="50">
        <v>6.7862999999999998</v>
      </c>
      <c r="U295" s="50">
        <v>6.8030999999999997</v>
      </c>
      <c r="V295" s="50">
        <v>2.5049999999999999</v>
      </c>
      <c r="W295" s="22">
        <v>2.65</v>
      </c>
      <c r="X295" s="22">
        <v>2.63</v>
      </c>
    </row>
    <row r="296" spans="1:24" ht="18.75" customHeight="1">
      <c r="A296" s="176">
        <v>44792</v>
      </c>
      <c r="B296" s="50">
        <v>169.04400000000001</v>
      </c>
      <c r="C296" s="50">
        <v>127.4161</v>
      </c>
      <c r="D296" s="50">
        <v>136.18600000000001</v>
      </c>
      <c r="E296" s="50">
        <v>20.6</v>
      </c>
      <c r="F296" s="51">
        <v>2.6450999999999999E-2</v>
      </c>
      <c r="G296" s="51">
        <v>3.2337999999999999E-2</v>
      </c>
      <c r="H296" s="51">
        <v>3.2606000000000003E-2</v>
      </c>
      <c r="I296" s="51">
        <v>3.0932999999999999E-2</v>
      </c>
      <c r="J296" s="51">
        <v>2.9721000000000001E-2</v>
      </c>
      <c r="K296" s="51">
        <v>3.0473E-2</v>
      </c>
      <c r="L296" s="51">
        <v>3.2120000000000003E-2</v>
      </c>
      <c r="M296" s="51">
        <v>3.2606000000000003E-2</v>
      </c>
      <c r="N296" s="51">
        <v>2.1989999999999999E-2</v>
      </c>
      <c r="O296" s="52">
        <v>150.21809999999999</v>
      </c>
      <c r="P296" s="50">
        <v>1730</v>
      </c>
      <c r="Q296" s="52">
        <v>1936.48</v>
      </c>
      <c r="R296" s="50">
        <v>8136.9000000000005</v>
      </c>
      <c r="S296" s="30">
        <v>106.574</v>
      </c>
      <c r="T296" s="50">
        <v>6.7811000000000003</v>
      </c>
      <c r="U296" s="50">
        <v>6.7942</v>
      </c>
      <c r="V296" s="50">
        <v>2.5350000000000001</v>
      </c>
      <c r="W296" s="22">
        <v>2.6749999999999998</v>
      </c>
      <c r="X296" s="22">
        <v>2.65</v>
      </c>
    </row>
    <row r="297" spans="1:24" ht="18.75" customHeight="1">
      <c r="A297" s="176">
        <v>44791</v>
      </c>
      <c r="B297" s="50">
        <v>169.53880000000001</v>
      </c>
      <c r="C297" s="50">
        <v>126.3304</v>
      </c>
      <c r="D297" s="50">
        <v>136.00800000000001</v>
      </c>
      <c r="E297" s="50">
        <v>19.559999999999999</v>
      </c>
      <c r="F297" s="51">
        <v>2.6200000000000001E-2</v>
      </c>
      <c r="G297" s="51">
        <v>3.1974000000000002E-2</v>
      </c>
      <c r="H297" s="51">
        <v>3.2244000000000002E-2</v>
      </c>
      <c r="I297" s="51">
        <v>3.0270999999999999E-2</v>
      </c>
      <c r="J297" s="51">
        <v>2.8822E-2</v>
      </c>
      <c r="K297" s="51">
        <v>2.9680999999999999E-2</v>
      </c>
      <c r="L297" s="51">
        <v>3.1364999999999997E-2</v>
      </c>
      <c r="M297" s="51">
        <v>3.2244000000000002E-2</v>
      </c>
      <c r="N297" s="51">
        <v>2.1919999999999999E-2</v>
      </c>
      <c r="O297" s="52">
        <v>150.23650000000001</v>
      </c>
      <c r="P297" s="50">
        <v>1730</v>
      </c>
      <c r="Q297" s="52">
        <v>1936.48</v>
      </c>
      <c r="R297" s="50">
        <v>8136.9000000000005</v>
      </c>
      <c r="S297" s="30">
        <v>106.5</v>
      </c>
      <c r="T297" s="50">
        <v>6.7881999999999998</v>
      </c>
      <c r="U297" s="50">
        <v>6.7919999999999998</v>
      </c>
      <c r="V297" s="50">
        <v>2.4700000000000002</v>
      </c>
      <c r="W297" s="22">
        <v>2.605</v>
      </c>
      <c r="X297" s="22">
        <v>2.585</v>
      </c>
    </row>
    <row r="298" spans="1:24" ht="18.75" customHeight="1">
      <c r="A298" s="176">
        <v>44790</v>
      </c>
      <c r="B298" s="50">
        <v>169.38499999999999</v>
      </c>
      <c r="C298" s="50">
        <v>125.9757</v>
      </c>
      <c r="D298" s="50">
        <v>132.58099999999999</v>
      </c>
      <c r="E298" s="50">
        <v>19.899999999999999</v>
      </c>
      <c r="F298" s="51">
        <v>2.6072999999999999E-2</v>
      </c>
      <c r="G298" s="51">
        <v>3.2848000000000002E-2</v>
      </c>
      <c r="H298" s="51">
        <v>3.2769E-2</v>
      </c>
      <c r="I298" s="51">
        <v>3.0511E-2</v>
      </c>
      <c r="J298" s="51">
        <v>2.8968000000000001E-2</v>
      </c>
      <c r="K298" s="51">
        <v>2.9881999999999999E-2</v>
      </c>
      <c r="L298" s="51">
        <v>3.1512999999999999E-2</v>
      </c>
      <c r="M298" s="51">
        <v>3.2769E-2</v>
      </c>
      <c r="N298" s="51">
        <v>2.2249999999999999E-2</v>
      </c>
      <c r="O298" s="52">
        <v>150.0968</v>
      </c>
      <c r="P298" s="50">
        <v>1730</v>
      </c>
      <c r="Q298" s="52">
        <v>1936.48</v>
      </c>
      <c r="R298" s="50">
        <v>8136.9000000000005</v>
      </c>
      <c r="S298" s="30">
        <v>106.54600000000001</v>
      </c>
      <c r="T298" s="50">
        <v>6.7735000000000003</v>
      </c>
      <c r="U298" s="50">
        <v>6.8158000000000003</v>
      </c>
      <c r="V298" s="50">
        <v>2.4700000000000002</v>
      </c>
      <c r="W298" s="22">
        <v>2.5649999999999999</v>
      </c>
      <c r="X298" s="22">
        <v>2.54</v>
      </c>
    </row>
    <row r="299" spans="1:24" ht="18.75" customHeight="1">
      <c r="A299" s="176">
        <v>44789</v>
      </c>
      <c r="B299" s="50">
        <v>169.9571</v>
      </c>
      <c r="C299" s="50">
        <v>126.21850000000001</v>
      </c>
      <c r="D299" s="50">
        <v>136.22900000000001</v>
      </c>
      <c r="E299" s="50">
        <v>19.690000000000001</v>
      </c>
      <c r="F299" s="51">
        <v>2.5870000000000001E-2</v>
      </c>
      <c r="G299" s="51">
        <v>3.2573999999999999E-2</v>
      </c>
      <c r="H299" s="51">
        <v>3.2021000000000001E-2</v>
      </c>
      <c r="I299" s="51">
        <v>2.9529E-2</v>
      </c>
      <c r="J299" s="51">
        <v>2.8041E-2</v>
      </c>
      <c r="K299" s="51">
        <v>2.887E-2</v>
      </c>
      <c r="L299" s="51">
        <v>3.0890999999999998E-2</v>
      </c>
      <c r="M299" s="51">
        <v>3.2021000000000001E-2</v>
      </c>
      <c r="N299" s="51">
        <v>2.1999999999999999E-2</v>
      </c>
      <c r="O299" s="52">
        <v>149.92330000000001</v>
      </c>
      <c r="P299" s="50">
        <v>1730</v>
      </c>
      <c r="Q299" s="52">
        <v>1936.48</v>
      </c>
      <c r="R299" s="50">
        <v>8136.9000000000005</v>
      </c>
      <c r="S299" s="30">
        <v>105.631</v>
      </c>
      <c r="T299" s="50">
        <v>6.7427999999999999</v>
      </c>
      <c r="U299" s="50">
        <v>6.7380000000000004</v>
      </c>
      <c r="V299" s="50">
        <v>2.5700500000000002</v>
      </c>
      <c r="W299" s="22">
        <v>2.65</v>
      </c>
      <c r="X299" s="22">
        <v>2.63</v>
      </c>
    </row>
    <row r="300" spans="1:24" ht="18.75" customHeight="1">
      <c r="A300" s="176">
        <v>44788</v>
      </c>
      <c r="B300" s="50">
        <v>169.61949999999999</v>
      </c>
      <c r="C300" s="50">
        <v>122.4936</v>
      </c>
      <c r="D300" s="50">
        <v>136.22900000000001</v>
      </c>
      <c r="E300" s="50">
        <v>19.95</v>
      </c>
      <c r="F300" s="51">
        <v>2.5371000000000001E-2</v>
      </c>
      <c r="G300" s="51">
        <v>3.1821000000000002E-2</v>
      </c>
      <c r="H300" s="51">
        <v>3.1112000000000001E-2</v>
      </c>
      <c r="I300" s="51">
        <v>2.8996999999999998E-2</v>
      </c>
      <c r="J300" s="51">
        <v>2.7878E-2</v>
      </c>
      <c r="K300" s="51">
        <v>2.8517000000000001E-2</v>
      </c>
      <c r="L300" s="51">
        <v>3.1012999999999999E-2</v>
      </c>
      <c r="M300" s="51">
        <v>3.1112000000000001E-2</v>
      </c>
      <c r="N300" s="51">
        <v>2.2169999999999999E-2</v>
      </c>
      <c r="O300" s="52">
        <v>149.84039999999999</v>
      </c>
      <c r="P300" s="50">
        <v>1730</v>
      </c>
      <c r="Q300" s="52">
        <v>1936.48</v>
      </c>
      <c r="R300" s="50">
        <v>8136.9000000000005</v>
      </c>
      <c r="S300" s="30">
        <v>105.09</v>
      </c>
      <c r="T300" s="50">
        <v>6.7447999999999997</v>
      </c>
      <c r="U300" s="50">
        <v>6.7438000000000002</v>
      </c>
      <c r="V300" s="50">
        <v>2.5499999999999998</v>
      </c>
      <c r="W300" s="22">
        <v>2.66</v>
      </c>
      <c r="X300" s="22">
        <v>2.64</v>
      </c>
    </row>
    <row r="301" spans="1:24" ht="18.75" customHeight="1">
      <c r="A301" s="176">
        <v>44785</v>
      </c>
      <c r="B301" s="50">
        <v>169.3329</v>
      </c>
      <c r="C301" s="50">
        <v>122.2577</v>
      </c>
      <c r="D301" s="50">
        <v>139.142</v>
      </c>
      <c r="E301" s="50">
        <v>19.53</v>
      </c>
      <c r="F301" s="51">
        <v>2.5167999999999999E-2</v>
      </c>
      <c r="G301" s="51">
        <v>3.2421999999999999E-2</v>
      </c>
      <c r="H301" s="51">
        <v>3.1800000000000002E-2</v>
      </c>
      <c r="I301" s="51">
        <v>2.9562000000000001E-2</v>
      </c>
      <c r="J301" s="51">
        <v>2.8312E-2</v>
      </c>
      <c r="K301" s="51">
        <v>2.8993999999999999E-2</v>
      </c>
      <c r="L301" s="51">
        <v>3.1078000000000001E-2</v>
      </c>
      <c r="M301" s="51">
        <v>3.1800000000000002E-2</v>
      </c>
      <c r="N301" s="51">
        <v>2.3060000000000001E-2</v>
      </c>
      <c r="O301" s="52">
        <v>149.7629</v>
      </c>
      <c r="P301" s="50">
        <v>1730</v>
      </c>
      <c r="Q301" s="52">
        <v>1936.48</v>
      </c>
      <c r="R301" s="50">
        <v>8136.9000000000005</v>
      </c>
      <c r="S301" s="30">
        <v>105.196</v>
      </c>
      <c r="T301" s="50">
        <v>6.7237999999999998</v>
      </c>
      <c r="U301" s="50">
        <v>6.7230999999999996</v>
      </c>
      <c r="V301" s="50">
        <v>2.61</v>
      </c>
      <c r="W301" s="22">
        <v>2.71</v>
      </c>
      <c r="X301" s="22">
        <v>2.69</v>
      </c>
    </row>
    <row r="302" spans="1:24" ht="18.75" customHeight="1">
      <c r="A302" s="176">
        <v>44784</v>
      </c>
      <c r="B302" s="50">
        <v>168.9562</v>
      </c>
      <c r="C302" s="50">
        <v>122.7492</v>
      </c>
      <c r="D302" s="50">
        <v>151.33799999999999</v>
      </c>
      <c r="E302" s="50">
        <v>20.2</v>
      </c>
      <c r="F302" s="51">
        <v>2.5146999999999999E-2</v>
      </c>
      <c r="G302" s="51">
        <v>3.2184999999999998E-2</v>
      </c>
      <c r="H302" s="51">
        <v>3.1718000000000003E-2</v>
      </c>
      <c r="I302" s="51">
        <v>2.9867000000000001E-2</v>
      </c>
      <c r="J302" s="51">
        <v>2.8875999999999999E-2</v>
      </c>
      <c r="K302" s="51">
        <v>2.947E-2</v>
      </c>
      <c r="L302" s="51">
        <v>3.1748999999999999E-2</v>
      </c>
      <c r="M302" s="51">
        <v>3.1718000000000003E-2</v>
      </c>
      <c r="N302" s="51">
        <v>2.3120000000000002E-2</v>
      </c>
      <c r="O302" s="52">
        <v>149.7741</v>
      </c>
      <c r="P302" s="50">
        <v>1730</v>
      </c>
      <c r="Q302" s="52">
        <v>1936.48</v>
      </c>
      <c r="R302" s="50">
        <v>8136.9000000000005</v>
      </c>
      <c r="S302" s="30">
        <v>106.374</v>
      </c>
      <c r="T302" s="50">
        <v>6.7526999999999999</v>
      </c>
      <c r="U302" s="50">
        <v>6.7552000000000003</v>
      </c>
      <c r="V302" s="50">
        <v>2.6349999999999998</v>
      </c>
      <c r="W302" s="22">
        <v>2.73</v>
      </c>
      <c r="X302" s="22">
        <v>2.7149999999999999</v>
      </c>
    </row>
    <row r="303" spans="1:24" ht="18.75" customHeight="1">
      <c r="A303" s="176">
        <v>44783</v>
      </c>
      <c r="B303" s="50">
        <v>169.33</v>
      </c>
      <c r="C303" s="50">
        <v>122.94459999999999</v>
      </c>
      <c r="D303" s="50">
        <v>151.33799999999999</v>
      </c>
      <c r="E303" s="50">
        <v>19.739999999999998</v>
      </c>
      <c r="F303" s="51">
        <v>2.5687999999999999E-2</v>
      </c>
      <c r="G303" s="51">
        <v>3.2141000000000003E-2</v>
      </c>
      <c r="H303" s="51">
        <v>3.1441999999999998E-2</v>
      </c>
      <c r="I303" s="51">
        <v>2.9215999999999999E-2</v>
      </c>
      <c r="J303" s="51">
        <v>2.7809E-2</v>
      </c>
      <c r="K303" s="51">
        <v>2.8587999999999999E-2</v>
      </c>
      <c r="L303" s="51">
        <v>3.0325999999999999E-2</v>
      </c>
      <c r="M303" s="51">
        <v>3.1441999999999998E-2</v>
      </c>
      <c r="N303" s="51">
        <v>2.2960000000000001E-2</v>
      </c>
      <c r="O303" s="52">
        <v>149.7963</v>
      </c>
      <c r="P303" s="50">
        <v>1730</v>
      </c>
      <c r="Q303" s="52">
        <v>1936.48</v>
      </c>
      <c r="R303" s="50">
        <v>8136.9000000000005</v>
      </c>
      <c r="S303" s="30">
        <v>106.435</v>
      </c>
      <c r="T303" s="50">
        <v>6.7511999999999999</v>
      </c>
      <c r="U303" s="50">
        <v>6.7622</v>
      </c>
      <c r="V303" s="50">
        <v>2.58</v>
      </c>
      <c r="W303" s="22">
        <v>2.67</v>
      </c>
      <c r="X303" s="22">
        <v>2.65</v>
      </c>
    </row>
    <row r="304" spans="1:24" ht="18.75" customHeight="1">
      <c r="A304" s="176">
        <v>44782</v>
      </c>
      <c r="B304" s="50">
        <v>169.28550000000001</v>
      </c>
      <c r="C304" s="50">
        <v>123.14960000000001</v>
      </c>
      <c r="D304" s="50">
        <v>148.732</v>
      </c>
      <c r="E304" s="50">
        <v>21.77</v>
      </c>
      <c r="F304" s="51">
        <v>2.5613E-2</v>
      </c>
      <c r="G304" s="51">
        <v>3.2696000000000003E-2</v>
      </c>
      <c r="H304" s="51">
        <v>3.2050000000000002E-2</v>
      </c>
      <c r="I304" s="51">
        <v>2.9607999999999999E-2</v>
      </c>
      <c r="J304" s="51">
        <v>2.7772999999999999E-2</v>
      </c>
      <c r="K304" s="51">
        <v>2.8763E-2</v>
      </c>
      <c r="L304" s="51">
        <v>2.9895000000000001E-2</v>
      </c>
      <c r="M304" s="51">
        <v>3.2050000000000002E-2</v>
      </c>
      <c r="N304" s="51">
        <v>2.2950000000000002E-2</v>
      </c>
      <c r="O304" s="52">
        <v>149.71729999999999</v>
      </c>
      <c r="P304" s="50">
        <v>1730</v>
      </c>
      <c r="Q304" s="52">
        <v>1936.48</v>
      </c>
      <c r="R304" s="50">
        <v>8136.9000000000005</v>
      </c>
      <c r="S304" s="30">
        <v>106.621</v>
      </c>
      <c r="T304" s="50">
        <v>6.7618999999999998</v>
      </c>
      <c r="U304" s="50">
        <v>6.7659000000000002</v>
      </c>
      <c r="V304" s="50">
        <v>2.5499999999999998</v>
      </c>
      <c r="W304" s="22">
        <v>2.63</v>
      </c>
      <c r="X304" s="22">
        <v>2.6</v>
      </c>
    </row>
    <row r="305" spans="1:24" ht="18.75" customHeight="1">
      <c r="A305" s="176">
        <v>44781</v>
      </c>
      <c r="B305" s="50">
        <v>169.5078</v>
      </c>
      <c r="C305" s="50">
        <v>123.2418</v>
      </c>
      <c r="D305" s="50">
        <v>148.732</v>
      </c>
      <c r="E305" s="50">
        <v>21.29</v>
      </c>
      <c r="F305" s="51">
        <v>2.4961000000000001E-2</v>
      </c>
      <c r="G305" s="51">
        <v>3.2052999999999998E-2</v>
      </c>
      <c r="H305" s="51">
        <v>3.1399999999999997E-2</v>
      </c>
      <c r="I305" s="51">
        <v>2.9061E-2</v>
      </c>
      <c r="J305" s="51">
        <v>2.7571999999999999E-2</v>
      </c>
      <c r="K305" s="51">
        <v>2.8435999999999999E-2</v>
      </c>
      <c r="L305" s="51">
        <v>2.9846999999999999E-2</v>
      </c>
      <c r="M305" s="51">
        <v>3.1399999999999997E-2</v>
      </c>
      <c r="N305" s="51">
        <v>2.2519999999999998E-2</v>
      </c>
      <c r="O305" s="52">
        <v>149.68940000000001</v>
      </c>
      <c r="P305" s="50">
        <v>1730</v>
      </c>
      <c r="Q305" s="52">
        <v>1936.48</v>
      </c>
      <c r="R305" s="50">
        <v>8136.9000000000005</v>
      </c>
      <c r="S305" s="30">
        <v>105.693</v>
      </c>
      <c r="T305" s="50">
        <v>6.7492999999999999</v>
      </c>
      <c r="U305" s="50">
        <v>6.7511000000000001</v>
      </c>
      <c r="V305" s="50">
        <v>2.585</v>
      </c>
      <c r="W305" s="22">
        <v>2.665</v>
      </c>
      <c r="X305" s="22">
        <v>2.5950000000000002</v>
      </c>
    </row>
    <row r="306" spans="1:24" ht="18.75" customHeight="1">
      <c r="A306" s="176">
        <v>44778</v>
      </c>
      <c r="B306" s="50">
        <v>169.05779999999999</v>
      </c>
      <c r="C306" s="50">
        <v>124.0701</v>
      </c>
      <c r="D306" s="50">
        <v>148.35499999999999</v>
      </c>
      <c r="E306" s="50">
        <v>21.15</v>
      </c>
      <c r="F306" s="51">
        <v>2.4705999999999999E-2</v>
      </c>
      <c r="G306" s="51">
        <v>3.2257000000000001E-2</v>
      </c>
      <c r="H306" s="51">
        <v>3.1709000000000001E-2</v>
      </c>
      <c r="I306" s="51">
        <v>2.9555000000000001E-2</v>
      </c>
      <c r="J306" s="51">
        <v>2.8268000000000001E-2</v>
      </c>
      <c r="K306" s="51">
        <v>2.9013000000000001E-2</v>
      </c>
      <c r="L306" s="51">
        <v>3.0661999999999998E-2</v>
      </c>
      <c r="M306" s="51">
        <v>3.1709000000000001E-2</v>
      </c>
      <c r="N306" s="51">
        <v>2.2380000000000001E-2</v>
      </c>
      <c r="O306" s="52">
        <v>149.60740000000001</v>
      </c>
      <c r="P306" s="50">
        <v>1730</v>
      </c>
      <c r="Q306" s="52">
        <v>1936.48</v>
      </c>
      <c r="R306" s="50">
        <v>8136.9000000000005</v>
      </c>
      <c r="S306" s="30">
        <v>106.506</v>
      </c>
      <c r="T306" s="50">
        <v>6.758</v>
      </c>
      <c r="U306" s="50">
        <v>6.7628000000000004</v>
      </c>
      <c r="V306" s="50">
        <v>2.61</v>
      </c>
      <c r="W306" s="22">
        <v>2.6949999999999998</v>
      </c>
      <c r="X306" s="22">
        <v>2.58</v>
      </c>
    </row>
    <row r="307" spans="1:24" ht="18.75" customHeight="1">
      <c r="A307" s="176">
        <v>44777</v>
      </c>
      <c r="B307" s="50">
        <v>170.2568</v>
      </c>
      <c r="C307" s="50">
        <v>124.5403</v>
      </c>
      <c r="D307" s="50">
        <v>151.17500000000001</v>
      </c>
      <c r="E307" s="50">
        <v>21.44</v>
      </c>
      <c r="F307" s="51">
        <v>2.3966999999999999E-2</v>
      </c>
      <c r="G307" s="51">
        <v>3.0426999999999999E-2</v>
      </c>
      <c r="H307" s="51">
        <v>2.9773000000000001E-2</v>
      </c>
      <c r="I307" s="51">
        <v>2.7921999999999999E-2</v>
      </c>
      <c r="J307" s="51">
        <v>2.6883000000000001E-2</v>
      </c>
      <c r="K307" s="51">
        <v>2.7460999999999999E-2</v>
      </c>
      <c r="L307" s="51">
        <v>2.9652999999999999E-2</v>
      </c>
      <c r="M307" s="51">
        <v>2.9773000000000001E-2</v>
      </c>
      <c r="N307" s="51">
        <v>2.2159999999999999E-2</v>
      </c>
      <c r="O307" s="52">
        <v>149.62029999999999</v>
      </c>
      <c r="P307" s="50">
        <v>1730</v>
      </c>
      <c r="Q307" s="52">
        <v>1936.48</v>
      </c>
      <c r="R307" s="50">
        <v>8136.9000000000005</v>
      </c>
      <c r="S307" s="30">
        <v>106.241</v>
      </c>
      <c r="T307" s="50">
        <v>6.7525000000000004</v>
      </c>
      <c r="U307" s="50">
        <v>6.7786</v>
      </c>
      <c r="V307" s="50">
        <v>2.62</v>
      </c>
      <c r="W307" s="22">
        <v>2.66</v>
      </c>
      <c r="X307" s="22">
        <v>2.52</v>
      </c>
    </row>
    <row r="308" spans="1:24" ht="18.75" customHeight="1">
      <c r="A308" s="176">
        <v>44776</v>
      </c>
      <c r="B308" s="50">
        <v>170.1799</v>
      </c>
      <c r="C308" s="50">
        <v>125.7051</v>
      </c>
      <c r="D308" s="50">
        <v>150.352</v>
      </c>
      <c r="E308" s="50">
        <v>21.95</v>
      </c>
      <c r="F308" s="51">
        <v>2.4327999999999999E-2</v>
      </c>
      <c r="G308" s="51">
        <v>3.0651000000000001E-2</v>
      </c>
      <c r="H308" s="51">
        <v>3.0079999999999999E-2</v>
      </c>
      <c r="I308" s="51">
        <v>2.826E-2</v>
      </c>
      <c r="J308" s="51">
        <v>2.7046000000000001E-2</v>
      </c>
      <c r="K308" s="51">
        <v>2.7809E-2</v>
      </c>
      <c r="L308" s="51">
        <v>2.9453E-2</v>
      </c>
      <c r="M308" s="51">
        <v>3.0079999999999999E-2</v>
      </c>
      <c r="N308" s="51">
        <v>2.239E-2</v>
      </c>
      <c r="O308" s="52">
        <v>149.57589999999999</v>
      </c>
      <c r="P308" s="50">
        <v>1730</v>
      </c>
      <c r="Q308" s="52">
        <v>1936.48</v>
      </c>
      <c r="R308" s="50">
        <v>8136.9000000000005</v>
      </c>
      <c r="S308" s="30">
        <v>105.45</v>
      </c>
      <c r="T308" s="50">
        <v>6.7687999999999997</v>
      </c>
      <c r="U308" s="50">
        <v>6.7836999999999996</v>
      </c>
      <c r="V308" s="50">
        <v>2.645</v>
      </c>
      <c r="W308" s="22">
        <v>2.7050000000000001</v>
      </c>
      <c r="X308" s="22">
        <v>2.5950000000000002</v>
      </c>
    </row>
    <row r="309" spans="1:24" ht="18.75" customHeight="1">
      <c r="A309" s="176">
        <v>44775</v>
      </c>
      <c r="B309" s="50">
        <v>169.75960000000001</v>
      </c>
      <c r="C309" s="50">
        <v>126.0926</v>
      </c>
      <c r="D309" s="50">
        <v>155.33699999999999</v>
      </c>
      <c r="E309" s="50">
        <v>23.93</v>
      </c>
      <c r="F309" s="51">
        <v>2.4355000000000002E-2</v>
      </c>
      <c r="G309" s="51">
        <v>3.0508E-2</v>
      </c>
      <c r="H309" s="51">
        <v>3.0079999999999999E-2</v>
      </c>
      <c r="I309" s="51">
        <v>2.8531000000000001E-2</v>
      </c>
      <c r="J309" s="51">
        <v>2.7483E-2</v>
      </c>
      <c r="K309" s="51">
        <v>2.8181999999999999E-2</v>
      </c>
      <c r="L309" s="51">
        <v>3.0065000000000001E-2</v>
      </c>
      <c r="M309" s="51">
        <v>3.0079999999999999E-2</v>
      </c>
      <c r="N309" s="51">
        <v>2.2540000000000001E-2</v>
      </c>
      <c r="O309" s="52">
        <v>149.52189999999999</v>
      </c>
      <c r="P309" s="50">
        <v>1730</v>
      </c>
      <c r="Q309" s="52">
        <v>1945.59</v>
      </c>
      <c r="R309" s="50">
        <v>8150.2999999999993</v>
      </c>
      <c r="S309" s="30">
        <v>105.90300000000001</v>
      </c>
      <c r="T309" s="50">
        <v>6.7445000000000004</v>
      </c>
      <c r="U309" s="50">
        <v>6.7497999999999996</v>
      </c>
      <c r="V309" s="50">
        <v>2.645</v>
      </c>
      <c r="W309" s="22">
        <v>2.7050000000000001</v>
      </c>
      <c r="X309" s="22">
        <v>2.5950000000000002</v>
      </c>
    </row>
    <row r="310" spans="1:24" ht="18.75" customHeight="1">
      <c r="A310" s="176">
        <v>44774</v>
      </c>
      <c r="B310" s="50">
        <v>170.9736</v>
      </c>
      <c r="C310" s="50">
        <v>127.3509</v>
      </c>
      <c r="D310" s="50">
        <v>143.041</v>
      </c>
      <c r="E310" s="50">
        <v>22.84</v>
      </c>
      <c r="F310" s="51">
        <v>2.3089999999999999E-2</v>
      </c>
      <c r="G310" s="51">
        <v>2.8701000000000001E-2</v>
      </c>
      <c r="H310" s="51">
        <v>2.7942000000000002E-2</v>
      </c>
      <c r="I310" s="51">
        <v>2.6341E-2</v>
      </c>
      <c r="J310" s="51">
        <v>2.5732000000000001E-2</v>
      </c>
      <c r="K310" s="51">
        <v>2.6176000000000001E-2</v>
      </c>
      <c r="L310" s="51">
        <v>2.9142999999999999E-2</v>
      </c>
      <c r="M310" s="51">
        <v>2.7942000000000002E-2</v>
      </c>
      <c r="N310" s="51">
        <v>2.266E-2</v>
      </c>
      <c r="O310" s="52">
        <v>149.4486</v>
      </c>
      <c r="P310" s="50">
        <v>1730</v>
      </c>
      <c r="Q310" s="52">
        <v>1945.59</v>
      </c>
      <c r="R310" s="50">
        <v>8150.2999999999993</v>
      </c>
      <c r="S310" s="30">
        <v>106.351</v>
      </c>
      <c r="T310" s="50">
        <v>6.7473000000000001</v>
      </c>
      <c r="U310" s="50">
        <v>6.7445000000000004</v>
      </c>
      <c r="V310" s="50">
        <v>2.71</v>
      </c>
      <c r="W310" s="22">
        <v>2.7749999999999999</v>
      </c>
      <c r="X310" s="22">
        <v>2.6749999999999998</v>
      </c>
    </row>
    <row r="311" spans="1:24" ht="18.75" customHeight="1">
      <c r="A311" s="176">
        <v>44771</v>
      </c>
      <c r="B311" s="50">
        <v>170.58869999999999</v>
      </c>
      <c r="C311" s="50">
        <v>127.9246</v>
      </c>
      <c r="D311" s="50">
        <v>139.136</v>
      </c>
      <c r="E311" s="50">
        <v>21.33</v>
      </c>
      <c r="F311" s="51">
        <v>2.3168000000000001E-2</v>
      </c>
      <c r="G311" s="51">
        <v>2.8844000000000002E-2</v>
      </c>
      <c r="H311" s="51">
        <v>2.8055E-2</v>
      </c>
      <c r="I311" s="51">
        <v>2.6759999999999999E-2</v>
      </c>
      <c r="J311" s="51">
        <v>2.6487E-2</v>
      </c>
      <c r="K311" s="51">
        <v>2.6792E-2</v>
      </c>
      <c r="L311" s="51">
        <v>3.0096999999999999E-2</v>
      </c>
      <c r="M311" s="51">
        <v>2.8055E-2</v>
      </c>
      <c r="N311" s="51">
        <v>2.3E-2</v>
      </c>
      <c r="O311" s="52">
        <v>149.42599999999999</v>
      </c>
      <c r="P311" s="50">
        <v>1730</v>
      </c>
      <c r="Q311" s="52">
        <v>1945.59</v>
      </c>
      <c r="R311" s="50">
        <v>8150.2999999999993</v>
      </c>
      <c r="S311" s="30">
        <v>106.452</v>
      </c>
      <c r="T311" s="50">
        <v>6.7590000000000003</v>
      </c>
      <c r="U311" s="50">
        <v>6.7439999999999998</v>
      </c>
      <c r="V311" s="50">
        <v>2.72</v>
      </c>
      <c r="W311" s="22">
        <v>2.77</v>
      </c>
      <c r="X311" s="22">
        <v>2.67</v>
      </c>
    </row>
    <row r="312" spans="1:24" ht="18.75" customHeight="1">
      <c r="A312" s="176">
        <v>44770</v>
      </c>
      <c r="B312" s="50">
        <v>170.52160000000001</v>
      </c>
      <c r="C312" s="50">
        <v>127.76479999999999</v>
      </c>
      <c r="D312" s="50">
        <v>148.08799999999999</v>
      </c>
      <c r="E312" s="50">
        <v>22.33</v>
      </c>
      <c r="F312" s="51">
        <v>2.3275000000000001E-2</v>
      </c>
      <c r="G312" s="51">
        <v>2.8622000000000002E-2</v>
      </c>
      <c r="H312" s="51">
        <v>2.7977999999999999E-2</v>
      </c>
      <c r="I312" s="51">
        <v>2.6979E-2</v>
      </c>
      <c r="J312" s="51">
        <v>2.6759000000000002E-2</v>
      </c>
      <c r="K312" s="51">
        <v>2.7043000000000001E-2</v>
      </c>
      <c r="L312" s="51">
        <v>3.0227E-2</v>
      </c>
      <c r="M312" s="51">
        <v>2.7977999999999999E-2</v>
      </c>
      <c r="N312" s="51">
        <v>2.333E-2</v>
      </c>
      <c r="O312" s="52">
        <v>149.35910000000001</v>
      </c>
      <c r="P312" s="50">
        <v>1730</v>
      </c>
      <c r="Q312" s="52">
        <v>1945.59</v>
      </c>
      <c r="R312" s="50">
        <v>8150.2999999999993</v>
      </c>
      <c r="S312" s="30">
        <v>107.18899999999999</v>
      </c>
      <c r="T312" s="50">
        <v>6.7637999999999998</v>
      </c>
      <c r="U312" s="50">
        <v>6.7672999999999996</v>
      </c>
      <c r="V312" s="50">
        <v>2.6850000000000001</v>
      </c>
      <c r="W312" s="22">
        <v>2.7349999999999999</v>
      </c>
      <c r="X312" s="22">
        <v>2.62005</v>
      </c>
    </row>
    <row r="313" spans="1:24" ht="18.75" customHeight="1">
      <c r="A313" s="176">
        <v>44769</v>
      </c>
      <c r="B313" s="50">
        <v>169.84739999999999</v>
      </c>
      <c r="C313" s="50">
        <v>127.29510000000001</v>
      </c>
      <c r="D313" s="50">
        <v>157.011</v>
      </c>
      <c r="E313" s="50">
        <v>23.24</v>
      </c>
      <c r="F313" s="51">
        <v>2.3687E-2</v>
      </c>
      <c r="G313" s="51">
        <v>2.9978999999999999E-2</v>
      </c>
      <c r="H313" s="51">
        <v>2.9471000000000001E-2</v>
      </c>
      <c r="I313" s="51">
        <v>2.8427999999999998E-2</v>
      </c>
      <c r="J313" s="51">
        <v>2.7848999999999999E-2</v>
      </c>
      <c r="K313" s="51">
        <v>2.8346E-2</v>
      </c>
      <c r="L313" s="51">
        <v>3.0653E-2</v>
      </c>
      <c r="M313" s="51">
        <v>2.9471000000000001E-2</v>
      </c>
      <c r="N313" s="51">
        <v>2.3120000000000002E-2</v>
      </c>
      <c r="O313" s="52">
        <v>149.339</v>
      </c>
      <c r="P313" s="50">
        <v>1730</v>
      </c>
      <c r="Q313" s="52">
        <v>1945.59</v>
      </c>
      <c r="R313" s="50">
        <v>8150.2999999999993</v>
      </c>
      <c r="S313" s="30">
        <v>106.483</v>
      </c>
      <c r="T313" s="50">
        <v>6.7508999999999997</v>
      </c>
      <c r="U313" s="50">
        <v>6.7521000000000004</v>
      </c>
      <c r="V313" s="50">
        <v>2.72</v>
      </c>
      <c r="W313" s="22">
        <v>2.7650000000000001</v>
      </c>
      <c r="X313" s="22">
        <v>2.6349999999999998</v>
      </c>
    </row>
    <row r="314" spans="1:24" ht="18.75" customHeight="1">
      <c r="A314" s="176">
        <v>44768</v>
      </c>
      <c r="B314" s="50">
        <v>169.6431</v>
      </c>
      <c r="C314" s="50">
        <v>127.19110000000001</v>
      </c>
      <c r="D314" s="50">
        <v>150.29599999999999</v>
      </c>
      <c r="E314" s="50">
        <v>24.69</v>
      </c>
      <c r="F314" s="51">
        <v>2.4740000000000002E-2</v>
      </c>
      <c r="G314" s="51">
        <v>3.0528E-2</v>
      </c>
      <c r="H314" s="51">
        <v>3.0053E-2</v>
      </c>
      <c r="I314" s="51">
        <v>2.9035999999999999E-2</v>
      </c>
      <c r="J314" s="51">
        <v>2.8067999999999999E-2</v>
      </c>
      <c r="K314" s="51">
        <v>2.8864999999999998E-2</v>
      </c>
      <c r="L314" s="51">
        <v>3.0268E-2</v>
      </c>
      <c r="M314" s="51">
        <v>3.0053E-2</v>
      </c>
      <c r="N314" s="51">
        <v>2.315E-2</v>
      </c>
      <c r="O314" s="52">
        <v>149.3066</v>
      </c>
      <c r="P314" s="50">
        <v>1730</v>
      </c>
      <c r="Q314" s="52">
        <v>1945.59</v>
      </c>
      <c r="R314" s="50">
        <v>8150.2999999999993</v>
      </c>
      <c r="S314" s="30">
        <v>106.73</v>
      </c>
      <c r="T314" s="50">
        <v>6.7515000000000001</v>
      </c>
      <c r="U314" s="50">
        <v>6.7668999999999997</v>
      </c>
      <c r="V314" s="50">
        <v>2.73</v>
      </c>
      <c r="W314" s="22">
        <v>2.7850000000000001</v>
      </c>
      <c r="X314" s="22">
        <v>2.645</v>
      </c>
    </row>
    <row r="315" spans="1:24" ht="18.75" customHeight="1">
      <c r="A315" s="176">
        <v>44767</v>
      </c>
      <c r="B315" s="50">
        <v>169.58600000000001</v>
      </c>
      <c r="C315" s="50">
        <v>125.5056</v>
      </c>
      <c r="D315" s="50">
        <v>148.727</v>
      </c>
      <c r="E315" s="50">
        <v>23.36</v>
      </c>
      <c r="F315" s="51">
        <v>2.4421999999999999E-2</v>
      </c>
      <c r="G315" s="51">
        <v>3.0161E-2</v>
      </c>
      <c r="H315" s="51">
        <v>2.9666000000000001E-2</v>
      </c>
      <c r="I315" s="51">
        <v>2.8799999999999999E-2</v>
      </c>
      <c r="J315" s="51">
        <v>2.7959000000000001E-2</v>
      </c>
      <c r="K315" s="51">
        <v>2.8719000000000001E-2</v>
      </c>
      <c r="L315" s="51">
        <v>3.0162000000000001E-2</v>
      </c>
      <c r="M315" s="51">
        <v>2.9666000000000001E-2</v>
      </c>
      <c r="N315" s="51">
        <v>2.3480000000000001E-2</v>
      </c>
      <c r="O315" s="52">
        <v>149.23429999999999</v>
      </c>
      <c r="P315" s="50">
        <v>1730</v>
      </c>
      <c r="Q315" s="52">
        <v>1945.59</v>
      </c>
      <c r="R315" s="50">
        <v>8150.2999999999993</v>
      </c>
      <c r="S315" s="30">
        <v>106.91</v>
      </c>
      <c r="T315" s="50">
        <v>6.7667999999999999</v>
      </c>
      <c r="U315" s="50">
        <v>6.7706999999999997</v>
      </c>
      <c r="V315" s="50">
        <v>2.81</v>
      </c>
      <c r="W315" s="22">
        <v>2.87</v>
      </c>
      <c r="X315" s="22">
        <v>2.7149999999999999</v>
      </c>
    </row>
    <row r="316" spans="1:24" ht="18.75" customHeight="1">
      <c r="A316" s="176">
        <v>44764</v>
      </c>
      <c r="B316" s="50">
        <v>169.7176</v>
      </c>
      <c r="C316" s="50">
        <v>125.4336</v>
      </c>
      <c r="D316" s="50">
        <v>158.41200000000001</v>
      </c>
      <c r="E316" s="50">
        <v>23.03</v>
      </c>
      <c r="F316" s="51">
        <v>2.3782999999999999E-2</v>
      </c>
      <c r="G316" s="51">
        <v>2.9700000000000001E-2</v>
      </c>
      <c r="H316" s="51">
        <v>2.9142000000000001E-2</v>
      </c>
      <c r="I316" s="51">
        <v>2.843E-2</v>
      </c>
      <c r="J316" s="51">
        <v>2.7504000000000001E-2</v>
      </c>
      <c r="K316" s="51">
        <v>2.8275999999999999E-2</v>
      </c>
      <c r="L316" s="51">
        <v>2.9717E-2</v>
      </c>
      <c r="M316" s="51">
        <v>2.9142000000000001E-2</v>
      </c>
      <c r="N316" s="51">
        <v>2.3550000000000001E-2</v>
      </c>
      <c r="O316" s="52">
        <v>149.22970000000001</v>
      </c>
      <c r="P316" s="50">
        <v>1730</v>
      </c>
      <c r="Q316" s="52">
        <v>1945.59</v>
      </c>
      <c r="R316" s="50">
        <v>8150.2999999999993</v>
      </c>
      <c r="S316" s="30">
        <v>107.07599999999999</v>
      </c>
      <c r="T316" s="50">
        <v>6.7557999999999998</v>
      </c>
      <c r="U316" s="50">
        <v>6.7740999999999998</v>
      </c>
      <c r="V316" s="50">
        <v>2.7850000000000001</v>
      </c>
      <c r="W316" s="22">
        <v>2.835</v>
      </c>
      <c r="X316" s="22">
        <v>2.65</v>
      </c>
    </row>
    <row r="317" spans="1:24" ht="18.75" customHeight="1">
      <c r="A317" s="176">
        <v>44763</v>
      </c>
      <c r="B317" s="50">
        <v>168.91829999999999</v>
      </c>
      <c r="C317" s="50">
        <v>124.8158</v>
      </c>
      <c r="D317" s="50">
        <v>162.685</v>
      </c>
      <c r="E317" s="50">
        <v>23.11</v>
      </c>
      <c r="F317" s="51">
        <v>2.4094999999999998E-2</v>
      </c>
      <c r="G317" s="51">
        <v>3.0849999999999999E-2</v>
      </c>
      <c r="H317" s="51">
        <v>3.0578999999999999E-2</v>
      </c>
      <c r="I317" s="51">
        <v>2.9825999999999998E-2</v>
      </c>
      <c r="J317" s="51">
        <v>2.8747000000000002E-2</v>
      </c>
      <c r="K317" s="51">
        <v>2.9638999999999999E-2</v>
      </c>
      <c r="L317" s="51">
        <v>3.0422999999999999E-2</v>
      </c>
      <c r="M317" s="51">
        <v>3.0578999999999999E-2</v>
      </c>
      <c r="N317" s="51">
        <v>2.3429999999999999E-2</v>
      </c>
      <c r="O317" s="52">
        <v>149.17830000000001</v>
      </c>
      <c r="P317" s="50">
        <v>1730</v>
      </c>
      <c r="Q317" s="52">
        <v>1945.59</v>
      </c>
      <c r="R317" s="50">
        <v>8150.2999999999993</v>
      </c>
      <c r="S317" s="30">
        <v>106.682</v>
      </c>
      <c r="T317" s="50">
        <v>6.7442000000000002</v>
      </c>
      <c r="U317" s="50">
        <v>6.7454000000000001</v>
      </c>
      <c r="V317" s="50">
        <v>2.82</v>
      </c>
      <c r="W317" s="22">
        <v>2.84</v>
      </c>
      <c r="X317" s="22">
        <v>2.62</v>
      </c>
    </row>
    <row r="318" spans="1:24" ht="18.75" customHeight="1">
      <c r="A318" s="176">
        <v>44762</v>
      </c>
      <c r="B318" s="50">
        <v>168.06909999999999</v>
      </c>
      <c r="C318" s="50">
        <v>124.4449</v>
      </c>
      <c r="D318" s="50">
        <v>169.93299999999999</v>
      </c>
      <c r="E318" s="50">
        <v>23.88</v>
      </c>
      <c r="F318" s="51">
        <v>2.4405E-2</v>
      </c>
      <c r="G318" s="51">
        <v>3.2272000000000002E-2</v>
      </c>
      <c r="H318" s="51">
        <v>3.2239999999999998E-2</v>
      </c>
      <c r="I318" s="51">
        <v>3.1636999999999998E-2</v>
      </c>
      <c r="J318" s="51">
        <v>3.0265E-2</v>
      </c>
      <c r="K318" s="51">
        <v>3.1413000000000003E-2</v>
      </c>
      <c r="L318" s="51">
        <v>3.1585000000000002E-2</v>
      </c>
      <c r="M318" s="51">
        <v>3.2239999999999998E-2</v>
      </c>
      <c r="N318" s="51">
        <v>2.3619999999999999E-2</v>
      </c>
      <c r="O318" s="52">
        <v>149.09219999999999</v>
      </c>
      <c r="P318" s="50">
        <v>1730</v>
      </c>
      <c r="Q318" s="52">
        <v>1945.59</v>
      </c>
      <c r="R318" s="50">
        <v>8150.2999999999993</v>
      </c>
      <c r="S318" s="30">
        <v>107.366</v>
      </c>
      <c r="T318" s="50">
        <v>6.7431999999999999</v>
      </c>
      <c r="U318" s="50">
        <v>6.7603</v>
      </c>
      <c r="V318" s="50">
        <v>2.915</v>
      </c>
      <c r="W318" s="22">
        <v>2.92</v>
      </c>
      <c r="X318" s="22">
        <v>2.69</v>
      </c>
    </row>
    <row r="319" spans="1:24" ht="18.75" customHeight="1">
      <c r="A319" s="176">
        <v>44761</v>
      </c>
      <c r="B319" s="50">
        <v>168.3192</v>
      </c>
      <c r="C319" s="50">
        <v>124.92910000000001</v>
      </c>
      <c r="D319" s="50">
        <v>172.31700000000001</v>
      </c>
      <c r="E319" s="50">
        <v>24.5</v>
      </c>
      <c r="F319" s="51">
        <v>2.4431999999999999E-2</v>
      </c>
      <c r="G319" s="51">
        <v>3.2374E-2</v>
      </c>
      <c r="H319" s="51">
        <v>3.2377000000000003E-2</v>
      </c>
      <c r="I319" s="51">
        <v>3.1535000000000001E-2</v>
      </c>
      <c r="J319" s="51">
        <v>3.0209E-2</v>
      </c>
      <c r="K319" s="51">
        <v>3.1237999999999998E-2</v>
      </c>
      <c r="L319" s="51">
        <v>3.1746000000000003E-2</v>
      </c>
      <c r="M319" s="51">
        <v>3.2377000000000003E-2</v>
      </c>
      <c r="N319" s="51">
        <v>2.366E-2</v>
      </c>
      <c r="O319" s="52">
        <v>149.023</v>
      </c>
      <c r="P319" s="50">
        <v>1730</v>
      </c>
      <c r="Q319" s="52">
        <v>1945.59</v>
      </c>
      <c r="R319" s="50">
        <v>8150.2999999999993</v>
      </c>
      <c r="S319" s="30">
        <v>108.063</v>
      </c>
      <c r="T319" s="50">
        <v>6.7572000000000001</v>
      </c>
      <c r="U319" s="50">
        <v>6.7606999999999999</v>
      </c>
      <c r="V319" s="50">
        <v>2.93</v>
      </c>
      <c r="W319" s="22">
        <v>2.93</v>
      </c>
      <c r="X319" s="22">
        <v>2.6949999999999998</v>
      </c>
    </row>
    <row r="320" spans="1:24" ht="18.75" customHeight="1">
      <c r="A320" s="176">
        <v>44760</v>
      </c>
      <c r="B320" s="50">
        <v>168.93219999999999</v>
      </c>
      <c r="C320" s="50">
        <v>126.67789999999999</v>
      </c>
      <c r="D320" s="50">
        <v>168.77</v>
      </c>
      <c r="E320" s="50">
        <v>25.3</v>
      </c>
      <c r="F320" s="51">
        <v>2.2936000000000002E-2</v>
      </c>
      <c r="G320" s="51">
        <v>3.1744000000000001E-2</v>
      </c>
      <c r="H320" s="51">
        <v>3.1766000000000003E-2</v>
      </c>
      <c r="I320" s="51">
        <v>3.1039000000000001E-2</v>
      </c>
      <c r="J320" s="51">
        <v>2.9855E-2</v>
      </c>
      <c r="K320" s="51">
        <v>3.0863000000000002E-2</v>
      </c>
      <c r="L320" s="51">
        <v>3.1551000000000003E-2</v>
      </c>
      <c r="M320" s="51">
        <v>3.1766000000000003E-2</v>
      </c>
      <c r="N320" s="51">
        <v>2.3609999999999999E-2</v>
      </c>
      <c r="O320" s="52">
        <v>148.93039999999999</v>
      </c>
      <c r="P320" s="50">
        <v>1730</v>
      </c>
      <c r="Q320" s="52">
        <v>1945.59</v>
      </c>
      <c r="R320" s="50">
        <v>8150.2999999999993</v>
      </c>
      <c r="S320" s="30">
        <v>108.544</v>
      </c>
      <c r="T320" s="50">
        <v>6.7561</v>
      </c>
      <c r="U320" s="50">
        <v>6.7611999999999997</v>
      </c>
      <c r="V320" s="50">
        <v>2.98</v>
      </c>
      <c r="W320" s="22">
        <v>2.9750000000000001</v>
      </c>
      <c r="X320" s="22">
        <v>2.77</v>
      </c>
    </row>
    <row r="321" spans="1:24" ht="18.75" customHeight="1">
      <c r="A321" s="176">
        <v>44757</v>
      </c>
      <c r="B321" s="50">
        <v>169.24359999999999</v>
      </c>
      <c r="C321" s="50">
        <v>127.09990000000001</v>
      </c>
      <c r="D321" s="50">
        <v>172.90899999999999</v>
      </c>
      <c r="E321" s="50">
        <v>24.23</v>
      </c>
      <c r="F321" s="51">
        <v>2.2886E-2</v>
      </c>
      <c r="G321" s="51">
        <v>3.1201E-2</v>
      </c>
      <c r="H321" s="51">
        <v>3.1267000000000003E-2</v>
      </c>
      <c r="I321" s="51">
        <v>3.0341E-2</v>
      </c>
      <c r="J321" s="51">
        <v>2.9152000000000001E-2</v>
      </c>
      <c r="K321" s="51">
        <v>3.0116E-2</v>
      </c>
      <c r="L321" s="51">
        <v>3.0751000000000001E-2</v>
      </c>
      <c r="M321" s="51">
        <v>3.1267000000000003E-2</v>
      </c>
      <c r="N321" s="51">
        <v>2.3740000000000001E-2</v>
      </c>
      <c r="O321" s="52">
        <v>148.89769999999999</v>
      </c>
      <c r="P321" s="50">
        <v>1730</v>
      </c>
      <c r="Q321" s="52">
        <v>1945.59</v>
      </c>
      <c r="R321" s="50">
        <v>8150.2999999999993</v>
      </c>
      <c r="S321" s="30">
        <v>107.95699999999999</v>
      </c>
      <c r="T321" s="50">
        <v>6.7187000000000001</v>
      </c>
      <c r="U321" s="50">
        <v>6.726</v>
      </c>
      <c r="V321" s="50">
        <v>2.92</v>
      </c>
      <c r="W321" s="22">
        <v>2.93</v>
      </c>
      <c r="X321" s="22">
        <v>2.7250000000000001</v>
      </c>
    </row>
    <row r="322" spans="1:24" ht="18.75" customHeight="1">
      <c r="A322" s="176">
        <v>44756</v>
      </c>
      <c r="B322" s="50">
        <v>169.1619</v>
      </c>
      <c r="C322" s="50">
        <v>127.6589</v>
      </c>
      <c r="D322" s="50">
        <v>161.863</v>
      </c>
      <c r="E322" s="50">
        <v>26.4</v>
      </c>
      <c r="F322" s="51">
        <v>2.3248999999999999E-2</v>
      </c>
      <c r="G322" s="51">
        <v>3.1321000000000002E-2</v>
      </c>
      <c r="H322" s="51">
        <v>3.1566999999999998E-2</v>
      </c>
      <c r="I322" s="51">
        <v>3.0651000000000001E-2</v>
      </c>
      <c r="J322" s="51">
        <v>2.9595E-2</v>
      </c>
      <c r="K322" s="51">
        <v>3.0491000000000001E-2</v>
      </c>
      <c r="L322" s="51">
        <v>3.1040000000000002E-2</v>
      </c>
      <c r="M322" s="51">
        <v>3.1566999999999998E-2</v>
      </c>
      <c r="N322" s="51">
        <v>2.3800000000000002E-2</v>
      </c>
      <c r="O322" s="52">
        <v>148.86320000000001</v>
      </c>
      <c r="P322" s="50">
        <v>1730</v>
      </c>
      <c r="Q322" s="52">
        <v>1945.59</v>
      </c>
      <c r="R322" s="50">
        <v>8150.2999999999993</v>
      </c>
      <c r="S322" s="30">
        <v>108.072</v>
      </c>
      <c r="T322" s="50">
        <v>6.7248999999999999</v>
      </c>
      <c r="U322" s="50">
        <v>6.7351999999999999</v>
      </c>
      <c r="V322" s="50">
        <v>2.9750000000000001</v>
      </c>
      <c r="W322" s="22">
        <v>2.98</v>
      </c>
      <c r="X322" s="22">
        <v>2.7749999999999999</v>
      </c>
    </row>
    <row r="323" spans="1:24" ht="18.75" customHeight="1">
      <c r="A323" s="176">
        <v>44755</v>
      </c>
      <c r="B323" s="50">
        <v>169.58029999999999</v>
      </c>
      <c r="C323" s="50">
        <v>126.892</v>
      </c>
      <c r="D323" s="50">
        <v>163.28200000000001</v>
      </c>
      <c r="E323" s="50">
        <v>26.82</v>
      </c>
      <c r="F323" s="51">
        <v>2.3147999999999998E-2</v>
      </c>
      <c r="G323" s="51">
        <v>3.1546999999999999E-2</v>
      </c>
      <c r="H323" s="51">
        <v>3.1511999999999998E-2</v>
      </c>
      <c r="I323" s="51">
        <v>3.0277999999999999E-2</v>
      </c>
      <c r="J323" s="51">
        <v>2.9336000000000001E-2</v>
      </c>
      <c r="K323" s="51">
        <v>3.0119E-2</v>
      </c>
      <c r="L323" s="51">
        <v>3.1182000000000001E-2</v>
      </c>
      <c r="M323" s="51">
        <v>3.1511999999999998E-2</v>
      </c>
      <c r="N323" s="51">
        <v>2.4140000000000002E-2</v>
      </c>
      <c r="O323" s="52">
        <v>148.923</v>
      </c>
      <c r="P323" s="50">
        <v>1730</v>
      </c>
      <c r="Q323" s="52">
        <v>1945.59</v>
      </c>
      <c r="R323" s="50">
        <v>8150.2999999999993</v>
      </c>
      <c r="S323" s="30">
        <v>108.021</v>
      </c>
      <c r="T323" s="50">
        <v>6.7190000000000003</v>
      </c>
      <c r="U323" s="50">
        <v>6.7259000000000002</v>
      </c>
      <c r="V323" s="50">
        <v>2.9950000000000001</v>
      </c>
      <c r="W323" s="22">
        <v>3.0049999999999999</v>
      </c>
      <c r="X323" s="22">
        <v>2.83</v>
      </c>
    </row>
    <row r="324" spans="1:24" ht="18.75" customHeight="1">
      <c r="A324" s="176">
        <v>44754</v>
      </c>
      <c r="B324" s="50">
        <v>169.44390000000001</v>
      </c>
      <c r="C324" s="50">
        <v>128.55690000000001</v>
      </c>
      <c r="D324" s="50">
        <v>157.98500000000001</v>
      </c>
      <c r="E324" s="50">
        <v>27.29</v>
      </c>
      <c r="F324" s="51">
        <v>2.1482999999999999E-2</v>
      </c>
      <c r="G324" s="51">
        <v>3.0491000000000001E-2</v>
      </c>
      <c r="H324" s="51">
        <v>3.0824000000000001E-2</v>
      </c>
      <c r="I324" s="51">
        <v>3.0178E-2</v>
      </c>
      <c r="J324" s="51">
        <v>2.9687000000000002E-2</v>
      </c>
      <c r="K324" s="51">
        <v>3.0318999999999999E-2</v>
      </c>
      <c r="L324" s="51">
        <v>3.1618E-2</v>
      </c>
      <c r="M324" s="51">
        <v>3.0824000000000001E-2</v>
      </c>
      <c r="N324" s="51">
        <v>2.4230000000000002E-2</v>
      </c>
      <c r="O324" s="52">
        <v>148.90479999999999</v>
      </c>
      <c r="P324" s="50">
        <v>1730</v>
      </c>
      <c r="Q324" s="52">
        <v>1945.59</v>
      </c>
      <c r="R324" s="50">
        <v>8150.2999999999993</v>
      </c>
      <c r="S324" s="30">
        <v>107.00700000000001</v>
      </c>
      <c r="T324" s="50">
        <v>6.6946000000000003</v>
      </c>
      <c r="U324" s="50">
        <v>6.6862000000000004</v>
      </c>
      <c r="V324" s="50">
        <v>3</v>
      </c>
      <c r="W324" s="22">
        <v>3.0150000000000001</v>
      </c>
      <c r="X324" s="22">
        <v>2.83</v>
      </c>
    </row>
    <row r="325" spans="1:24" ht="18.75" customHeight="1">
      <c r="A325" s="176">
        <v>44753</v>
      </c>
      <c r="B325" s="50">
        <v>169.62360000000001</v>
      </c>
      <c r="C325" s="50">
        <v>131.71250000000001</v>
      </c>
      <c r="D325" s="50">
        <v>149.19499999999999</v>
      </c>
      <c r="E325" s="50">
        <v>26.17</v>
      </c>
      <c r="F325" s="51">
        <v>1.9990999999999998E-2</v>
      </c>
      <c r="G325" s="51">
        <v>3.0717999999999999E-2</v>
      </c>
      <c r="H325" s="51">
        <v>3.1052E-2</v>
      </c>
      <c r="I325" s="51">
        <v>3.0551999999999999E-2</v>
      </c>
      <c r="J325" s="51">
        <v>2.9928E-2</v>
      </c>
      <c r="K325" s="51">
        <v>3.0693000000000002E-2</v>
      </c>
      <c r="L325" s="51">
        <v>3.1744000000000001E-2</v>
      </c>
      <c r="M325" s="51">
        <v>3.1052E-2</v>
      </c>
      <c r="N325" s="51">
        <v>2.4479999999999998E-2</v>
      </c>
      <c r="O325" s="52">
        <v>148.91329999999999</v>
      </c>
      <c r="P325" s="50">
        <v>1730</v>
      </c>
      <c r="Q325" s="52">
        <v>1945.59</v>
      </c>
      <c r="R325" s="50">
        <v>8150.2999999999993</v>
      </c>
      <c r="S325" s="30">
        <v>107.13</v>
      </c>
      <c r="T325" s="50">
        <v>6.7007000000000003</v>
      </c>
      <c r="U325" s="50">
        <v>6.6931000000000003</v>
      </c>
      <c r="V325" s="50">
        <v>2.9950000000000001</v>
      </c>
      <c r="W325" s="22">
        <v>3.0150000000000001</v>
      </c>
      <c r="X325" s="22">
        <v>2.84</v>
      </c>
    </row>
    <row r="326" spans="1:24" ht="18.75" customHeight="1">
      <c r="A326" s="176">
        <v>44750</v>
      </c>
      <c r="B326" s="50">
        <v>169.18190000000001</v>
      </c>
      <c r="C326" s="50">
        <v>133.43969999999999</v>
      </c>
      <c r="D326" s="50">
        <v>149.19499999999999</v>
      </c>
      <c r="E326" s="50">
        <v>24.64</v>
      </c>
      <c r="F326" s="51">
        <v>1.8841E-2</v>
      </c>
      <c r="G326" s="51">
        <v>3.1047000000000002E-2</v>
      </c>
      <c r="H326" s="51">
        <v>3.1389E-2</v>
      </c>
      <c r="I326" s="51">
        <v>3.1234000000000001E-2</v>
      </c>
      <c r="J326" s="51">
        <v>3.0803000000000001E-2</v>
      </c>
      <c r="K326" s="51">
        <v>3.1468000000000003E-2</v>
      </c>
      <c r="L326" s="51">
        <v>3.2436E-2</v>
      </c>
      <c r="M326" s="51">
        <v>3.1389E-2</v>
      </c>
      <c r="N326" s="51">
        <v>2.4819999999999998E-2</v>
      </c>
      <c r="O326" s="52">
        <v>148.9162</v>
      </c>
      <c r="P326" s="50">
        <v>1730</v>
      </c>
      <c r="Q326" s="52">
        <v>1945.59</v>
      </c>
      <c r="R326" s="50">
        <v>8150.2999999999993</v>
      </c>
      <c r="S326" s="30">
        <v>107.096</v>
      </c>
      <c r="T326" s="50">
        <v>6.7080000000000002</v>
      </c>
      <c r="U326" s="50">
        <v>6.7149999999999999</v>
      </c>
      <c r="V326" s="50">
        <v>2.91</v>
      </c>
      <c r="W326" s="22">
        <v>2.92</v>
      </c>
      <c r="X326" s="22">
        <v>2.8100499999999999</v>
      </c>
    </row>
    <row r="327" spans="1:24" ht="18.75" customHeight="1">
      <c r="A327" s="176">
        <v>44749</v>
      </c>
      <c r="B327" s="50">
        <v>169.6163</v>
      </c>
      <c r="C327" s="50">
        <v>134.49549999999999</v>
      </c>
      <c r="D327" s="50">
        <v>152.376</v>
      </c>
      <c r="E327" s="50">
        <v>26.08</v>
      </c>
      <c r="F327" s="51">
        <v>1.8588E-2</v>
      </c>
      <c r="G327" s="51">
        <v>3.0141000000000001E-2</v>
      </c>
      <c r="H327" s="51">
        <v>3.0398000000000001E-2</v>
      </c>
      <c r="I327" s="51">
        <v>3.032E-2</v>
      </c>
      <c r="J327" s="51">
        <v>2.9944999999999999E-2</v>
      </c>
      <c r="K327" s="51">
        <v>3.0620999999999999E-2</v>
      </c>
      <c r="L327" s="51">
        <v>3.1844999999999998E-2</v>
      </c>
      <c r="M327" s="51">
        <v>3.0398000000000001E-2</v>
      </c>
      <c r="N327" s="51">
        <v>2.487E-2</v>
      </c>
      <c r="O327" s="52">
        <v>148.85429999999999</v>
      </c>
      <c r="P327" s="50">
        <v>1730</v>
      </c>
      <c r="Q327" s="52">
        <v>1945.59</v>
      </c>
      <c r="R327" s="50">
        <v>8150.2999999999993</v>
      </c>
      <c r="S327" s="30">
        <v>106.535</v>
      </c>
      <c r="T327" s="50">
        <v>6.7196999999999996</v>
      </c>
      <c r="U327" s="50">
        <v>6.7118000000000002</v>
      </c>
      <c r="V327" s="50">
        <v>2.96</v>
      </c>
      <c r="W327" s="22">
        <v>2.96</v>
      </c>
      <c r="X327" s="22">
        <v>2.85</v>
      </c>
    </row>
    <row r="328" spans="1:24" ht="18.75" customHeight="1">
      <c r="A328" s="176">
        <v>44748</v>
      </c>
      <c r="B328" s="50">
        <v>170.26310000000001</v>
      </c>
      <c r="C328" s="50">
        <v>136.58940000000001</v>
      </c>
      <c r="D328" s="50">
        <v>149.40299999999999</v>
      </c>
      <c r="E328" s="50">
        <v>26.73</v>
      </c>
      <c r="F328" s="51">
        <v>1.8359E-2</v>
      </c>
      <c r="G328" s="51">
        <v>3.0018E-2</v>
      </c>
      <c r="H328" s="51">
        <v>3.0116E-2</v>
      </c>
      <c r="I328" s="51">
        <v>2.9797000000000001E-2</v>
      </c>
      <c r="J328" s="51">
        <v>2.928E-2</v>
      </c>
      <c r="K328" s="51">
        <v>2.9977E-2</v>
      </c>
      <c r="L328" s="51">
        <v>3.1181E-2</v>
      </c>
      <c r="M328" s="51">
        <v>3.0116E-2</v>
      </c>
      <c r="N328" s="51">
        <v>2.4930000000000001E-2</v>
      </c>
      <c r="O328" s="52">
        <v>148.81290000000001</v>
      </c>
      <c r="P328" s="50">
        <v>1730</v>
      </c>
      <c r="Q328" s="52">
        <v>1945.59</v>
      </c>
      <c r="R328" s="50">
        <v>8150.2999999999993</v>
      </c>
      <c r="S328" s="30">
        <v>105.13800000000001</v>
      </c>
      <c r="T328" s="50">
        <v>6.7005999999999997</v>
      </c>
      <c r="U328" s="50">
        <v>6.6942000000000004</v>
      </c>
      <c r="V328" s="50">
        <v>3.05</v>
      </c>
      <c r="W328" s="22">
        <v>3.07</v>
      </c>
      <c r="X328" s="22">
        <v>2.94</v>
      </c>
    </row>
    <row r="329" spans="1:24" ht="18.75" customHeight="1">
      <c r="A329" s="176">
        <v>44747</v>
      </c>
      <c r="B329" s="50">
        <v>171.1652</v>
      </c>
      <c r="C329" s="50">
        <v>137.47710000000001</v>
      </c>
      <c r="D329" s="50">
        <v>146.542</v>
      </c>
      <c r="E329" s="50">
        <v>27.54</v>
      </c>
      <c r="F329" s="51">
        <v>1.6691999999999999E-2</v>
      </c>
      <c r="G329" s="51">
        <v>2.8184000000000001E-2</v>
      </c>
      <c r="H329" s="51">
        <v>2.8244999999999999E-2</v>
      </c>
      <c r="I329" s="51">
        <v>2.8170000000000001E-2</v>
      </c>
      <c r="J329" s="51">
        <v>2.8053999999999999E-2</v>
      </c>
      <c r="K329" s="51">
        <v>2.8525999999999999E-2</v>
      </c>
      <c r="L329" s="51">
        <v>3.0397E-2</v>
      </c>
      <c r="M329" s="51">
        <v>2.8244999999999999E-2</v>
      </c>
      <c r="N329" s="51">
        <v>2.4930000000000001E-2</v>
      </c>
      <c r="O329" s="52">
        <v>148.80500000000001</v>
      </c>
      <c r="P329" s="50">
        <v>1730</v>
      </c>
      <c r="Q329" s="52">
        <v>1945.59</v>
      </c>
      <c r="R329" s="50">
        <v>8150.2999999999993</v>
      </c>
      <c r="S329" s="30">
        <v>105.13800000000001</v>
      </c>
      <c r="T329" s="50">
        <v>6.7015000000000002</v>
      </c>
      <c r="U329" s="50">
        <v>6.6974</v>
      </c>
      <c r="V329" s="50">
        <v>3.04</v>
      </c>
      <c r="W329" s="22">
        <v>3.0550000000000002</v>
      </c>
      <c r="X329" s="22">
        <v>2.93</v>
      </c>
    </row>
    <row r="330" spans="1:24" ht="18.75" customHeight="1">
      <c r="A330" s="176">
        <v>44746</v>
      </c>
      <c r="B330" s="50">
        <v>171.0428</v>
      </c>
      <c r="C330" s="50">
        <v>138.8211</v>
      </c>
      <c r="D330" s="50">
        <v>147.57900000000001</v>
      </c>
      <c r="E330" s="50">
        <v>27.53</v>
      </c>
      <c r="F330" s="51">
        <v>1.6386999999999999E-2</v>
      </c>
      <c r="G330" s="51">
        <v>2.8329E-2</v>
      </c>
      <c r="H330" s="51">
        <v>2.8524000000000001E-2</v>
      </c>
      <c r="I330" s="51">
        <v>2.8774999999999998E-2</v>
      </c>
      <c r="J330" s="51">
        <v>2.8802999999999999E-2</v>
      </c>
      <c r="K330" s="51">
        <v>2.9165E-2</v>
      </c>
      <c r="L330" s="51">
        <v>3.1031E-2</v>
      </c>
      <c r="M330" s="51">
        <v>2.8524000000000001E-2</v>
      </c>
      <c r="N330" s="51">
        <v>2.487E-2</v>
      </c>
      <c r="O330" s="52">
        <v>148.78700000000001</v>
      </c>
      <c r="P330" s="50">
        <v>1730</v>
      </c>
      <c r="Q330" s="52">
        <v>1945.59</v>
      </c>
      <c r="R330" s="50">
        <v>8150.2999999999993</v>
      </c>
      <c r="S330" s="30">
        <v>104.685</v>
      </c>
      <c r="T330" s="50">
        <v>6.6993</v>
      </c>
      <c r="U330" s="50">
        <v>6.6940999999999997</v>
      </c>
      <c r="V330" s="50">
        <v>3.04</v>
      </c>
      <c r="W330" s="22">
        <v>3.06</v>
      </c>
      <c r="X330" s="22">
        <v>2.94</v>
      </c>
    </row>
    <row r="331" spans="1:24" ht="18.75" customHeight="1">
      <c r="A331" s="176">
        <v>44743</v>
      </c>
      <c r="B331" s="50">
        <v>171.0428</v>
      </c>
      <c r="C331" s="50">
        <v>138.8211</v>
      </c>
      <c r="D331" s="50">
        <v>135.142</v>
      </c>
      <c r="E331" s="50">
        <v>26.7</v>
      </c>
      <c r="F331" s="51">
        <v>1.6386999999999999E-2</v>
      </c>
      <c r="G331" s="51">
        <v>2.8329E-2</v>
      </c>
      <c r="H331" s="51">
        <v>2.8524000000000001E-2</v>
      </c>
      <c r="I331" s="51">
        <v>2.8774999999999998E-2</v>
      </c>
      <c r="J331" s="51">
        <v>2.8802999999999999E-2</v>
      </c>
      <c r="K331" s="51">
        <v>2.9165E-2</v>
      </c>
      <c r="L331" s="51">
        <v>3.1031E-2</v>
      </c>
      <c r="M331" s="51">
        <v>2.8524000000000001E-2</v>
      </c>
      <c r="N331" s="51">
        <v>2.4369999999999999E-2</v>
      </c>
      <c r="O331" s="52">
        <v>148.73779999999999</v>
      </c>
      <c r="P331" s="50">
        <v>1570</v>
      </c>
      <c r="Q331" s="52">
        <v>1981.01</v>
      </c>
      <c r="R331" s="50">
        <v>8504.5</v>
      </c>
      <c r="S331" s="30">
        <v>105.10599999999999</v>
      </c>
      <c r="T331" s="50">
        <v>6.7008999999999999</v>
      </c>
      <c r="U331" s="50">
        <v>6.7081</v>
      </c>
      <c r="V331" s="50">
        <v>3.0649999999999999</v>
      </c>
      <c r="W331" s="22">
        <v>3.085</v>
      </c>
      <c r="X331" s="22">
        <v>2.9449999999999998</v>
      </c>
    </row>
    <row r="332" spans="1:24" ht="18.75" customHeight="1">
      <c r="A332" s="176">
        <v>44742</v>
      </c>
      <c r="B332" s="50">
        <v>170.4247</v>
      </c>
      <c r="C332" s="50">
        <v>138.88919999999999</v>
      </c>
      <c r="D332" s="50">
        <v>135.142</v>
      </c>
      <c r="E332" s="50">
        <v>28.71</v>
      </c>
      <c r="F332" s="51">
        <v>1.6261999999999999E-2</v>
      </c>
      <c r="G332" s="51">
        <v>2.9533E-2</v>
      </c>
      <c r="H332" s="51">
        <v>3.0082000000000001E-2</v>
      </c>
      <c r="I332" s="51">
        <v>3.0379E-2</v>
      </c>
      <c r="J332" s="51">
        <v>3.0129E-2</v>
      </c>
      <c r="K332" s="51">
        <v>3.0675999999999998E-2</v>
      </c>
      <c r="L332" s="51">
        <v>3.1827000000000001E-2</v>
      </c>
      <c r="M332" s="51">
        <v>3.0082000000000001E-2</v>
      </c>
      <c r="N332" s="51">
        <v>2.4379999999999999E-2</v>
      </c>
      <c r="O332" s="52">
        <v>148.71610000000001</v>
      </c>
      <c r="P332" s="50">
        <v>1570</v>
      </c>
      <c r="Q332" s="52">
        <v>1981.01</v>
      </c>
      <c r="R332" s="50">
        <v>8504.5</v>
      </c>
      <c r="S332" s="30">
        <v>104.506</v>
      </c>
      <c r="T332" s="50">
        <v>6.7080000000000002</v>
      </c>
      <c r="U332" s="50">
        <v>6.7023999999999999</v>
      </c>
      <c r="V332" s="50">
        <v>3.08</v>
      </c>
      <c r="W332" s="22">
        <v>3.1</v>
      </c>
      <c r="X332" s="22">
        <v>2.97</v>
      </c>
    </row>
    <row r="333" spans="1:24" ht="18.75" customHeight="1">
      <c r="A333" s="176">
        <v>44741</v>
      </c>
      <c r="B333" s="50">
        <v>170.07380000000001</v>
      </c>
      <c r="C333" s="50">
        <v>139.33199999999999</v>
      </c>
      <c r="D333" s="50">
        <v>135.142</v>
      </c>
      <c r="E333" s="50">
        <v>28.16</v>
      </c>
      <c r="F333" s="51">
        <v>1.6747999999999999E-2</v>
      </c>
      <c r="G333" s="51">
        <v>3.0384999999999999E-2</v>
      </c>
      <c r="H333" s="51">
        <v>3.1085999999999999E-2</v>
      </c>
      <c r="I333" s="51">
        <v>3.1428999999999999E-2</v>
      </c>
      <c r="J333" s="51">
        <v>3.0890999999999998E-2</v>
      </c>
      <c r="K333" s="51">
        <v>3.1572999999999997E-2</v>
      </c>
      <c r="L333" s="51">
        <v>3.2184999999999998E-2</v>
      </c>
      <c r="M333" s="51">
        <v>3.1085999999999999E-2</v>
      </c>
      <c r="N333" s="51">
        <v>2.4500000000000001E-2</v>
      </c>
      <c r="O333" s="52">
        <v>148.6926</v>
      </c>
      <c r="P333" s="50">
        <v>1570</v>
      </c>
      <c r="Q333" s="52">
        <v>1981.01</v>
      </c>
      <c r="R333" s="50">
        <v>8504.5</v>
      </c>
      <c r="S333" s="30">
        <v>103.93899999999999</v>
      </c>
      <c r="T333" s="50">
        <v>6.6917999999999997</v>
      </c>
      <c r="U333" s="50">
        <v>6.6927000000000003</v>
      </c>
      <c r="V333" s="50">
        <v>3.11</v>
      </c>
      <c r="W333" s="22">
        <v>3.125</v>
      </c>
      <c r="X333" s="22">
        <v>3</v>
      </c>
    </row>
    <row r="334" spans="1:24" ht="18.75" customHeight="1">
      <c r="A334" s="176">
        <v>44740</v>
      </c>
      <c r="B334" s="50">
        <v>169.7304</v>
      </c>
      <c r="C334" s="50">
        <v>140.58279999999999</v>
      </c>
      <c r="D334" s="50">
        <v>130.41999999999999</v>
      </c>
      <c r="E334" s="50">
        <v>28.36</v>
      </c>
      <c r="F334" s="51">
        <v>1.703E-2</v>
      </c>
      <c r="G334" s="51">
        <v>3.1095999999999999E-2</v>
      </c>
      <c r="H334" s="51">
        <v>3.2007000000000001E-2</v>
      </c>
      <c r="I334" s="51">
        <v>3.2329999999999998E-2</v>
      </c>
      <c r="J334" s="51">
        <v>3.1715E-2</v>
      </c>
      <c r="K334" s="51">
        <v>3.2447999999999998E-2</v>
      </c>
      <c r="L334" s="51">
        <v>3.2787999999999998E-2</v>
      </c>
      <c r="M334" s="51">
        <v>3.2007000000000001E-2</v>
      </c>
      <c r="N334" s="51">
        <v>2.46E-2</v>
      </c>
      <c r="O334" s="52">
        <v>148.68899999999999</v>
      </c>
      <c r="P334" s="50">
        <v>1570</v>
      </c>
      <c r="Q334" s="52">
        <v>1981.01</v>
      </c>
      <c r="R334" s="50">
        <v>8504.5</v>
      </c>
      <c r="S334" s="30">
        <v>104.185</v>
      </c>
      <c r="T334" s="50">
        <v>6.6898</v>
      </c>
      <c r="U334" s="50">
        <v>6.6816000000000004</v>
      </c>
      <c r="V334" s="50">
        <v>3.0750000000000002</v>
      </c>
      <c r="W334" s="22">
        <v>3.09</v>
      </c>
      <c r="X334" s="22">
        <v>2.97</v>
      </c>
    </row>
    <row r="335" spans="1:24" ht="18.75" customHeight="1">
      <c r="A335" s="176">
        <v>44739</v>
      </c>
      <c r="B335" s="50">
        <v>169.7037</v>
      </c>
      <c r="C335" s="50">
        <v>141.4248</v>
      </c>
      <c r="D335" s="50">
        <v>127.16200000000001</v>
      </c>
      <c r="E335" s="50">
        <v>26.95</v>
      </c>
      <c r="F335" s="51">
        <v>1.6412E-2</v>
      </c>
      <c r="G335" s="51">
        <v>3.1212E-2</v>
      </c>
      <c r="H335" s="51">
        <v>3.2059999999999998E-2</v>
      </c>
      <c r="I335" s="51">
        <v>3.2544999999999998E-2</v>
      </c>
      <c r="J335" s="51">
        <v>3.1996999999999998E-2</v>
      </c>
      <c r="K335" s="51">
        <v>3.2679E-2</v>
      </c>
      <c r="L335" s="51">
        <v>3.3119000000000003E-2</v>
      </c>
      <c r="M335" s="51">
        <v>3.2059999999999998E-2</v>
      </c>
      <c r="N335" s="51">
        <v>2.367E-2</v>
      </c>
      <c r="O335" s="52">
        <v>148.67250000000001</v>
      </c>
      <c r="P335" s="50">
        <v>1570</v>
      </c>
      <c r="Q335" s="52">
        <v>1981.01</v>
      </c>
      <c r="R335" s="50">
        <v>8504.5</v>
      </c>
      <c r="S335" s="30">
        <v>104.431</v>
      </c>
      <c r="T335" s="50">
        <v>6.6989999999999998</v>
      </c>
      <c r="U335" s="50">
        <v>6.6994999999999996</v>
      </c>
      <c r="V335" s="50">
        <v>3.04</v>
      </c>
      <c r="W335" s="22">
        <v>3.06</v>
      </c>
      <c r="X335" s="22">
        <v>2.94</v>
      </c>
    </row>
    <row r="336" spans="1:24" ht="18.75" customHeight="1">
      <c r="A336" s="176">
        <v>44736</v>
      </c>
      <c r="B336" s="50">
        <v>170.03039999999999</v>
      </c>
      <c r="C336" s="50">
        <v>141.59139999999999</v>
      </c>
      <c r="D336" s="50">
        <v>136.14500000000001</v>
      </c>
      <c r="E336" s="50">
        <v>27.23</v>
      </c>
      <c r="F336" s="51">
        <v>1.6310999999999999E-2</v>
      </c>
      <c r="G336" s="51">
        <v>3.0632E-2</v>
      </c>
      <c r="H336" s="51">
        <v>3.1469999999999998E-2</v>
      </c>
      <c r="I336" s="51">
        <v>3.1857000000000003E-2</v>
      </c>
      <c r="J336" s="51">
        <v>3.1301000000000002E-2</v>
      </c>
      <c r="K336" s="51">
        <v>3.1954999999999997E-2</v>
      </c>
      <c r="L336" s="51">
        <v>3.2571000000000003E-2</v>
      </c>
      <c r="M336" s="51">
        <v>3.1469999999999998E-2</v>
      </c>
      <c r="N336" s="51">
        <v>2.367E-2</v>
      </c>
      <c r="O336" s="52">
        <v>148.5975</v>
      </c>
      <c r="P336" s="50">
        <v>1570</v>
      </c>
      <c r="Q336" s="52">
        <v>1981.01</v>
      </c>
      <c r="R336" s="50">
        <v>8504.5</v>
      </c>
      <c r="S336" s="30">
        <v>104.197</v>
      </c>
      <c r="T336" s="50">
        <v>6.7023000000000001</v>
      </c>
      <c r="U336" s="50">
        <v>6.7126999999999999</v>
      </c>
      <c r="V336" s="50">
        <v>3.11</v>
      </c>
      <c r="W336" s="22">
        <v>3.13</v>
      </c>
      <c r="X336" s="22">
        <v>2.9649999999999999</v>
      </c>
    </row>
    <row r="337" spans="1:24" ht="18.75" customHeight="1">
      <c r="A337" s="176">
        <v>44735</v>
      </c>
      <c r="B337" s="50">
        <v>170.3948</v>
      </c>
      <c r="C337" s="50">
        <v>141.999</v>
      </c>
      <c r="D337" s="50">
        <v>136.14500000000001</v>
      </c>
      <c r="E337" s="50">
        <v>29.05</v>
      </c>
      <c r="F337" s="51">
        <v>1.5699999999999999E-2</v>
      </c>
      <c r="G337" s="51">
        <v>3.0145000000000002E-2</v>
      </c>
      <c r="H337" s="51">
        <v>3.1213000000000001E-2</v>
      </c>
      <c r="I337" s="51">
        <v>3.1463999999999999E-2</v>
      </c>
      <c r="J337" s="51">
        <v>3.0870000000000002E-2</v>
      </c>
      <c r="K337" s="51">
        <v>3.1565999999999997E-2</v>
      </c>
      <c r="L337" s="51">
        <v>3.1995999999999997E-2</v>
      </c>
      <c r="M337" s="51">
        <v>3.1213000000000001E-2</v>
      </c>
      <c r="N337" s="51">
        <v>2.3689999999999999E-2</v>
      </c>
      <c r="O337" s="52">
        <v>148.56899999999999</v>
      </c>
      <c r="P337" s="50">
        <v>1570</v>
      </c>
      <c r="Q337" s="52">
        <v>1981.01</v>
      </c>
      <c r="R337" s="50">
        <v>8504.5</v>
      </c>
      <c r="S337" s="30">
        <v>104.435</v>
      </c>
      <c r="T337" s="50">
        <v>6.6894999999999998</v>
      </c>
      <c r="U337" s="50">
        <v>6.6921999999999997</v>
      </c>
      <c r="V337" s="50">
        <v>3.1949999999999998</v>
      </c>
      <c r="W337" s="22">
        <v>3.20505</v>
      </c>
      <c r="X337" s="22">
        <v>3.0249999999999999</v>
      </c>
    </row>
    <row r="338" spans="1:24" ht="18.75" customHeight="1">
      <c r="A338" s="176">
        <v>44734</v>
      </c>
      <c r="B338" s="50">
        <v>170.2182</v>
      </c>
      <c r="C338" s="50">
        <v>142.5558</v>
      </c>
      <c r="D338" s="50">
        <v>133.62899999999999</v>
      </c>
      <c r="E338" s="50">
        <v>28.95</v>
      </c>
      <c r="F338" s="51">
        <v>1.5266E-2</v>
      </c>
      <c r="G338" s="51">
        <v>3.0558999999999999E-2</v>
      </c>
      <c r="H338" s="51">
        <v>3.1990999999999999E-2</v>
      </c>
      <c r="I338" s="51">
        <v>3.2301000000000003E-2</v>
      </c>
      <c r="J338" s="51">
        <v>3.1560999999999999E-2</v>
      </c>
      <c r="K338" s="51">
        <v>3.2386999999999999E-2</v>
      </c>
      <c r="L338" s="51">
        <v>3.2492E-2</v>
      </c>
      <c r="M338" s="51">
        <v>3.1990999999999999E-2</v>
      </c>
      <c r="N338" s="51">
        <v>2.3599999999999999E-2</v>
      </c>
      <c r="O338" s="52">
        <v>148.5496</v>
      </c>
      <c r="P338" s="50">
        <v>1570</v>
      </c>
      <c r="Q338" s="52">
        <v>1981.01</v>
      </c>
      <c r="R338" s="50">
        <v>8504.5</v>
      </c>
      <c r="S338" s="30">
        <v>104.7</v>
      </c>
      <c r="T338" s="50">
        <v>6.6924999999999999</v>
      </c>
      <c r="U338" s="50">
        <v>6.6893000000000002</v>
      </c>
      <c r="V338" s="50">
        <v>3.24</v>
      </c>
      <c r="W338" s="22">
        <v>3.2450000000000001</v>
      </c>
      <c r="X338" s="22">
        <v>3.06</v>
      </c>
    </row>
    <row r="339" spans="1:24" ht="18.75" customHeight="1">
      <c r="A339" s="176">
        <v>44733</v>
      </c>
      <c r="B339" s="50">
        <v>169.31200000000001</v>
      </c>
      <c r="C339" s="50">
        <v>143.17519999999999</v>
      </c>
      <c r="D339" s="50">
        <v>127.85599999999999</v>
      </c>
      <c r="E339" s="50">
        <v>30.19</v>
      </c>
      <c r="F339" s="51">
        <v>1.5186E-2</v>
      </c>
      <c r="G339" s="51">
        <v>3.1962999999999998E-2</v>
      </c>
      <c r="H339" s="51">
        <v>3.3466999999999997E-2</v>
      </c>
      <c r="I339" s="51">
        <v>3.3633999999999997E-2</v>
      </c>
      <c r="J339" s="51">
        <v>3.2749E-2</v>
      </c>
      <c r="K339" s="51">
        <v>3.3679000000000001E-2</v>
      </c>
      <c r="L339" s="51">
        <v>3.3371999999999999E-2</v>
      </c>
      <c r="M339" s="51">
        <v>3.3466999999999997E-2</v>
      </c>
      <c r="N339" s="51">
        <v>2.3800000000000002E-2</v>
      </c>
      <c r="O339" s="52">
        <v>148.56319999999999</v>
      </c>
      <c r="P339" s="50">
        <v>1570</v>
      </c>
      <c r="Q339" s="52">
        <v>1981.01</v>
      </c>
      <c r="R339" s="50">
        <v>8504.5</v>
      </c>
      <c r="S339" s="30">
        <v>104.7</v>
      </c>
      <c r="T339" s="50">
        <v>6.7167000000000003</v>
      </c>
      <c r="U339" s="50">
        <v>6.7092000000000001</v>
      </c>
      <c r="V339" s="50">
        <v>3.2149999999999999</v>
      </c>
      <c r="W339" s="22">
        <v>3.2250000000000001</v>
      </c>
      <c r="X339" s="22">
        <v>3.0249999999999999</v>
      </c>
    </row>
    <row r="340" spans="1:24" ht="18.75" customHeight="1">
      <c r="A340" s="176">
        <v>44732</v>
      </c>
      <c r="B340" s="50">
        <v>169.5634</v>
      </c>
      <c r="C340" s="50">
        <v>144.20060000000001</v>
      </c>
      <c r="D340" s="50">
        <v>132.32400000000001</v>
      </c>
      <c r="E340" s="50">
        <v>31.03</v>
      </c>
      <c r="F340" s="51">
        <v>1.5646E-2</v>
      </c>
      <c r="G340" s="51">
        <v>3.1785000000000001E-2</v>
      </c>
      <c r="H340" s="51">
        <v>3.3491E-2</v>
      </c>
      <c r="I340" s="51">
        <v>3.3418000000000003E-2</v>
      </c>
      <c r="J340" s="51">
        <v>3.2256E-2</v>
      </c>
      <c r="K340" s="51">
        <v>3.3262E-2</v>
      </c>
      <c r="L340" s="51">
        <v>3.2794999999999998E-2</v>
      </c>
      <c r="M340" s="51">
        <v>3.3491E-2</v>
      </c>
      <c r="N340" s="51">
        <v>2.3599999999999999E-2</v>
      </c>
      <c r="O340" s="52">
        <v>148.57640000000001</v>
      </c>
      <c r="P340" s="50">
        <v>1570</v>
      </c>
      <c r="Q340" s="52">
        <v>1981.01</v>
      </c>
      <c r="R340" s="50">
        <v>8504.5</v>
      </c>
      <c r="S340" s="30">
        <v>103.631</v>
      </c>
      <c r="T340" s="50">
        <v>6.7043999999999997</v>
      </c>
      <c r="U340" s="50">
        <v>6.6843000000000004</v>
      </c>
      <c r="V340" s="50">
        <v>3.23</v>
      </c>
      <c r="W340" s="22">
        <v>3.24</v>
      </c>
      <c r="X340" s="22">
        <v>3.05</v>
      </c>
    </row>
    <row r="341" spans="1:24" ht="18.75" customHeight="1">
      <c r="A341" s="176">
        <v>44729</v>
      </c>
      <c r="B341" s="50">
        <v>169.5634</v>
      </c>
      <c r="C341" s="50">
        <v>144.20060000000001</v>
      </c>
      <c r="D341" s="50">
        <v>135.21700000000001</v>
      </c>
      <c r="E341" s="50">
        <v>31.13</v>
      </c>
      <c r="F341" s="51">
        <v>1.5646E-2</v>
      </c>
      <c r="G341" s="51">
        <v>3.1785000000000001E-2</v>
      </c>
      <c r="H341" s="51">
        <v>3.3491E-2</v>
      </c>
      <c r="I341" s="51">
        <v>3.3418000000000003E-2</v>
      </c>
      <c r="J341" s="51">
        <v>3.2256E-2</v>
      </c>
      <c r="K341" s="51">
        <v>3.3262E-2</v>
      </c>
      <c r="L341" s="51">
        <v>3.2794999999999998E-2</v>
      </c>
      <c r="M341" s="51">
        <v>3.3491E-2</v>
      </c>
      <c r="N341" s="51">
        <v>2.35E-2</v>
      </c>
      <c r="O341" s="52">
        <v>148.5736</v>
      </c>
      <c r="P341" s="50">
        <v>1570</v>
      </c>
      <c r="Q341" s="52">
        <v>1981.01</v>
      </c>
      <c r="R341" s="50">
        <v>8504.5</v>
      </c>
      <c r="S341" s="30">
        <v>105.158</v>
      </c>
      <c r="T341" s="50">
        <v>6.7149000000000001</v>
      </c>
      <c r="U341" s="50">
        <v>6.6687000000000003</v>
      </c>
      <c r="V341" s="50">
        <v>3.28</v>
      </c>
      <c r="W341" s="22">
        <v>3.29</v>
      </c>
      <c r="X341" s="22">
        <v>3.07</v>
      </c>
    </row>
    <row r="342" spans="1:24" ht="18.75" customHeight="1">
      <c r="A342" s="176">
        <v>44728</v>
      </c>
      <c r="B342" s="50">
        <v>169.7843</v>
      </c>
      <c r="C342" s="50">
        <v>145.59829999999999</v>
      </c>
      <c r="D342" s="50">
        <v>135.511</v>
      </c>
      <c r="E342" s="50">
        <v>32.950000000000003</v>
      </c>
      <c r="F342" s="51">
        <v>1.4907999999999999E-2</v>
      </c>
      <c r="G342" s="51">
        <v>3.0932999999999999E-2</v>
      </c>
      <c r="H342" s="51">
        <v>3.2807000000000003E-2</v>
      </c>
      <c r="I342" s="51">
        <v>3.2842999999999997E-2</v>
      </c>
      <c r="J342" s="51">
        <v>3.1952000000000001E-2</v>
      </c>
      <c r="K342" s="51">
        <v>3.2788999999999999E-2</v>
      </c>
      <c r="L342" s="51">
        <v>3.2474000000000003E-2</v>
      </c>
      <c r="M342" s="51">
        <v>3.2807000000000003E-2</v>
      </c>
      <c r="N342" s="51">
        <v>2.368E-2</v>
      </c>
      <c r="O342" s="52">
        <v>148.68180000000001</v>
      </c>
      <c r="P342" s="50">
        <v>1570</v>
      </c>
      <c r="Q342" s="52">
        <v>1981.01</v>
      </c>
      <c r="R342" s="50">
        <v>8504.5</v>
      </c>
      <c r="S342" s="30">
        <v>105.518</v>
      </c>
      <c r="T342" s="50">
        <v>6.7409999999999997</v>
      </c>
      <c r="U342" s="50">
        <v>6.7549000000000001</v>
      </c>
      <c r="V342" s="50">
        <v>3.145</v>
      </c>
      <c r="W342" s="22">
        <v>3.1349999999999998</v>
      </c>
      <c r="X342" s="22">
        <v>2.9249999999999998</v>
      </c>
    </row>
    <row r="343" spans="1:24" ht="18.75" customHeight="1">
      <c r="A343" s="176">
        <v>44727</v>
      </c>
      <c r="B343" s="50">
        <v>169.476</v>
      </c>
      <c r="C343" s="50">
        <v>145.84790000000001</v>
      </c>
      <c r="D343" s="50">
        <v>128.202</v>
      </c>
      <c r="E343" s="50">
        <v>29.62</v>
      </c>
      <c r="F343" s="51">
        <v>1.5879000000000001E-2</v>
      </c>
      <c r="G343" s="51">
        <v>3.1907999999999999E-2</v>
      </c>
      <c r="H343" s="51">
        <v>3.3499000000000001E-2</v>
      </c>
      <c r="I343" s="51">
        <v>3.3663999999999999E-2</v>
      </c>
      <c r="J343" s="51">
        <v>3.2839E-2</v>
      </c>
      <c r="K343" s="51">
        <v>3.3692E-2</v>
      </c>
      <c r="L343" s="51">
        <v>3.3283E-2</v>
      </c>
      <c r="M343" s="51">
        <v>3.3499000000000001E-2</v>
      </c>
      <c r="N343" s="51">
        <v>2.3689999999999999E-2</v>
      </c>
      <c r="O343" s="52">
        <v>148.71250000000001</v>
      </c>
      <c r="P343" s="50">
        <v>1570</v>
      </c>
      <c r="Q343" s="52">
        <v>1981.01</v>
      </c>
      <c r="R343" s="50">
        <v>8504.5</v>
      </c>
      <c r="S343" s="30">
        <v>105.078</v>
      </c>
      <c r="T343" s="50">
        <v>6.7545999999999999</v>
      </c>
      <c r="U343" s="50">
        <v>6.7826000000000004</v>
      </c>
      <c r="V343" s="50">
        <v>3.17</v>
      </c>
      <c r="W343" s="22">
        <v>3.1749999999999998</v>
      </c>
      <c r="X343" s="22">
        <v>2.95</v>
      </c>
    </row>
    <row r="344" spans="1:24" ht="18.75" customHeight="1">
      <c r="A344" s="176">
        <v>44726</v>
      </c>
      <c r="B344" s="50">
        <v>168.1078</v>
      </c>
      <c r="C344" s="50">
        <v>145.92160000000001</v>
      </c>
      <c r="D344" s="50">
        <v>134.215</v>
      </c>
      <c r="E344" s="50">
        <v>32.69</v>
      </c>
      <c r="F344" s="51">
        <v>1.7337000000000002E-2</v>
      </c>
      <c r="G344" s="51">
        <v>3.4266999999999999E-2</v>
      </c>
      <c r="H344" s="51">
        <v>3.5896999999999998E-2</v>
      </c>
      <c r="I344" s="51">
        <v>3.5869999999999999E-2</v>
      </c>
      <c r="J344" s="51">
        <v>3.4733E-2</v>
      </c>
      <c r="K344" s="51">
        <v>3.5755000000000002E-2</v>
      </c>
      <c r="L344" s="51">
        <v>3.4243000000000003E-2</v>
      </c>
      <c r="M344" s="51">
        <v>3.5896999999999998E-2</v>
      </c>
      <c r="N344" s="51">
        <v>2.368E-2</v>
      </c>
      <c r="O344" s="52">
        <v>148.80029999999999</v>
      </c>
      <c r="P344" s="50">
        <v>1570</v>
      </c>
      <c r="Q344" s="52">
        <v>1981.01</v>
      </c>
      <c r="R344" s="50">
        <v>8504.5</v>
      </c>
      <c r="S344" s="30">
        <v>104.148</v>
      </c>
      <c r="T344" s="50">
        <v>6.7091000000000003</v>
      </c>
      <c r="U344" s="50">
        <v>6.7302999999999997</v>
      </c>
      <c r="V344" s="50">
        <v>3.01</v>
      </c>
      <c r="W344" s="22">
        <v>3.02</v>
      </c>
      <c r="X344" s="22">
        <v>2.83</v>
      </c>
    </row>
    <row r="345" spans="1:24" ht="18.75" customHeight="1">
      <c r="A345" s="176">
        <v>44725</v>
      </c>
      <c r="B345" s="50">
        <v>168.9768</v>
      </c>
      <c r="C345" s="50">
        <v>146.72749999999999</v>
      </c>
      <c r="D345" s="50">
        <v>130.60599999999999</v>
      </c>
      <c r="E345" s="50">
        <v>34.020000000000003</v>
      </c>
      <c r="F345" s="51">
        <v>1.5339999999999999E-2</v>
      </c>
      <c r="G345" s="51">
        <v>3.3541000000000001E-2</v>
      </c>
      <c r="H345" s="51">
        <v>3.4861000000000003E-2</v>
      </c>
      <c r="I345" s="51">
        <v>3.4819999999999997E-2</v>
      </c>
      <c r="J345" s="51">
        <v>3.3598000000000003E-2</v>
      </c>
      <c r="K345" s="51">
        <v>3.4493999999999997E-2</v>
      </c>
      <c r="L345" s="51">
        <v>3.3475999999999999E-2</v>
      </c>
      <c r="M345" s="51">
        <v>3.4861000000000003E-2</v>
      </c>
      <c r="N345" s="51">
        <v>2.3550000000000001E-2</v>
      </c>
      <c r="O345" s="52">
        <v>148.81479999999999</v>
      </c>
      <c r="P345" s="50">
        <v>1570</v>
      </c>
      <c r="Q345" s="52">
        <v>1981.01</v>
      </c>
      <c r="R345" s="50">
        <v>8504.5</v>
      </c>
      <c r="S345" s="30">
        <v>103.223</v>
      </c>
      <c r="T345" s="50">
        <v>6.6924999999999999</v>
      </c>
      <c r="U345" s="50">
        <v>6.7008999999999999</v>
      </c>
      <c r="V345" s="50">
        <v>3.0150000000000001</v>
      </c>
      <c r="W345" s="22">
        <v>3.0225</v>
      </c>
      <c r="X345" s="22">
        <v>2.82</v>
      </c>
    </row>
    <row r="346" spans="1:24" ht="18.75" customHeight="1">
      <c r="A346" s="176">
        <v>44722</v>
      </c>
      <c r="B346" s="50">
        <v>170.95529999999999</v>
      </c>
      <c r="C346" s="50">
        <v>148.11590000000001</v>
      </c>
      <c r="D346" s="50">
        <v>113.98699999999999</v>
      </c>
      <c r="E346" s="50">
        <v>27.75</v>
      </c>
      <c r="F346" s="51">
        <v>1.3018E-2</v>
      </c>
      <c r="G346" s="51">
        <v>3.0632E-2</v>
      </c>
      <c r="H346" s="51">
        <v>3.2356999999999997E-2</v>
      </c>
      <c r="I346" s="51">
        <v>3.2585000000000003E-2</v>
      </c>
      <c r="J346" s="51">
        <v>3.1555E-2</v>
      </c>
      <c r="K346" s="51">
        <v>3.2370000000000003E-2</v>
      </c>
      <c r="L346" s="51">
        <v>3.1934999999999998E-2</v>
      </c>
      <c r="M346" s="51">
        <v>3.2356999999999997E-2</v>
      </c>
      <c r="N346" s="51">
        <v>2.3439999999999999E-2</v>
      </c>
      <c r="O346" s="52">
        <v>148.81209999999999</v>
      </c>
      <c r="P346" s="50">
        <v>1570</v>
      </c>
      <c r="Q346" s="52">
        <v>1981.01</v>
      </c>
      <c r="R346" s="50">
        <v>8504.5</v>
      </c>
      <c r="S346" s="30">
        <v>102.542</v>
      </c>
      <c r="T346" s="50">
        <v>6.6837999999999997</v>
      </c>
      <c r="U346" s="50">
        <v>6.7011000000000003</v>
      </c>
      <c r="V346" s="50">
        <v>3.0249999999999999</v>
      </c>
      <c r="W346" s="22">
        <v>3.0350000000000001</v>
      </c>
      <c r="X346" s="22">
        <v>2.85</v>
      </c>
    </row>
    <row r="347" spans="1:24" ht="18.75" customHeight="1">
      <c r="A347" s="176">
        <v>44721</v>
      </c>
      <c r="B347" s="50">
        <v>172.01900000000001</v>
      </c>
      <c r="C347" s="50">
        <v>148.8125</v>
      </c>
      <c r="D347" s="50">
        <v>108.81399999999999</v>
      </c>
      <c r="E347" s="50">
        <v>26.09</v>
      </c>
      <c r="F347" s="51">
        <v>1.2534999999999999E-2</v>
      </c>
      <c r="G347" s="51">
        <v>2.8112999999999999E-2</v>
      </c>
      <c r="H347" s="51">
        <v>3.0012E-2</v>
      </c>
      <c r="I347" s="51">
        <v>3.0633000000000001E-2</v>
      </c>
      <c r="J347" s="51">
        <v>3.0418000000000001E-2</v>
      </c>
      <c r="K347" s="51">
        <v>3.0834E-2</v>
      </c>
      <c r="L347" s="51">
        <v>3.1629999999999998E-2</v>
      </c>
      <c r="M347" s="51">
        <v>3.0012E-2</v>
      </c>
      <c r="N347" s="51">
        <v>2.3630000000000002E-2</v>
      </c>
      <c r="O347" s="52">
        <v>148.8194</v>
      </c>
      <c r="P347" s="50">
        <v>1570</v>
      </c>
      <c r="Q347" s="52">
        <v>1981.01</v>
      </c>
      <c r="R347" s="50">
        <v>8504.5</v>
      </c>
      <c r="S347" s="30">
        <v>102.318</v>
      </c>
      <c r="T347" s="50">
        <v>6.6704999999999997</v>
      </c>
      <c r="U347" s="50">
        <v>6.6717000000000004</v>
      </c>
      <c r="V347" s="50">
        <v>2.9849999999999999</v>
      </c>
      <c r="W347" s="22">
        <v>3</v>
      </c>
      <c r="X347" s="22">
        <v>2.8250000000000002</v>
      </c>
    </row>
    <row r="348" spans="1:24" ht="18.75" customHeight="1">
      <c r="A348" s="176">
        <v>44720</v>
      </c>
      <c r="B348" s="50">
        <v>172.01439999999999</v>
      </c>
      <c r="C348" s="50">
        <v>149.006</v>
      </c>
      <c r="D348" s="50">
        <v>108.81399999999999</v>
      </c>
      <c r="E348" s="50">
        <v>23.96</v>
      </c>
      <c r="F348" s="51">
        <v>1.2357E-2</v>
      </c>
      <c r="G348" s="51">
        <v>2.7739E-2</v>
      </c>
      <c r="H348" s="51">
        <v>2.9572000000000001E-2</v>
      </c>
      <c r="I348" s="51">
        <v>3.0303E-2</v>
      </c>
      <c r="J348" s="51">
        <v>3.0214999999999999E-2</v>
      </c>
      <c r="K348" s="51">
        <v>3.058E-2</v>
      </c>
      <c r="L348" s="51">
        <v>3.1713999999999999E-2</v>
      </c>
      <c r="M348" s="51">
        <v>2.9572000000000001E-2</v>
      </c>
      <c r="N348" s="51">
        <v>2.3689999999999999E-2</v>
      </c>
      <c r="O348" s="52">
        <v>148.8152</v>
      </c>
      <c r="P348" s="50">
        <v>1570</v>
      </c>
      <c r="Q348" s="52">
        <v>1981.01</v>
      </c>
      <c r="R348" s="50">
        <v>8504.5</v>
      </c>
      <c r="S348" s="30">
        <v>102.437</v>
      </c>
      <c r="T348" s="50">
        <v>6.6539000000000001</v>
      </c>
      <c r="U348" s="50">
        <v>6.657</v>
      </c>
      <c r="V348" s="50">
        <v>2.95</v>
      </c>
      <c r="W348" s="22">
        <v>2.9550000000000001</v>
      </c>
      <c r="X348" s="22">
        <v>2.79</v>
      </c>
    </row>
    <row r="349" spans="1:24" ht="18.75" customHeight="1">
      <c r="A349" s="176">
        <v>44719</v>
      </c>
      <c r="B349" s="50">
        <v>172.08709999999999</v>
      </c>
      <c r="C349" s="50">
        <v>149.1139</v>
      </c>
      <c r="D349" s="50">
        <v>108.81399999999999</v>
      </c>
      <c r="E349" s="50">
        <v>24.02</v>
      </c>
      <c r="F349" s="51">
        <v>1.2459E-2</v>
      </c>
      <c r="G349" s="51">
        <v>2.7265000000000001E-2</v>
      </c>
      <c r="H349" s="51">
        <v>2.9090000000000001E-2</v>
      </c>
      <c r="I349" s="51">
        <v>2.9853999999999999E-2</v>
      </c>
      <c r="J349" s="51">
        <v>2.9735999999999999E-2</v>
      </c>
      <c r="K349" s="51">
        <v>3.0124000000000001E-2</v>
      </c>
      <c r="L349" s="51">
        <v>3.1236E-2</v>
      </c>
      <c r="M349" s="51">
        <v>2.9090000000000001E-2</v>
      </c>
      <c r="N349" s="51">
        <v>2.3779999999999999E-2</v>
      </c>
      <c r="O349" s="52">
        <v>148.79429999999999</v>
      </c>
      <c r="P349" s="50">
        <v>1570</v>
      </c>
      <c r="Q349" s="52">
        <v>1981.01</v>
      </c>
      <c r="R349" s="50">
        <v>8504.5</v>
      </c>
      <c r="S349" s="30">
        <v>102.14</v>
      </c>
      <c r="T349" s="50">
        <v>6.6603000000000003</v>
      </c>
      <c r="U349" s="50">
        <v>6.6557000000000004</v>
      </c>
      <c r="V349" s="50">
        <v>2.95</v>
      </c>
      <c r="W349" s="22">
        <v>2.96</v>
      </c>
      <c r="X349" s="22">
        <v>2.79</v>
      </c>
    </row>
    <row r="350" spans="1:24" ht="18.75" customHeight="1">
      <c r="A350" s="176">
        <v>44718</v>
      </c>
      <c r="B350" s="50">
        <v>171.6557</v>
      </c>
      <c r="C350" s="50">
        <v>149.31890000000001</v>
      </c>
      <c r="D350" s="50">
        <v>108.81399999999999</v>
      </c>
      <c r="E350" s="50">
        <v>25.07</v>
      </c>
      <c r="F350" s="51">
        <v>1.1819E-2</v>
      </c>
      <c r="G350" s="51">
        <v>2.7262000000000002E-2</v>
      </c>
      <c r="H350" s="51">
        <v>2.9312999999999999E-2</v>
      </c>
      <c r="I350" s="51">
        <v>3.0334E-2</v>
      </c>
      <c r="J350" s="51">
        <v>3.0398999999999999E-2</v>
      </c>
      <c r="K350" s="51">
        <v>3.073E-2</v>
      </c>
      <c r="L350" s="51">
        <v>3.1959000000000001E-2</v>
      </c>
      <c r="M350" s="51">
        <v>2.9312999999999999E-2</v>
      </c>
      <c r="N350" s="51">
        <v>2.3609999999999999E-2</v>
      </c>
      <c r="O350" s="52">
        <v>148.78100000000001</v>
      </c>
      <c r="P350" s="50">
        <v>1570</v>
      </c>
      <c r="Q350" s="52">
        <v>1981.01</v>
      </c>
      <c r="R350" s="50">
        <v>8504.5</v>
      </c>
      <c r="S350" s="30">
        <v>101.824</v>
      </c>
      <c r="T350" s="50">
        <v>6.6603000000000003</v>
      </c>
      <c r="U350" s="50">
        <v>6.6566999999999998</v>
      </c>
      <c r="V350" s="50">
        <v>2.95</v>
      </c>
      <c r="W350" s="22">
        <v>2.96</v>
      </c>
      <c r="X350" s="22">
        <v>2.79</v>
      </c>
    </row>
    <row r="351" spans="1:24" ht="18.75" customHeight="1">
      <c r="A351" s="176">
        <v>44715</v>
      </c>
      <c r="B351" s="50">
        <v>172.0986</v>
      </c>
      <c r="C351" s="50">
        <v>149.49019999999999</v>
      </c>
      <c r="D351" s="50">
        <v>108.81399999999999</v>
      </c>
      <c r="E351" s="50">
        <v>24.79</v>
      </c>
      <c r="F351" s="51">
        <v>1.1310000000000001E-2</v>
      </c>
      <c r="G351" s="51">
        <v>2.6525E-2</v>
      </c>
      <c r="H351" s="51">
        <v>2.8472000000000001E-2</v>
      </c>
      <c r="I351" s="51">
        <v>2.9336999999999998E-2</v>
      </c>
      <c r="J351" s="51">
        <v>2.9332E-2</v>
      </c>
      <c r="K351" s="51">
        <v>2.9669000000000001E-2</v>
      </c>
      <c r="L351" s="51">
        <v>3.0862000000000001E-2</v>
      </c>
      <c r="M351" s="51">
        <v>2.8472000000000001E-2</v>
      </c>
      <c r="N351" s="51">
        <v>2.349E-2</v>
      </c>
      <c r="O351" s="52">
        <v>148.77070000000001</v>
      </c>
      <c r="P351" s="50">
        <v>1570</v>
      </c>
      <c r="Q351" s="52">
        <v>1981.01</v>
      </c>
      <c r="R351" s="50">
        <v>8504.5</v>
      </c>
      <c r="S351" s="30">
        <v>102.498</v>
      </c>
      <c r="T351" s="50">
        <v>6.6862000000000004</v>
      </c>
      <c r="U351" s="50">
        <v>6.6980000000000004</v>
      </c>
      <c r="V351" s="50">
        <v>2.93</v>
      </c>
      <c r="W351" s="22">
        <v>2.9449999999999998</v>
      </c>
      <c r="X351" s="22">
        <v>2.7749999999999999</v>
      </c>
    </row>
    <row r="352" spans="1:24" ht="18.75" customHeight="1">
      <c r="A352" s="176">
        <v>44714</v>
      </c>
      <c r="B352" s="50">
        <v>172.18279999999999</v>
      </c>
      <c r="C352" s="50">
        <v>149.458</v>
      </c>
      <c r="D352" s="50">
        <v>108.81399999999999</v>
      </c>
      <c r="E352" s="50">
        <v>24.72</v>
      </c>
      <c r="F352" s="51">
        <v>1.1158E-2</v>
      </c>
      <c r="G352" s="51">
        <v>2.6296E-2</v>
      </c>
      <c r="H352" s="51">
        <v>2.8191999999999998E-2</v>
      </c>
      <c r="I352" s="51">
        <v>2.9093999999999998E-2</v>
      </c>
      <c r="J352" s="51">
        <v>2.9076000000000001E-2</v>
      </c>
      <c r="K352" s="51">
        <v>2.9416000000000001E-2</v>
      </c>
      <c r="L352" s="51">
        <v>3.0747E-2</v>
      </c>
      <c r="M352" s="51">
        <v>2.8191999999999998E-2</v>
      </c>
      <c r="N352" s="51">
        <v>2.349E-2</v>
      </c>
      <c r="O352" s="52">
        <v>148.80359999999999</v>
      </c>
      <c r="P352" s="50">
        <v>1570</v>
      </c>
      <c r="Q352" s="52">
        <v>1981.01</v>
      </c>
      <c r="R352" s="50">
        <v>8504.5</v>
      </c>
      <c r="S352" s="30">
        <v>101.752</v>
      </c>
      <c r="T352" s="50">
        <v>6.6718000000000002</v>
      </c>
      <c r="U352" s="50">
        <v>6.6787000000000001</v>
      </c>
      <c r="V352" s="50">
        <v>2.85</v>
      </c>
      <c r="W352" s="22">
        <v>2.87</v>
      </c>
      <c r="X352" s="22">
        <v>2.73</v>
      </c>
    </row>
    <row r="353" spans="1:24" ht="18.75" customHeight="1">
      <c r="A353" s="176">
        <v>44713</v>
      </c>
      <c r="B353" s="50">
        <v>172.10130000000001</v>
      </c>
      <c r="C353" s="50">
        <v>149.1935</v>
      </c>
      <c r="D353" s="50">
        <v>108.81399999999999</v>
      </c>
      <c r="E353" s="50">
        <v>25.69</v>
      </c>
      <c r="F353" s="51">
        <v>1.1158E-2</v>
      </c>
      <c r="G353" s="51">
        <v>2.6415999999999999E-2</v>
      </c>
      <c r="H353" s="51">
        <v>2.8219000000000001E-2</v>
      </c>
      <c r="I353" s="51">
        <v>2.9159999999999998E-2</v>
      </c>
      <c r="J353" s="51">
        <v>2.9058E-2</v>
      </c>
      <c r="K353" s="51">
        <v>2.9491E-2</v>
      </c>
      <c r="L353" s="51">
        <v>3.0565999999999999E-2</v>
      </c>
      <c r="M353" s="51">
        <v>2.8219000000000001E-2</v>
      </c>
      <c r="N353" s="51">
        <v>2.3449999999999999E-2</v>
      </c>
      <c r="O353" s="52">
        <v>148.81379999999999</v>
      </c>
      <c r="P353" s="50">
        <v>1570</v>
      </c>
      <c r="Q353" s="52">
        <v>1964.54</v>
      </c>
      <c r="R353" s="50">
        <v>8419.1</v>
      </c>
      <c r="S353" s="30">
        <v>101.66800000000001</v>
      </c>
      <c r="T353" s="50">
        <v>6.6614000000000004</v>
      </c>
      <c r="U353" s="50">
        <v>6.6715</v>
      </c>
      <c r="V353" s="50">
        <v>2.7850000000000001</v>
      </c>
      <c r="W353" s="22">
        <v>2.81</v>
      </c>
      <c r="X353" s="22">
        <v>2.64</v>
      </c>
    </row>
    <row r="354" spans="1:24" ht="18.75" customHeight="1">
      <c r="A354" s="176">
        <v>44712</v>
      </c>
      <c r="B354" s="50">
        <v>172.5521</v>
      </c>
      <c r="C354" s="50">
        <v>149.6086</v>
      </c>
      <c r="D354" s="50">
        <v>108.81399999999999</v>
      </c>
      <c r="E354" s="50">
        <v>26.19</v>
      </c>
      <c r="F354" s="51">
        <v>1.0392E-2</v>
      </c>
      <c r="G354" s="51">
        <v>2.5565000000000001E-2</v>
      </c>
      <c r="H354" s="51">
        <v>2.7248000000000001E-2</v>
      </c>
      <c r="I354" s="51">
        <v>2.8173E-2</v>
      </c>
      <c r="J354" s="51">
        <v>2.8441000000000001E-2</v>
      </c>
      <c r="K354" s="51">
        <v>2.8691000000000001E-2</v>
      </c>
      <c r="L354" s="51">
        <v>3.0450999999999999E-2</v>
      </c>
      <c r="M354" s="51">
        <v>2.7248000000000001E-2</v>
      </c>
      <c r="N354" s="51">
        <v>2.3259999999999999E-2</v>
      </c>
      <c r="O354" s="52">
        <v>148.7252</v>
      </c>
      <c r="P354" s="50">
        <v>1570</v>
      </c>
      <c r="Q354" s="52">
        <v>1964.54</v>
      </c>
      <c r="R354" s="50">
        <v>8419.1</v>
      </c>
      <c r="S354" s="30">
        <v>101.66800000000001</v>
      </c>
      <c r="T354" s="50">
        <v>6.6993999999999998</v>
      </c>
      <c r="U354" s="50">
        <v>6.7207999999999997</v>
      </c>
      <c r="V354" s="50">
        <v>2.75</v>
      </c>
      <c r="W354" s="22">
        <v>2.77</v>
      </c>
      <c r="X354" s="22">
        <v>2.6150000000000002</v>
      </c>
    </row>
    <row r="355" spans="1:24" ht="18.75" customHeight="1">
      <c r="A355" s="176">
        <v>44711</v>
      </c>
      <c r="B355" s="50">
        <v>172.8373</v>
      </c>
      <c r="C355" s="50">
        <v>149.96979999999999</v>
      </c>
      <c r="D355" s="50">
        <v>109.331</v>
      </c>
      <c r="E355" s="50">
        <v>26.54</v>
      </c>
      <c r="F355" s="51">
        <v>1.0316000000000001E-2</v>
      </c>
      <c r="G355" s="51">
        <v>2.4757999999999999E-2</v>
      </c>
      <c r="H355" s="51">
        <v>2.6336999999999999E-2</v>
      </c>
      <c r="I355" s="51">
        <v>2.7175000000000001E-2</v>
      </c>
      <c r="J355" s="51">
        <v>2.7378E-2</v>
      </c>
      <c r="K355" s="51">
        <v>2.7598999999999999E-2</v>
      </c>
      <c r="L355" s="51">
        <v>2.9635000000000002E-2</v>
      </c>
      <c r="M355" s="51">
        <v>2.6336999999999999E-2</v>
      </c>
      <c r="N355" s="51">
        <v>2.3089999999999999E-2</v>
      </c>
      <c r="O355" s="52">
        <v>148.6225</v>
      </c>
      <c r="P355" s="50">
        <v>1570</v>
      </c>
      <c r="Q355" s="52">
        <v>1964.54</v>
      </c>
      <c r="R355" s="50">
        <v>8419.1</v>
      </c>
      <c r="S355" s="30">
        <v>101.82899999999999</v>
      </c>
      <c r="T355" s="50">
        <v>6.7389000000000001</v>
      </c>
      <c r="U355" s="50">
        <v>6.7674000000000003</v>
      </c>
      <c r="V355" s="50">
        <v>2.73</v>
      </c>
      <c r="W355" s="22">
        <v>2.7450000000000001</v>
      </c>
      <c r="X355" s="22">
        <v>2.58</v>
      </c>
    </row>
    <row r="356" spans="1:24" ht="18.75" customHeight="1">
      <c r="A356" s="176">
        <v>44708</v>
      </c>
      <c r="B356" s="50">
        <v>172.8373</v>
      </c>
      <c r="C356" s="50">
        <v>149.96979999999999</v>
      </c>
      <c r="D356" s="50">
        <v>122.971</v>
      </c>
      <c r="E356" s="50">
        <v>25.72</v>
      </c>
      <c r="F356" s="51">
        <v>1.0316000000000001E-2</v>
      </c>
      <c r="G356" s="51">
        <v>2.4757999999999999E-2</v>
      </c>
      <c r="H356" s="51">
        <v>2.6336999999999999E-2</v>
      </c>
      <c r="I356" s="51">
        <v>2.7175000000000001E-2</v>
      </c>
      <c r="J356" s="51">
        <v>2.7378E-2</v>
      </c>
      <c r="K356" s="51">
        <v>2.7598999999999999E-2</v>
      </c>
      <c r="L356" s="51">
        <v>2.9635000000000002E-2</v>
      </c>
      <c r="M356" s="51">
        <v>2.6336999999999999E-2</v>
      </c>
      <c r="N356" s="51">
        <v>2.2859999999999998E-2</v>
      </c>
      <c r="O356" s="52">
        <v>148.35589999999999</v>
      </c>
      <c r="P356" s="50">
        <v>1570</v>
      </c>
      <c r="Q356" s="52">
        <v>1964.54</v>
      </c>
      <c r="R356" s="50">
        <v>8419.1</v>
      </c>
      <c r="S356" s="30">
        <v>102.056</v>
      </c>
      <c r="T356" s="50">
        <v>6.6932</v>
      </c>
      <c r="U356" s="50">
        <v>6.7126999999999999</v>
      </c>
      <c r="V356" s="50">
        <v>2.86</v>
      </c>
      <c r="W356" s="22">
        <v>2.88</v>
      </c>
      <c r="X356" s="22">
        <v>2.71</v>
      </c>
    </row>
    <row r="357" spans="1:24" ht="18.75" customHeight="1">
      <c r="A357" s="176">
        <v>44707</v>
      </c>
      <c r="B357" s="50">
        <v>172.90719999999999</v>
      </c>
      <c r="C357" s="50">
        <v>150.82929999999999</v>
      </c>
      <c r="D357" s="50">
        <v>122.971</v>
      </c>
      <c r="E357" s="50">
        <v>27.5</v>
      </c>
      <c r="F357" s="51">
        <v>1.0317E-2</v>
      </c>
      <c r="G357" s="51">
        <v>2.4757999999999999E-2</v>
      </c>
      <c r="H357" s="51">
        <v>2.6231000000000001E-2</v>
      </c>
      <c r="I357" s="51">
        <v>2.7091E-2</v>
      </c>
      <c r="J357" s="51">
        <v>2.7469E-2</v>
      </c>
      <c r="K357" s="51">
        <v>2.7525999999999998E-2</v>
      </c>
      <c r="L357" s="51">
        <v>2.9818999999999998E-2</v>
      </c>
      <c r="M357" s="51">
        <v>2.6231000000000001E-2</v>
      </c>
      <c r="N357" s="51">
        <v>2.2880000000000001E-2</v>
      </c>
      <c r="O357" s="52">
        <v>148.23050000000001</v>
      </c>
      <c r="P357" s="50">
        <v>1570</v>
      </c>
      <c r="Q357" s="52">
        <v>1964.54</v>
      </c>
      <c r="R357" s="50">
        <v>8419.1</v>
      </c>
      <c r="S357" s="30">
        <v>101.857</v>
      </c>
      <c r="T357" s="50">
        <v>6.6536999999999997</v>
      </c>
      <c r="U357" s="50">
        <v>6.6574</v>
      </c>
      <c r="V357" s="50">
        <v>2.94</v>
      </c>
      <c r="W357" s="22">
        <v>2.96</v>
      </c>
      <c r="X357" s="22">
        <v>2.79</v>
      </c>
    </row>
    <row r="358" spans="1:24" ht="18.75" customHeight="1">
      <c r="A358" s="176">
        <v>44706</v>
      </c>
      <c r="B358" s="50">
        <v>172.79849999999999</v>
      </c>
      <c r="C358" s="50">
        <v>151.41329999999999</v>
      </c>
      <c r="D358" s="50">
        <v>122.971</v>
      </c>
      <c r="E358" s="50">
        <v>28.37</v>
      </c>
      <c r="F358" s="51">
        <v>1.0394E-2</v>
      </c>
      <c r="G358" s="51">
        <v>2.4919E-2</v>
      </c>
      <c r="H358" s="51">
        <v>2.6315000000000002E-2</v>
      </c>
      <c r="I358" s="51">
        <v>2.7191E-2</v>
      </c>
      <c r="J358" s="51">
        <v>2.7452000000000001E-2</v>
      </c>
      <c r="K358" s="51">
        <v>2.7577000000000001E-2</v>
      </c>
      <c r="L358" s="51">
        <v>2.9690999999999999E-2</v>
      </c>
      <c r="M358" s="51">
        <v>2.6315000000000002E-2</v>
      </c>
      <c r="N358" s="51">
        <v>2.3359999999999999E-2</v>
      </c>
      <c r="O358" s="52">
        <v>148.16919999999999</v>
      </c>
      <c r="P358" s="50">
        <v>1570</v>
      </c>
      <c r="Q358" s="52">
        <v>1964.54</v>
      </c>
      <c r="R358" s="50">
        <v>8419.1</v>
      </c>
      <c r="S358" s="30">
        <v>102.07599999999999</v>
      </c>
      <c r="T358" s="50">
        <v>6.6497000000000002</v>
      </c>
      <c r="U358" s="50">
        <v>6.6616999999999997</v>
      </c>
      <c r="V358" s="50">
        <v>2.98</v>
      </c>
      <c r="W358" s="22">
        <v>3.01</v>
      </c>
      <c r="X358" s="22">
        <v>2.8149999999999999</v>
      </c>
    </row>
    <row r="359" spans="1:24" ht="18.75" customHeight="1">
      <c r="A359" s="176">
        <v>44705</v>
      </c>
      <c r="B359" s="50">
        <v>172.5712</v>
      </c>
      <c r="C359" s="50">
        <v>151.9417</v>
      </c>
      <c r="D359" s="50">
        <v>128.13499999999999</v>
      </c>
      <c r="E359" s="50">
        <v>29.45</v>
      </c>
      <c r="F359" s="51">
        <v>1.0394E-2</v>
      </c>
      <c r="G359" s="51">
        <v>2.4787E-2</v>
      </c>
      <c r="H359" s="51">
        <v>2.6536000000000001E-2</v>
      </c>
      <c r="I359" s="51">
        <v>2.7411999999999999E-2</v>
      </c>
      <c r="J359" s="51">
        <v>2.7505999999999999E-2</v>
      </c>
      <c r="K359" s="51">
        <v>2.7751000000000001E-2</v>
      </c>
      <c r="L359" s="51">
        <v>2.9666999999999999E-2</v>
      </c>
      <c r="M359" s="51">
        <v>2.6536000000000001E-2</v>
      </c>
      <c r="N359" s="51">
        <v>2.3290000000000002E-2</v>
      </c>
      <c r="O359" s="52">
        <v>148.07400000000001</v>
      </c>
      <c r="P359" s="50">
        <v>1570</v>
      </c>
      <c r="Q359" s="52">
        <v>1964.54</v>
      </c>
      <c r="R359" s="50">
        <v>8419.1</v>
      </c>
      <c r="S359" s="30">
        <v>103.15</v>
      </c>
      <c r="T359" s="50">
        <v>6.6929999999999996</v>
      </c>
      <c r="U359" s="50">
        <v>6.6997999999999998</v>
      </c>
      <c r="V359" s="50">
        <v>3.0150000000000001</v>
      </c>
      <c r="W359" s="22">
        <v>3.05</v>
      </c>
      <c r="X359" s="22">
        <v>2.85</v>
      </c>
    </row>
    <row r="360" spans="1:24" ht="18.75" customHeight="1">
      <c r="A360" s="176">
        <v>44704</v>
      </c>
      <c r="B360" s="50">
        <v>171.78989999999999</v>
      </c>
      <c r="C360" s="50">
        <v>151.93899999999999</v>
      </c>
      <c r="D360" s="50">
        <v>128.13499999999999</v>
      </c>
      <c r="E360" s="50">
        <v>28.48</v>
      </c>
      <c r="F360" s="51">
        <v>9.8580000000000004E-3</v>
      </c>
      <c r="G360" s="51">
        <v>2.6204000000000002E-2</v>
      </c>
      <c r="H360" s="51">
        <v>2.7855999999999999E-2</v>
      </c>
      <c r="I360" s="51">
        <v>2.8677000000000001E-2</v>
      </c>
      <c r="J360" s="51">
        <v>2.8514000000000001E-2</v>
      </c>
      <c r="K360" s="51">
        <v>2.8872999999999999E-2</v>
      </c>
      <c r="L360" s="51">
        <v>3.0523999999999999E-2</v>
      </c>
      <c r="M360" s="51">
        <v>2.7855999999999999E-2</v>
      </c>
      <c r="N360" s="51">
        <v>2.3259999999999999E-2</v>
      </c>
      <c r="O360" s="52">
        <v>148.0772</v>
      </c>
      <c r="P360" s="50">
        <v>1570</v>
      </c>
      <c r="Q360" s="52">
        <v>1964.54</v>
      </c>
      <c r="R360" s="50">
        <v>8419.1</v>
      </c>
      <c r="S360" s="30">
        <v>102.724</v>
      </c>
      <c r="T360" s="50">
        <v>6.7125000000000004</v>
      </c>
      <c r="U360" s="50">
        <v>6.7252999999999998</v>
      </c>
      <c r="V360" s="50">
        <v>2.9449999999999998</v>
      </c>
      <c r="W360" s="22">
        <v>2.97</v>
      </c>
      <c r="X360" s="22">
        <v>2.7749999999999999</v>
      </c>
    </row>
    <row r="361" spans="1:24" ht="18.75" customHeight="1">
      <c r="A361" s="176">
        <v>44701</v>
      </c>
      <c r="B361" s="50">
        <v>172.10390000000001</v>
      </c>
      <c r="C361" s="50">
        <v>151.5275</v>
      </c>
      <c r="D361" s="50">
        <v>126.44</v>
      </c>
      <c r="E361" s="50">
        <v>29.43</v>
      </c>
      <c r="F361" s="51">
        <v>1.0087E-2</v>
      </c>
      <c r="G361" s="51">
        <v>2.5807E-2</v>
      </c>
      <c r="H361" s="51">
        <v>2.7279000000000001E-2</v>
      </c>
      <c r="I361" s="51">
        <v>2.7992E-2</v>
      </c>
      <c r="J361" s="51">
        <v>2.7810999999999999E-2</v>
      </c>
      <c r="K361" s="51">
        <v>2.8125000000000001E-2</v>
      </c>
      <c r="L361" s="51">
        <v>2.9859E-2</v>
      </c>
      <c r="M361" s="51">
        <v>2.7279000000000001E-2</v>
      </c>
      <c r="N361" s="51">
        <v>2.333E-2</v>
      </c>
      <c r="O361" s="52">
        <v>148.084</v>
      </c>
      <c r="P361" s="50">
        <v>1570</v>
      </c>
      <c r="Q361" s="52">
        <v>1964.54</v>
      </c>
      <c r="R361" s="50">
        <v>8419.1</v>
      </c>
      <c r="S361" s="30">
        <v>103.81</v>
      </c>
      <c r="T361" s="50">
        <v>6.7542</v>
      </c>
      <c r="U361" s="50">
        <v>6.7807000000000004</v>
      </c>
      <c r="V361" s="50">
        <v>3.01</v>
      </c>
      <c r="W361" s="22">
        <v>3.06</v>
      </c>
      <c r="X361" s="22">
        <v>2.85</v>
      </c>
    </row>
    <row r="362" spans="1:24" ht="18.75" customHeight="1">
      <c r="A362" s="176">
        <v>44700</v>
      </c>
      <c r="B362" s="50">
        <v>171.6183</v>
      </c>
      <c r="C362" s="50">
        <v>151.25470000000001</v>
      </c>
      <c r="D362" s="50">
        <v>126.44</v>
      </c>
      <c r="E362" s="50">
        <v>29.35</v>
      </c>
      <c r="F362" s="51">
        <v>9.8329999999999997E-3</v>
      </c>
      <c r="G362" s="51">
        <v>2.6072999999999999E-2</v>
      </c>
      <c r="H362" s="51">
        <v>2.7719000000000001E-2</v>
      </c>
      <c r="I362" s="51">
        <v>2.8400999999999999E-2</v>
      </c>
      <c r="J362" s="51">
        <v>2.8369999999999999E-2</v>
      </c>
      <c r="K362" s="51">
        <v>2.8624E-2</v>
      </c>
      <c r="L362" s="51">
        <v>3.0491000000000001E-2</v>
      </c>
      <c r="M362" s="51">
        <v>2.7719000000000001E-2</v>
      </c>
      <c r="N362" s="51">
        <v>2.3210000000000001E-2</v>
      </c>
      <c r="O362" s="52">
        <v>148.09530000000001</v>
      </c>
      <c r="P362" s="50">
        <v>1570</v>
      </c>
      <c r="Q362" s="52">
        <v>1964.54</v>
      </c>
      <c r="R362" s="50">
        <v>8419.1</v>
      </c>
      <c r="S362" s="30">
        <v>103.36</v>
      </c>
      <c r="T362" s="50">
        <v>6.7377000000000002</v>
      </c>
      <c r="U362" s="50">
        <v>6.7412000000000001</v>
      </c>
      <c r="V362" s="50">
        <v>2.96</v>
      </c>
      <c r="W362" s="22">
        <v>3.02</v>
      </c>
      <c r="X362" s="22">
        <v>2.87</v>
      </c>
    </row>
    <row r="363" spans="1:24" ht="18.75" customHeight="1">
      <c r="A363" s="176">
        <v>44699</v>
      </c>
      <c r="B363" s="50">
        <v>171.4444</v>
      </c>
      <c r="C363" s="50">
        <v>151.2073</v>
      </c>
      <c r="D363" s="50">
        <v>126.44</v>
      </c>
      <c r="E363" s="50">
        <v>30.96</v>
      </c>
      <c r="F363" s="51">
        <v>9.9860000000000001E-3</v>
      </c>
      <c r="G363" s="51">
        <v>2.6693999999999999E-2</v>
      </c>
      <c r="H363" s="51">
        <v>2.8378E-2</v>
      </c>
      <c r="I363" s="51">
        <v>2.8913999999999999E-2</v>
      </c>
      <c r="J363" s="51">
        <v>2.8840000000000001E-2</v>
      </c>
      <c r="K363" s="51">
        <v>2.9149000000000001E-2</v>
      </c>
      <c r="L363" s="51">
        <v>3.0647000000000001E-2</v>
      </c>
      <c r="M363" s="51">
        <v>2.8378E-2</v>
      </c>
      <c r="N363" s="51">
        <v>2.316E-2</v>
      </c>
      <c r="O363" s="52">
        <v>148.0729</v>
      </c>
      <c r="P363" s="50">
        <v>1570</v>
      </c>
      <c r="Q363" s="52">
        <v>1964.54</v>
      </c>
      <c r="R363" s="50">
        <v>8419.1</v>
      </c>
      <c r="S363" s="30">
        <v>104.187</v>
      </c>
      <c r="T363" s="50">
        <v>6.7861000000000002</v>
      </c>
      <c r="U363" s="50">
        <v>6.7975000000000003</v>
      </c>
      <c r="V363" s="50">
        <v>2.99</v>
      </c>
      <c r="W363" s="22">
        <v>3.04</v>
      </c>
      <c r="X363" s="22">
        <v>2.92</v>
      </c>
    </row>
    <row r="364" spans="1:24" ht="18.75" customHeight="1">
      <c r="A364" s="176">
        <v>44698</v>
      </c>
      <c r="B364" s="50">
        <v>170.82480000000001</v>
      </c>
      <c r="C364" s="50">
        <v>151.62200000000001</v>
      </c>
      <c r="D364" s="50">
        <v>126.44</v>
      </c>
      <c r="E364" s="50">
        <v>26.1</v>
      </c>
      <c r="F364" s="51">
        <v>1.0394E-2</v>
      </c>
      <c r="G364" s="51">
        <v>2.7002999999999999E-2</v>
      </c>
      <c r="H364" s="51">
        <v>2.8927000000000001E-2</v>
      </c>
      <c r="I364" s="51">
        <v>2.9633E-2</v>
      </c>
      <c r="J364" s="51">
        <v>2.9860000000000001E-2</v>
      </c>
      <c r="K364" s="51">
        <v>3.0103000000000001E-2</v>
      </c>
      <c r="L364" s="51">
        <v>3.1778000000000001E-2</v>
      </c>
      <c r="M364" s="51">
        <v>2.8927000000000001E-2</v>
      </c>
      <c r="N364" s="51">
        <v>2.3460000000000002E-2</v>
      </c>
      <c r="O364" s="52">
        <v>148.00030000000001</v>
      </c>
      <c r="P364" s="50">
        <v>1570</v>
      </c>
      <c r="Q364" s="52">
        <v>1964.54</v>
      </c>
      <c r="R364" s="50">
        <v>8419.1</v>
      </c>
      <c r="S364" s="30">
        <v>104.563</v>
      </c>
      <c r="T364" s="50">
        <v>6.7892000000000001</v>
      </c>
      <c r="U364" s="50">
        <v>6.7999000000000001</v>
      </c>
      <c r="V364" s="50">
        <v>2.9350000000000001</v>
      </c>
      <c r="W364" s="22">
        <v>2.9750000000000001</v>
      </c>
      <c r="X364" s="22">
        <v>2.79</v>
      </c>
    </row>
    <row r="365" spans="1:24" ht="18.75" customHeight="1">
      <c r="A365" s="176">
        <v>44697</v>
      </c>
      <c r="B365" s="50">
        <v>171.42750000000001</v>
      </c>
      <c r="C365" s="50">
        <v>151.69409999999999</v>
      </c>
      <c r="D365" s="50">
        <v>127.117</v>
      </c>
      <c r="E365" s="50">
        <v>27.47</v>
      </c>
      <c r="F365" s="51">
        <v>9.8069999999999997E-3</v>
      </c>
      <c r="G365" s="51">
        <v>2.5697999999999999E-2</v>
      </c>
      <c r="H365" s="51">
        <v>2.75E-2</v>
      </c>
      <c r="I365" s="51">
        <v>2.8264000000000001E-2</v>
      </c>
      <c r="J365" s="51">
        <v>2.8822E-2</v>
      </c>
      <c r="K365" s="51">
        <v>2.8872999999999999E-2</v>
      </c>
      <c r="L365" s="51">
        <v>3.0984000000000001E-2</v>
      </c>
      <c r="M365" s="51">
        <v>2.75E-2</v>
      </c>
      <c r="N365" s="51">
        <v>2.383E-2</v>
      </c>
      <c r="O365" s="52">
        <v>148.036</v>
      </c>
      <c r="P365" s="50">
        <v>1570</v>
      </c>
      <c r="Q365" s="52">
        <v>1964.54</v>
      </c>
      <c r="R365" s="50">
        <v>8419.1</v>
      </c>
      <c r="S365" s="30">
        <v>104.851</v>
      </c>
      <c r="T365" s="50">
        <v>6.7862999999999998</v>
      </c>
      <c r="U365" s="50">
        <v>6.8273000000000001</v>
      </c>
      <c r="V365" s="50">
        <v>2.86</v>
      </c>
      <c r="W365" s="22">
        <v>2.9049999999999998</v>
      </c>
      <c r="X365" s="22">
        <v>2.7149999999999999</v>
      </c>
    </row>
    <row r="366" spans="1:24" ht="18.75" customHeight="1">
      <c r="A366" s="176">
        <v>44694</v>
      </c>
      <c r="B366" s="50">
        <v>171.07679999999999</v>
      </c>
      <c r="C366" s="50">
        <v>151.60669999999999</v>
      </c>
      <c r="D366" s="50">
        <v>127.117</v>
      </c>
      <c r="E366" s="50">
        <v>28.87</v>
      </c>
      <c r="F366" s="51">
        <v>9.4249999999999994E-3</v>
      </c>
      <c r="G366" s="51">
        <v>2.5780000000000001E-2</v>
      </c>
      <c r="H366" s="51">
        <v>2.7746E-2</v>
      </c>
      <c r="I366" s="51">
        <v>2.8656000000000001E-2</v>
      </c>
      <c r="J366" s="51">
        <v>2.9184999999999999E-2</v>
      </c>
      <c r="K366" s="51">
        <v>2.9273E-2</v>
      </c>
      <c r="L366" s="51">
        <v>3.0786000000000001E-2</v>
      </c>
      <c r="M366" s="51">
        <v>2.7746E-2</v>
      </c>
      <c r="N366" s="51">
        <v>2.368E-2</v>
      </c>
      <c r="O366" s="52">
        <v>147.94300000000001</v>
      </c>
      <c r="P366" s="50">
        <v>1570</v>
      </c>
      <c r="Q366" s="52">
        <v>1964.54</v>
      </c>
      <c r="R366" s="50">
        <v>8419.1</v>
      </c>
      <c r="S366" s="30">
        <v>103.846</v>
      </c>
      <c r="T366" s="50">
        <v>6.7217000000000002</v>
      </c>
      <c r="U366" s="50">
        <v>6.7643000000000004</v>
      </c>
      <c r="V366" s="50">
        <v>2.8624999999999998</v>
      </c>
      <c r="W366" s="22">
        <v>2.91</v>
      </c>
      <c r="X366" s="22">
        <v>2.67</v>
      </c>
    </row>
    <row r="367" spans="1:24" ht="18.75" customHeight="1">
      <c r="A367" s="176">
        <v>44693</v>
      </c>
      <c r="B367" s="50">
        <v>171.50899999999999</v>
      </c>
      <c r="C367" s="50">
        <v>152.7226</v>
      </c>
      <c r="D367" s="50">
        <v>127.117</v>
      </c>
      <c r="E367" s="50">
        <v>31.77</v>
      </c>
      <c r="F367" s="51">
        <v>9.273E-3</v>
      </c>
      <c r="G367" s="51">
        <v>2.5592E-2</v>
      </c>
      <c r="H367" s="51">
        <v>2.75E-2</v>
      </c>
      <c r="I367" s="51">
        <v>2.8212000000000001E-2</v>
      </c>
      <c r="J367" s="51">
        <v>2.8479000000000001E-2</v>
      </c>
      <c r="K367" s="51">
        <v>2.8724E-2</v>
      </c>
      <c r="L367" s="51">
        <v>3.0154E-2</v>
      </c>
      <c r="M367" s="51">
        <v>2.75E-2</v>
      </c>
      <c r="N367" s="51">
        <v>2.3800000000000002E-2</v>
      </c>
      <c r="O367" s="52">
        <v>147.85429999999999</v>
      </c>
      <c r="P367" s="50">
        <v>1570</v>
      </c>
      <c r="Q367" s="52">
        <v>1964.54</v>
      </c>
      <c r="R367" s="50">
        <v>8419.1</v>
      </c>
      <c r="S367" s="30">
        <v>103.92</v>
      </c>
      <c r="T367" s="50">
        <v>6.7347000000000001</v>
      </c>
      <c r="U367" s="50">
        <v>6.7477</v>
      </c>
      <c r="V367" s="50">
        <v>2.82</v>
      </c>
      <c r="W367" s="22">
        <v>2.8450000000000002</v>
      </c>
      <c r="X367" s="22">
        <v>2.57</v>
      </c>
    </row>
    <row r="368" spans="1:24" ht="18.75" customHeight="1">
      <c r="A368" s="176">
        <v>44692</v>
      </c>
      <c r="B368" s="50">
        <v>171.65559999999999</v>
      </c>
      <c r="C368" s="50">
        <v>153.74350000000001</v>
      </c>
      <c r="D368" s="50">
        <v>127.117</v>
      </c>
      <c r="E368" s="50">
        <v>32.56</v>
      </c>
      <c r="F368" s="51">
        <v>8.8660000000000006E-3</v>
      </c>
      <c r="G368" s="51">
        <v>2.6370999999999999E-2</v>
      </c>
      <c r="H368" s="51">
        <v>2.8265999999999999E-2</v>
      </c>
      <c r="I368" s="51">
        <v>2.8961000000000001E-2</v>
      </c>
      <c r="J368" s="51">
        <v>2.9207E-2</v>
      </c>
      <c r="K368" s="51">
        <v>2.9423000000000001E-2</v>
      </c>
      <c r="L368" s="51">
        <v>3.0456E-2</v>
      </c>
      <c r="M368" s="51">
        <v>2.8265999999999999E-2</v>
      </c>
      <c r="N368" s="51">
        <v>2.4029999999999999E-2</v>
      </c>
      <c r="O368" s="52">
        <v>147.726</v>
      </c>
      <c r="P368" s="50">
        <v>1570</v>
      </c>
      <c r="Q368" s="52">
        <v>1964.54</v>
      </c>
      <c r="R368" s="50">
        <v>8419.1</v>
      </c>
      <c r="S368" s="30">
        <v>103.651</v>
      </c>
      <c r="T368" s="50">
        <v>6.7308000000000003</v>
      </c>
      <c r="U368" s="50">
        <v>6.7565999999999997</v>
      </c>
      <c r="V368" s="50">
        <v>3.0150000000000001</v>
      </c>
      <c r="W368" s="22">
        <v>2.9950000000000001</v>
      </c>
      <c r="X368" s="22">
        <v>2.7</v>
      </c>
    </row>
    <row r="369" spans="1:24" ht="18.75" customHeight="1">
      <c r="A369" s="176">
        <v>44691</v>
      </c>
      <c r="B369" s="50">
        <v>171.24469999999999</v>
      </c>
      <c r="C369" s="50">
        <v>154.3175</v>
      </c>
      <c r="D369" s="50">
        <v>132.542</v>
      </c>
      <c r="E369" s="50">
        <v>32.99</v>
      </c>
      <c r="F369" s="51">
        <v>8.7639999999999992E-3</v>
      </c>
      <c r="G369" s="51">
        <v>2.6124000000000001E-2</v>
      </c>
      <c r="H369" s="51">
        <v>2.7980000000000001E-2</v>
      </c>
      <c r="I369" s="51">
        <v>2.9148E-2</v>
      </c>
      <c r="J369" s="51">
        <v>2.9908000000000001E-2</v>
      </c>
      <c r="K369" s="51">
        <v>2.9923999999999999E-2</v>
      </c>
      <c r="L369" s="51">
        <v>3.1230999999999998E-2</v>
      </c>
      <c r="M369" s="51">
        <v>2.7980000000000001E-2</v>
      </c>
      <c r="N369" s="51">
        <v>2.4E-2</v>
      </c>
      <c r="O369" s="52">
        <v>147.64570000000001</v>
      </c>
      <c r="P369" s="50">
        <v>1570</v>
      </c>
      <c r="Q369" s="52">
        <v>1964.54</v>
      </c>
      <c r="R369" s="50">
        <v>8419.1</v>
      </c>
      <c r="S369" s="30">
        <v>103.66</v>
      </c>
      <c r="T369" s="50">
        <v>6.6668000000000003</v>
      </c>
      <c r="U369" s="50">
        <v>6.718</v>
      </c>
      <c r="V369" s="50">
        <v>3.27</v>
      </c>
      <c r="W369" s="22">
        <v>3.24</v>
      </c>
      <c r="X369" s="22">
        <v>2.9449999999999998</v>
      </c>
    </row>
    <row r="370" spans="1:24" ht="18.75" customHeight="1">
      <c r="A370" s="176">
        <v>44690</v>
      </c>
      <c r="B370" s="50">
        <v>171.44399999999999</v>
      </c>
      <c r="C370" s="50">
        <v>155.10429999999999</v>
      </c>
      <c r="D370" s="50">
        <v>123.249</v>
      </c>
      <c r="E370" s="50">
        <v>34.75</v>
      </c>
      <c r="F370" s="51">
        <v>7.9989999999999992E-3</v>
      </c>
      <c r="G370" s="51">
        <v>2.5937999999999999E-2</v>
      </c>
      <c r="H370" s="51">
        <v>2.8119000000000002E-2</v>
      </c>
      <c r="I370" s="51">
        <v>2.9471000000000001E-2</v>
      </c>
      <c r="J370" s="51">
        <v>3.0338E-2</v>
      </c>
      <c r="K370" s="51">
        <v>3.0351E-2</v>
      </c>
      <c r="L370" s="51">
        <v>3.1503999999999997E-2</v>
      </c>
      <c r="M370" s="51">
        <v>2.8119000000000002E-2</v>
      </c>
      <c r="N370" s="51">
        <v>2.4230000000000002E-2</v>
      </c>
      <c r="O370" s="52">
        <v>147.6087</v>
      </c>
      <c r="P370" s="50">
        <v>1570</v>
      </c>
      <c r="Q370" s="52">
        <v>1964.54</v>
      </c>
      <c r="R370" s="50">
        <v>8419.1</v>
      </c>
      <c r="S370" s="30">
        <v>103.752</v>
      </c>
      <c r="T370" s="50">
        <v>6.6558000000000002</v>
      </c>
      <c r="U370" s="50">
        <v>6.6818999999999997</v>
      </c>
      <c r="V370" s="50">
        <v>3.3250000000000002</v>
      </c>
      <c r="W370" s="22">
        <v>3.28</v>
      </c>
      <c r="X370" s="22">
        <v>2.9550000000000001</v>
      </c>
    </row>
    <row r="371" spans="1:24" ht="18.75" customHeight="1">
      <c r="A371" s="176">
        <v>44687</v>
      </c>
      <c r="B371" s="50">
        <v>170.85990000000001</v>
      </c>
      <c r="C371" s="50">
        <v>155.51169999999999</v>
      </c>
      <c r="D371" s="50">
        <v>123.249</v>
      </c>
      <c r="E371" s="50">
        <v>30.19</v>
      </c>
      <c r="F371" s="51">
        <v>8.1270000000000005E-3</v>
      </c>
      <c r="G371" s="51">
        <v>2.7307999999999999E-2</v>
      </c>
      <c r="H371" s="51">
        <v>2.9576999999999999E-2</v>
      </c>
      <c r="I371" s="51">
        <v>3.0772999999999998E-2</v>
      </c>
      <c r="J371" s="51">
        <v>3.1265000000000001E-2</v>
      </c>
      <c r="K371" s="51">
        <v>3.1461999999999997E-2</v>
      </c>
      <c r="L371" s="51">
        <v>3.2253999999999998E-2</v>
      </c>
      <c r="M371" s="51">
        <v>2.9576999999999999E-2</v>
      </c>
      <c r="N371" s="51">
        <v>2.436E-2</v>
      </c>
      <c r="O371" s="52">
        <v>147.58189999999999</v>
      </c>
      <c r="P371" s="50">
        <v>1570</v>
      </c>
      <c r="Q371" s="52">
        <v>1964.54</v>
      </c>
      <c r="R371" s="50">
        <v>8419.1</v>
      </c>
      <c r="S371" s="30">
        <v>102.587</v>
      </c>
      <c r="T371" s="50">
        <v>6.6085000000000003</v>
      </c>
      <c r="U371" s="50">
        <v>6.6223000000000001</v>
      </c>
      <c r="V371" s="50">
        <v>3.48</v>
      </c>
      <c r="W371" s="22">
        <v>3.42</v>
      </c>
      <c r="X371" s="22">
        <v>3.08</v>
      </c>
    </row>
    <row r="372" spans="1:24" ht="18.75" customHeight="1">
      <c r="A372" s="176">
        <v>44686</v>
      </c>
      <c r="B372" s="50">
        <v>171.3878</v>
      </c>
      <c r="C372" s="50">
        <v>156.51939999999999</v>
      </c>
      <c r="D372" s="50">
        <v>123.249</v>
      </c>
      <c r="E372" s="50">
        <v>31.2</v>
      </c>
      <c r="F372" s="51">
        <v>8.1019999999999998E-3</v>
      </c>
      <c r="G372" s="51">
        <v>2.7033999999999999E-2</v>
      </c>
      <c r="H372" s="51">
        <v>2.9092E-2</v>
      </c>
      <c r="I372" s="51">
        <v>3.0082999999999999E-2</v>
      </c>
      <c r="J372" s="51">
        <v>3.0365E-2</v>
      </c>
      <c r="K372" s="51">
        <v>3.0601E-2</v>
      </c>
      <c r="L372" s="51">
        <v>3.1192000000000001E-2</v>
      </c>
      <c r="M372" s="51">
        <v>2.9092E-2</v>
      </c>
      <c r="N372" s="51">
        <v>2.419E-2</v>
      </c>
      <c r="O372" s="52">
        <v>147.5686</v>
      </c>
      <c r="P372" s="50">
        <v>1570</v>
      </c>
      <c r="Q372" s="52">
        <v>1964.54</v>
      </c>
      <c r="R372" s="50">
        <v>8419.1</v>
      </c>
      <c r="S372" s="30">
        <v>103.465</v>
      </c>
      <c r="T372" s="50">
        <v>6.6085000000000003</v>
      </c>
      <c r="U372" s="50">
        <v>6.6486999999999998</v>
      </c>
      <c r="V372" s="50">
        <v>3.53</v>
      </c>
      <c r="W372" s="22">
        <v>3.48</v>
      </c>
      <c r="X372" s="22">
        <v>3.1749999999999998</v>
      </c>
    </row>
    <row r="373" spans="1:24" ht="18.75" customHeight="1">
      <c r="A373" s="176">
        <v>44685</v>
      </c>
      <c r="B373" s="50">
        <v>172.14959999999999</v>
      </c>
      <c r="C373" s="50">
        <v>156.79230000000001</v>
      </c>
      <c r="D373" s="50">
        <v>123.249</v>
      </c>
      <c r="E373" s="50">
        <v>25.42</v>
      </c>
      <c r="F373" s="51">
        <v>8.5089999999999992E-3</v>
      </c>
      <c r="G373" s="51">
        <v>2.6421E-2</v>
      </c>
      <c r="H373" s="51">
        <v>2.8223000000000002E-2</v>
      </c>
      <c r="I373" s="51">
        <v>2.9125999999999999E-2</v>
      </c>
      <c r="J373" s="51">
        <v>2.9343999999999999E-2</v>
      </c>
      <c r="K373" s="51">
        <v>2.9621999999999999E-2</v>
      </c>
      <c r="L373" s="51">
        <v>3.0345E-2</v>
      </c>
      <c r="M373" s="51">
        <v>2.8223000000000002E-2</v>
      </c>
      <c r="N373" s="51">
        <v>2.3900000000000001E-2</v>
      </c>
      <c r="O373" s="52">
        <v>147.55539999999999</v>
      </c>
      <c r="P373" s="50">
        <v>1570</v>
      </c>
      <c r="Q373" s="52">
        <v>1964.54</v>
      </c>
      <c r="R373" s="50">
        <v>8419.1</v>
      </c>
      <c r="S373" s="30">
        <v>103.744</v>
      </c>
      <c r="T373" s="50">
        <v>6.6085000000000003</v>
      </c>
      <c r="U373" s="50">
        <v>6.6741999999999999</v>
      </c>
      <c r="V373" s="50">
        <v>3.49</v>
      </c>
      <c r="W373" s="22">
        <v>3.44</v>
      </c>
      <c r="X373" s="22">
        <v>3.17</v>
      </c>
    </row>
    <row r="374" spans="1:24" ht="18.75" customHeight="1">
      <c r="A374" s="176">
        <v>44684</v>
      </c>
      <c r="B374" s="50">
        <v>171.48830000000001</v>
      </c>
      <c r="C374" s="50">
        <v>156.81379999999999</v>
      </c>
      <c r="D374" s="50">
        <v>123.249</v>
      </c>
      <c r="E374" s="50">
        <v>29.25</v>
      </c>
      <c r="F374" s="51">
        <v>8.9420000000000003E-3</v>
      </c>
      <c r="G374" s="51">
        <v>2.7824000000000002E-2</v>
      </c>
      <c r="H374" s="51">
        <v>2.9675E-2</v>
      </c>
      <c r="I374" s="51">
        <v>3.0217000000000001E-2</v>
      </c>
      <c r="J374" s="51">
        <v>2.9711999999999999E-2</v>
      </c>
      <c r="K374" s="51">
        <v>3.0398999999999999E-2</v>
      </c>
      <c r="L374" s="51">
        <v>3.0088E-2</v>
      </c>
      <c r="M374" s="51">
        <v>2.9675E-2</v>
      </c>
      <c r="N374" s="51">
        <v>2.3900000000000001E-2</v>
      </c>
      <c r="O374" s="52">
        <v>147.52850000000001</v>
      </c>
      <c r="P374" s="50">
        <v>1570</v>
      </c>
      <c r="Q374" s="52">
        <v>1967.62</v>
      </c>
      <c r="R374" s="50">
        <v>7913.4000000000005</v>
      </c>
      <c r="S374" s="30">
        <v>102.959</v>
      </c>
      <c r="T374" s="50">
        <v>6.6085000000000003</v>
      </c>
      <c r="U374" s="50">
        <v>6.6403999999999996</v>
      </c>
      <c r="V374" s="50">
        <v>3.49</v>
      </c>
      <c r="W374" s="22">
        <v>3.44</v>
      </c>
      <c r="X374" s="22">
        <v>3.1549999999999998</v>
      </c>
    </row>
    <row r="375" spans="1:24" ht="18.75" customHeight="1">
      <c r="A375" s="176">
        <v>44683</v>
      </c>
      <c r="B375" s="50">
        <v>171.5061</v>
      </c>
      <c r="C375" s="50">
        <v>156.6489</v>
      </c>
      <c r="D375" s="50">
        <v>123.249</v>
      </c>
      <c r="E375" s="50">
        <v>32.340000000000003</v>
      </c>
      <c r="F375" s="51">
        <v>7.6940000000000003E-3</v>
      </c>
      <c r="G375" s="51">
        <v>2.7311999999999999E-2</v>
      </c>
      <c r="H375" s="51">
        <v>2.9336000000000001E-2</v>
      </c>
      <c r="I375" s="51">
        <v>3.0044999999999999E-2</v>
      </c>
      <c r="J375" s="51">
        <v>2.9807E-2</v>
      </c>
      <c r="K375" s="51">
        <v>3.0297999999999999E-2</v>
      </c>
      <c r="L375" s="51">
        <v>3.0327E-2</v>
      </c>
      <c r="M375" s="51">
        <v>2.9336000000000001E-2</v>
      </c>
      <c r="N375" s="51">
        <v>2.3900000000000001E-2</v>
      </c>
      <c r="O375" s="52">
        <v>147.54509999999999</v>
      </c>
      <c r="P375" s="50">
        <v>1570</v>
      </c>
      <c r="Q375" s="52">
        <v>1967.62</v>
      </c>
      <c r="R375" s="50">
        <v>7913.4000000000005</v>
      </c>
      <c r="S375" s="30">
        <v>103.623</v>
      </c>
      <c r="T375" s="50">
        <v>6.6265999999999998</v>
      </c>
      <c r="U375" s="50">
        <v>6.6597</v>
      </c>
      <c r="V375" s="50">
        <v>3.5</v>
      </c>
      <c r="W375" s="22">
        <v>3.4449999999999998</v>
      </c>
      <c r="X375" s="22">
        <v>3.16</v>
      </c>
    </row>
    <row r="376" spans="1:24" ht="18.75" customHeight="1">
      <c r="A376" s="176">
        <v>44680</v>
      </c>
      <c r="B376" s="50">
        <v>172.03469999999999</v>
      </c>
      <c r="C376" s="50">
        <v>156.88730000000001</v>
      </c>
      <c r="D376" s="50">
        <v>123.249</v>
      </c>
      <c r="E376" s="50">
        <v>33.4</v>
      </c>
      <c r="F376" s="51">
        <v>8.2290000000000002E-3</v>
      </c>
      <c r="G376" s="51">
        <v>2.7146E-2</v>
      </c>
      <c r="H376" s="51">
        <v>2.8858999999999999E-2</v>
      </c>
      <c r="I376" s="51">
        <v>2.9548999999999999E-2</v>
      </c>
      <c r="J376" s="51">
        <v>2.9336000000000001E-2</v>
      </c>
      <c r="K376" s="51">
        <v>2.9770999999999999E-2</v>
      </c>
      <c r="L376" s="51">
        <v>2.9971999999999999E-2</v>
      </c>
      <c r="M376" s="51">
        <v>2.8858999999999999E-2</v>
      </c>
      <c r="N376" s="51">
        <v>2.3900000000000001E-2</v>
      </c>
      <c r="O376" s="52">
        <v>147.55529999999999</v>
      </c>
      <c r="P376" s="50">
        <v>1570</v>
      </c>
      <c r="Q376" s="52">
        <v>1967.62</v>
      </c>
      <c r="R376" s="50">
        <v>7913.4000000000005</v>
      </c>
      <c r="S376" s="30">
        <v>102.95399999999999</v>
      </c>
      <c r="T376" s="50">
        <v>6.5606</v>
      </c>
      <c r="U376" s="50">
        <v>6.5868000000000002</v>
      </c>
      <c r="V376" s="50">
        <v>3.42</v>
      </c>
      <c r="W376" s="22">
        <v>3.4</v>
      </c>
      <c r="X376" s="22">
        <v>3.14</v>
      </c>
    </row>
    <row r="377" spans="1:24" ht="18.75" customHeight="1">
      <c r="A377" s="176">
        <v>44679</v>
      </c>
      <c r="B377" s="50">
        <v>172.29839999999999</v>
      </c>
      <c r="C377" s="50">
        <v>155.2046</v>
      </c>
      <c r="D377" s="50">
        <v>123.249</v>
      </c>
      <c r="E377" s="50">
        <v>29.99</v>
      </c>
      <c r="F377" s="51">
        <v>8.0260000000000001E-3</v>
      </c>
      <c r="G377" s="51">
        <v>2.6172999999999998E-2</v>
      </c>
      <c r="H377" s="51">
        <v>2.7740999999999998E-2</v>
      </c>
      <c r="I377" s="51">
        <v>2.8395E-2</v>
      </c>
      <c r="J377" s="51">
        <v>2.8223999999999999E-2</v>
      </c>
      <c r="K377" s="51">
        <v>2.8582E-2</v>
      </c>
      <c r="L377" s="51">
        <v>2.8927999999999999E-2</v>
      </c>
      <c r="M377" s="51">
        <v>2.7740999999999998E-2</v>
      </c>
      <c r="N377" s="51">
        <v>2.3900000000000001E-2</v>
      </c>
      <c r="O377" s="52">
        <v>147.58090000000001</v>
      </c>
      <c r="P377" s="50">
        <v>1570</v>
      </c>
      <c r="Q377" s="52">
        <v>1967.62</v>
      </c>
      <c r="R377" s="50">
        <v>7913.4000000000005</v>
      </c>
      <c r="S377" s="30">
        <v>102.303</v>
      </c>
      <c r="T377" s="50">
        <v>6.5566000000000004</v>
      </c>
      <c r="U377" s="50">
        <v>6.5898000000000003</v>
      </c>
      <c r="V377" s="50">
        <v>3.4550000000000001</v>
      </c>
      <c r="W377" s="22">
        <v>3.42</v>
      </c>
      <c r="X377" s="22">
        <v>3.18</v>
      </c>
    </row>
    <row r="378" spans="1:24" ht="18.75" customHeight="1">
      <c r="A378" s="176">
        <v>44678</v>
      </c>
      <c r="B378" s="50">
        <v>172.39410000000001</v>
      </c>
      <c r="C378" s="50">
        <v>154.76050000000001</v>
      </c>
      <c r="D378" s="50">
        <v>123.249</v>
      </c>
      <c r="E378" s="50">
        <v>31.6</v>
      </c>
      <c r="F378" s="51">
        <v>8.1530000000000005E-3</v>
      </c>
      <c r="G378" s="51">
        <v>2.5909999999999999E-2</v>
      </c>
      <c r="H378" s="51">
        <v>2.7518999999999998E-2</v>
      </c>
      <c r="I378" s="51">
        <v>2.8299999999999999E-2</v>
      </c>
      <c r="J378" s="51">
        <v>2.8317999999999999E-2</v>
      </c>
      <c r="K378" s="51">
        <v>2.8555000000000001E-2</v>
      </c>
      <c r="L378" s="51">
        <v>2.9211999999999998E-2</v>
      </c>
      <c r="M378" s="51">
        <v>2.7518999999999998E-2</v>
      </c>
      <c r="N378" s="51">
        <v>2.3900000000000001E-2</v>
      </c>
      <c r="O378" s="52">
        <v>147.59129999999999</v>
      </c>
      <c r="P378" s="50">
        <v>1570</v>
      </c>
      <c r="Q378" s="52">
        <v>1967.62</v>
      </c>
      <c r="R378" s="50">
        <v>7913.4000000000005</v>
      </c>
      <c r="S378" s="30">
        <v>101.752</v>
      </c>
      <c r="T378" s="50">
        <v>6.5594000000000001</v>
      </c>
      <c r="U378" s="50">
        <v>6.5720999999999998</v>
      </c>
      <c r="V378" s="50">
        <v>3.59</v>
      </c>
      <c r="W378" s="22">
        <v>3.54</v>
      </c>
      <c r="X378" s="22">
        <v>3.33</v>
      </c>
    </row>
    <row r="379" spans="1:24" ht="18.75" customHeight="1">
      <c r="A379" s="176">
        <v>44677</v>
      </c>
      <c r="B379" s="50">
        <v>172.86850000000001</v>
      </c>
      <c r="C379" s="50">
        <v>155.15950000000001</v>
      </c>
      <c r="D379" s="50">
        <v>120.994</v>
      </c>
      <c r="E379" s="50">
        <v>33.520000000000003</v>
      </c>
      <c r="F379" s="51">
        <v>7.7970000000000001E-3</v>
      </c>
      <c r="G379" s="51">
        <v>2.4773E-2</v>
      </c>
      <c r="H379" s="51">
        <v>2.6551000000000002E-2</v>
      </c>
      <c r="I379" s="51">
        <v>2.7335000000000002E-2</v>
      </c>
      <c r="J379" s="51">
        <v>2.7205E-2</v>
      </c>
      <c r="K379" s="51">
        <v>2.7462E-2</v>
      </c>
      <c r="L379" s="51">
        <v>2.8274000000000001E-2</v>
      </c>
      <c r="M379" s="51">
        <v>2.6551000000000002E-2</v>
      </c>
      <c r="N379" s="51">
        <v>2.3900000000000001E-2</v>
      </c>
      <c r="O379" s="52">
        <v>147.75129999999999</v>
      </c>
      <c r="P379" s="50">
        <v>1570</v>
      </c>
      <c r="Q379" s="52">
        <v>1967.62</v>
      </c>
      <c r="R379" s="50">
        <v>7913.4000000000005</v>
      </c>
      <c r="S379" s="30">
        <v>101.22</v>
      </c>
      <c r="T379" s="50">
        <v>6.5014000000000003</v>
      </c>
      <c r="U379" s="50">
        <v>6.5262000000000002</v>
      </c>
      <c r="V379" s="50">
        <v>3.39</v>
      </c>
      <c r="W379" s="22">
        <v>3.39</v>
      </c>
      <c r="X379" s="22">
        <v>3.22</v>
      </c>
    </row>
    <row r="380" spans="1:24" ht="18.75" customHeight="1">
      <c r="A380" s="176">
        <v>44676</v>
      </c>
      <c r="B380" s="50">
        <v>172.292</v>
      </c>
      <c r="C380" s="50">
        <v>155.5145</v>
      </c>
      <c r="D380" s="50">
        <v>120.994</v>
      </c>
      <c r="E380" s="50">
        <v>27.02</v>
      </c>
      <c r="F380" s="51">
        <v>7.9229999999999995E-3</v>
      </c>
      <c r="G380" s="51">
        <v>2.6256999999999999E-2</v>
      </c>
      <c r="H380" s="51">
        <v>2.8070000000000001E-2</v>
      </c>
      <c r="I380" s="51">
        <v>2.8590000000000001E-2</v>
      </c>
      <c r="J380" s="51">
        <v>2.8198000000000001E-2</v>
      </c>
      <c r="K380" s="51">
        <v>2.8627E-2</v>
      </c>
      <c r="L380" s="51">
        <v>2.8884E-2</v>
      </c>
      <c r="M380" s="51">
        <v>2.8070000000000001E-2</v>
      </c>
      <c r="N380" s="51">
        <v>2.392E-2</v>
      </c>
      <c r="O380" s="52">
        <v>147.83000000000001</v>
      </c>
      <c r="P380" s="50">
        <v>1570</v>
      </c>
      <c r="Q380" s="52">
        <v>1967.62</v>
      </c>
      <c r="R380" s="50">
        <v>7913.4000000000005</v>
      </c>
      <c r="S380" s="30">
        <v>100.578</v>
      </c>
      <c r="T380" s="50">
        <v>6.4507000000000003</v>
      </c>
      <c r="U380" s="50">
        <v>6.4808000000000003</v>
      </c>
      <c r="V380" s="50">
        <v>3.31</v>
      </c>
      <c r="W380" s="22">
        <v>3.33</v>
      </c>
      <c r="X380" s="22">
        <v>3.1749999999999998</v>
      </c>
    </row>
    <row r="381" spans="1:24" ht="18.75" customHeight="1">
      <c r="A381" s="176">
        <v>44673</v>
      </c>
      <c r="B381" s="50">
        <v>172.13130000000001</v>
      </c>
      <c r="C381" s="50">
        <v>156.4873</v>
      </c>
      <c r="D381" s="50">
        <v>113.405</v>
      </c>
      <c r="E381" s="50">
        <v>28.21</v>
      </c>
      <c r="F381" s="51">
        <v>7.6689999999999996E-3</v>
      </c>
      <c r="G381" s="51">
        <v>2.6672000000000001E-2</v>
      </c>
      <c r="H381" s="51">
        <v>2.8538999999999998E-2</v>
      </c>
      <c r="I381" s="51">
        <v>2.9314E-2</v>
      </c>
      <c r="J381" s="51">
        <v>2.8986999999999999E-2</v>
      </c>
      <c r="K381" s="51">
        <v>2.9468000000000001E-2</v>
      </c>
      <c r="L381" s="51">
        <v>2.9444000000000001E-2</v>
      </c>
      <c r="M381" s="51">
        <v>2.8538999999999998E-2</v>
      </c>
      <c r="N381" s="51">
        <v>2.342E-2</v>
      </c>
      <c r="O381" s="52">
        <v>147.88560000000001</v>
      </c>
      <c r="P381" s="50">
        <v>1570</v>
      </c>
      <c r="Q381" s="52">
        <v>1967.62</v>
      </c>
      <c r="R381" s="50">
        <v>7913.4000000000005</v>
      </c>
      <c r="S381" s="30">
        <v>100.39</v>
      </c>
      <c r="T381" s="50">
        <v>6.4192</v>
      </c>
      <c r="U381" s="50">
        <v>6.4448999999999996</v>
      </c>
      <c r="V381" s="50">
        <v>3.2949999999999999</v>
      </c>
      <c r="W381" s="22">
        <v>3.33</v>
      </c>
      <c r="X381" s="22">
        <v>3.19</v>
      </c>
    </row>
    <row r="382" spans="1:24" ht="18.75" customHeight="1">
      <c r="A382" s="176">
        <v>44672</v>
      </c>
      <c r="B382" s="50">
        <v>172.31540000000001</v>
      </c>
      <c r="C382" s="50">
        <v>157.3466</v>
      </c>
      <c r="D382" s="50">
        <v>109.827</v>
      </c>
      <c r="E382" s="50">
        <v>22.68</v>
      </c>
      <c r="F382" s="51">
        <v>7.8729999999999998E-3</v>
      </c>
      <c r="G382" s="51">
        <v>2.6821999999999999E-2</v>
      </c>
      <c r="H382" s="51">
        <v>2.8864999999999998E-2</v>
      </c>
      <c r="I382" s="51">
        <v>2.9741E-2</v>
      </c>
      <c r="J382" s="51">
        <v>2.9094999999999999E-2</v>
      </c>
      <c r="K382" s="51">
        <v>2.9744E-2</v>
      </c>
      <c r="L382" s="51">
        <v>2.9277999999999998E-2</v>
      </c>
      <c r="M382" s="51">
        <v>2.8864999999999998E-2</v>
      </c>
      <c r="N382" s="51">
        <v>2.342E-2</v>
      </c>
      <c r="O382" s="52">
        <v>147.93719999999999</v>
      </c>
      <c r="P382" s="50">
        <v>1570</v>
      </c>
      <c r="Q382" s="52">
        <v>1967.62</v>
      </c>
      <c r="R382" s="50">
        <v>7913.4000000000005</v>
      </c>
      <c r="S382" s="30">
        <v>100.961</v>
      </c>
      <c r="T382" s="50">
        <v>6.3935000000000004</v>
      </c>
      <c r="U382" s="50">
        <v>6.4192</v>
      </c>
      <c r="V382" s="50">
        <v>3.22</v>
      </c>
      <c r="W382" s="22">
        <v>3.26</v>
      </c>
      <c r="X382" s="22">
        <v>3.125</v>
      </c>
    </row>
    <row r="383" spans="1:24" ht="18.75" customHeight="1">
      <c r="A383" s="176">
        <v>44671</v>
      </c>
      <c r="B383" s="50">
        <v>172.8887</v>
      </c>
      <c r="C383" s="50">
        <v>158.3647</v>
      </c>
      <c r="D383" s="50">
        <v>113.322</v>
      </c>
      <c r="E383" s="50">
        <v>20.32</v>
      </c>
      <c r="F383" s="51">
        <v>8.0770000000000008E-3</v>
      </c>
      <c r="G383" s="51">
        <v>2.5753000000000002E-2</v>
      </c>
      <c r="H383" s="51">
        <v>2.7841999999999999E-2</v>
      </c>
      <c r="I383" s="51">
        <v>2.8615000000000002E-2</v>
      </c>
      <c r="J383" s="51">
        <v>2.8320000000000001E-2</v>
      </c>
      <c r="K383" s="51">
        <v>2.8746000000000001E-2</v>
      </c>
      <c r="L383" s="51">
        <v>2.8719999999999999E-2</v>
      </c>
      <c r="M383" s="51">
        <v>2.7841999999999999E-2</v>
      </c>
      <c r="N383" s="51">
        <v>2.342E-2</v>
      </c>
      <c r="O383" s="52">
        <v>147.97200000000001</v>
      </c>
      <c r="P383" s="50">
        <v>1570</v>
      </c>
      <c r="Q383" s="52">
        <v>1967.62</v>
      </c>
      <c r="R383" s="50">
        <v>7913.4000000000005</v>
      </c>
      <c r="S383" s="30">
        <v>100.78100000000001</v>
      </c>
      <c r="T383" s="50">
        <v>6.3670999999999998</v>
      </c>
      <c r="U383" s="50">
        <v>6.3776999999999999</v>
      </c>
      <c r="V383" s="50">
        <v>3.13</v>
      </c>
      <c r="W383" s="22">
        <v>3.17</v>
      </c>
      <c r="X383" s="22">
        <v>3.07</v>
      </c>
    </row>
    <row r="384" spans="1:24" ht="18.75" customHeight="1">
      <c r="A384" s="176">
        <v>44670</v>
      </c>
      <c r="B384" s="50">
        <v>172.47030000000001</v>
      </c>
      <c r="C384" s="50">
        <v>159.0943</v>
      </c>
      <c r="D384" s="50">
        <v>112.40900000000001</v>
      </c>
      <c r="E384" s="50">
        <v>21.37</v>
      </c>
      <c r="F384" s="51">
        <v>7.8989999999999998E-3</v>
      </c>
      <c r="G384" s="51">
        <v>2.5915000000000001E-2</v>
      </c>
      <c r="H384" s="51">
        <v>2.8198999999999998E-2</v>
      </c>
      <c r="I384" s="51">
        <v>2.9165E-2</v>
      </c>
      <c r="J384" s="51">
        <v>2.9361000000000002E-2</v>
      </c>
      <c r="K384" s="51">
        <v>2.9586000000000001E-2</v>
      </c>
      <c r="L384" s="51">
        <v>2.9949E-2</v>
      </c>
      <c r="M384" s="51">
        <v>2.8198999999999998E-2</v>
      </c>
      <c r="N384" s="51">
        <v>2.342E-2</v>
      </c>
      <c r="O384" s="52">
        <v>147.96449999999999</v>
      </c>
      <c r="P384" s="50">
        <v>1570</v>
      </c>
      <c r="Q384" s="52">
        <v>1967.62</v>
      </c>
      <c r="R384" s="50">
        <v>7913.4000000000005</v>
      </c>
      <c r="S384" s="30">
        <v>100.5</v>
      </c>
      <c r="T384" s="50">
        <v>6.3715000000000002</v>
      </c>
      <c r="U384" s="50">
        <v>6.3815</v>
      </c>
      <c r="V384" s="50">
        <v>3.13</v>
      </c>
      <c r="W384" s="22">
        <v>3.1749999999999998</v>
      </c>
      <c r="X384" s="22">
        <v>3.09</v>
      </c>
    </row>
    <row r="385" spans="1:24" ht="18.75" customHeight="1">
      <c r="A385" s="176">
        <v>44669</v>
      </c>
      <c r="B385" s="50">
        <v>173.08369999999999</v>
      </c>
      <c r="C385" s="50">
        <v>159.48910000000001</v>
      </c>
      <c r="D385" s="50">
        <v>110.108</v>
      </c>
      <c r="E385" s="50">
        <v>22.17</v>
      </c>
      <c r="F385" s="51">
        <v>7.5919999999999998E-3</v>
      </c>
      <c r="G385" s="51">
        <v>2.4479999999999998E-2</v>
      </c>
      <c r="H385" s="51">
        <v>2.6741999999999998E-2</v>
      </c>
      <c r="I385" s="51">
        <v>2.7890000000000002E-2</v>
      </c>
      <c r="J385" s="51">
        <v>2.8527E-2</v>
      </c>
      <c r="K385" s="51">
        <v>2.8538999999999998E-2</v>
      </c>
      <c r="L385" s="51">
        <v>2.9406999999999999E-2</v>
      </c>
      <c r="M385" s="51">
        <v>2.6741999999999998E-2</v>
      </c>
      <c r="N385" s="51">
        <v>2.342E-2</v>
      </c>
      <c r="O385" s="52">
        <v>147.94589999999999</v>
      </c>
      <c r="P385" s="50">
        <v>1570</v>
      </c>
      <c r="Q385" s="52">
        <v>1967.62</v>
      </c>
      <c r="R385" s="50">
        <v>7913.4000000000005</v>
      </c>
      <c r="S385" s="30">
        <v>100.321</v>
      </c>
      <c r="T385" s="50">
        <v>6.3784000000000001</v>
      </c>
      <c r="U385" s="50">
        <v>6.3898000000000001</v>
      </c>
      <c r="V385" s="50">
        <v>3.13</v>
      </c>
      <c r="W385" s="22">
        <v>3.1749999999999998</v>
      </c>
      <c r="X385" s="22">
        <v>3.09</v>
      </c>
    </row>
    <row r="386" spans="1:24" ht="18.75" customHeight="1">
      <c r="A386" s="176">
        <v>44666</v>
      </c>
      <c r="B386" s="50">
        <v>173.3023</v>
      </c>
      <c r="C386" s="50">
        <v>159.65459999999999</v>
      </c>
      <c r="D386" s="50">
        <v>110.108</v>
      </c>
      <c r="E386" s="50">
        <v>22.7</v>
      </c>
      <c r="F386" s="51">
        <v>7.4910000000000003E-3</v>
      </c>
      <c r="G386" s="51">
        <v>2.4538999999999998E-2</v>
      </c>
      <c r="H386" s="51">
        <v>2.6796E-2</v>
      </c>
      <c r="I386" s="51">
        <v>2.7872000000000001E-2</v>
      </c>
      <c r="J386" s="51">
        <v>2.8275000000000002E-2</v>
      </c>
      <c r="K386" s="51">
        <v>2.8386000000000002E-2</v>
      </c>
      <c r="L386" s="51">
        <v>2.9146999999999999E-2</v>
      </c>
      <c r="M386" s="51">
        <v>2.6796E-2</v>
      </c>
      <c r="N386" s="51">
        <v>2.342E-2</v>
      </c>
      <c r="O386" s="52">
        <v>147.85730000000001</v>
      </c>
      <c r="P386" s="50">
        <v>1570</v>
      </c>
      <c r="Q386" s="52">
        <v>1967.62</v>
      </c>
      <c r="R386" s="50">
        <v>7913.4000000000005</v>
      </c>
      <c r="S386" s="30">
        <v>99.875</v>
      </c>
      <c r="T386" s="50">
        <v>6.3681999999999999</v>
      </c>
      <c r="U386" s="50">
        <v>6.3777999999999997</v>
      </c>
      <c r="V386" s="50">
        <v>3.2549999999999999</v>
      </c>
      <c r="W386" s="22">
        <v>3.3050000000000002</v>
      </c>
      <c r="X386" s="22">
        <v>3.2</v>
      </c>
    </row>
    <row r="387" spans="1:24" ht="18.75" customHeight="1">
      <c r="A387" s="176">
        <v>44665</v>
      </c>
      <c r="B387" s="50">
        <v>173.3023</v>
      </c>
      <c r="C387" s="50">
        <v>159.65459999999999</v>
      </c>
      <c r="D387" s="50">
        <v>110.108</v>
      </c>
      <c r="E387" s="50">
        <v>22.7</v>
      </c>
      <c r="F387" s="51">
        <v>7.4910000000000003E-3</v>
      </c>
      <c r="G387" s="51">
        <v>2.4538999999999998E-2</v>
      </c>
      <c r="H387" s="51">
        <v>2.6796E-2</v>
      </c>
      <c r="I387" s="51">
        <v>2.7872000000000001E-2</v>
      </c>
      <c r="J387" s="51">
        <v>2.8275000000000002E-2</v>
      </c>
      <c r="K387" s="51">
        <v>2.8386000000000002E-2</v>
      </c>
      <c r="L387" s="51">
        <v>2.9146999999999999E-2</v>
      </c>
      <c r="M387" s="51">
        <v>2.6796E-2</v>
      </c>
      <c r="N387" s="51">
        <v>2.342E-2</v>
      </c>
      <c r="O387" s="52">
        <v>147.874</v>
      </c>
      <c r="P387" s="50">
        <v>1570</v>
      </c>
      <c r="Q387" s="52">
        <v>1967.62</v>
      </c>
      <c r="R387" s="50">
        <v>7913.4000000000005</v>
      </c>
      <c r="S387" s="30">
        <v>100.292</v>
      </c>
      <c r="T387" s="50">
        <v>6.3657000000000004</v>
      </c>
      <c r="U387" s="50">
        <v>6.3765000000000001</v>
      </c>
      <c r="V387" s="50">
        <v>3.29</v>
      </c>
      <c r="W387" s="22">
        <v>3.3424999999999998</v>
      </c>
      <c r="X387" s="22">
        <v>3.23</v>
      </c>
    </row>
    <row r="388" spans="1:24" ht="18.75" customHeight="1">
      <c r="A388" s="176">
        <v>44664</v>
      </c>
      <c r="B388" s="50">
        <v>173.84540000000001</v>
      </c>
      <c r="C388" s="50">
        <v>159.48929999999999</v>
      </c>
      <c r="D388" s="50">
        <v>110.108</v>
      </c>
      <c r="E388" s="50">
        <v>21.82</v>
      </c>
      <c r="F388" s="51">
        <v>7.3639999999999999E-3</v>
      </c>
      <c r="G388" s="51">
        <v>2.3480999999999998E-2</v>
      </c>
      <c r="H388" s="51">
        <v>2.5649000000000002E-2</v>
      </c>
      <c r="I388" s="51">
        <v>2.6519999999999998E-2</v>
      </c>
      <c r="J388" s="51">
        <v>2.6987000000000001E-2</v>
      </c>
      <c r="K388" s="51">
        <v>2.7043999999999999E-2</v>
      </c>
      <c r="L388" s="51">
        <v>2.8108999999999999E-2</v>
      </c>
      <c r="M388" s="51">
        <v>2.5649000000000002E-2</v>
      </c>
      <c r="N388" s="51">
        <v>2.342E-2</v>
      </c>
      <c r="O388" s="52">
        <v>147.96960000000001</v>
      </c>
      <c r="P388" s="50">
        <v>1570</v>
      </c>
      <c r="Q388" s="52">
        <v>1967.62</v>
      </c>
      <c r="R388" s="50">
        <v>7913.4000000000005</v>
      </c>
      <c r="S388" s="30">
        <v>99.932000000000002</v>
      </c>
      <c r="T388" s="50">
        <v>6.37</v>
      </c>
      <c r="U388" s="50">
        <v>6.3883999999999999</v>
      </c>
      <c r="V388" s="50">
        <v>3.26</v>
      </c>
      <c r="W388" s="22">
        <v>3.29</v>
      </c>
      <c r="X388" s="22">
        <v>3.145</v>
      </c>
    </row>
    <row r="389" spans="1:24" ht="18.75" customHeight="1">
      <c r="A389" s="176">
        <v>44663</v>
      </c>
      <c r="B389" s="50">
        <v>173.75810000000001</v>
      </c>
      <c r="C389" s="50">
        <v>159.7123</v>
      </c>
      <c r="D389" s="50">
        <v>110.108</v>
      </c>
      <c r="E389" s="50">
        <v>24.26</v>
      </c>
      <c r="F389" s="51">
        <v>7.0340000000000003E-3</v>
      </c>
      <c r="G389" s="51">
        <v>2.4053999999999999E-2</v>
      </c>
      <c r="H389" s="51">
        <v>2.6221999999999999E-2</v>
      </c>
      <c r="I389" s="51">
        <v>2.6893E-2</v>
      </c>
      <c r="J389" s="51">
        <v>2.7213000000000001E-2</v>
      </c>
      <c r="K389" s="51">
        <v>2.7418999999999999E-2</v>
      </c>
      <c r="L389" s="51">
        <v>2.8091999999999999E-2</v>
      </c>
      <c r="M389" s="51">
        <v>2.6221999999999999E-2</v>
      </c>
      <c r="N389" s="51">
        <v>2.342E-2</v>
      </c>
      <c r="O389" s="52">
        <v>148.01929999999999</v>
      </c>
      <c r="P389" s="50">
        <v>1570</v>
      </c>
      <c r="Q389" s="52">
        <v>1967.62</v>
      </c>
      <c r="R389" s="50">
        <v>7913.4000000000005</v>
      </c>
      <c r="S389" s="30">
        <v>99.796000000000006</v>
      </c>
      <c r="T389" s="50">
        <v>6.3650000000000002</v>
      </c>
      <c r="U389" s="50">
        <v>6.3699000000000003</v>
      </c>
      <c r="V389" s="50">
        <v>3.23</v>
      </c>
      <c r="W389" s="22">
        <v>3.28</v>
      </c>
      <c r="X389" s="22">
        <v>3.1</v>
      </c>
    </row>
    <row r="390" spans="1:24" ht="18.75" customHeight="1">
      <c r="A390" s="176">
        <v>44662</v>
      </c>
      <c r="B390" s="50">
        <v>173.4726</v>
      </c>
      <c r="C390" s="50">
        <v>162.11449999999999</v>
      </c>
      <c r="D390" s="50">
        <v>100.095</v>
      </c>
      <c r="E390" s="50">
        <v>24.37</v>
      </c>
      <c r="F390" s="51">
        <v>6.9309999999999997E-3</v>
      </c>
      <c r="G390" s="51">
        <v>2.4975000000000001E-2</v>
      </c>
      <c r="H390" s="51">
        <v>2.7205E-2</v>
      </c>
      <c r="I390" s="51">
        <v>2.7881E-2</v>
      </c>
      <c r="J390" s="51">
        <v>2.7800999999999999E-2</v>
      </c>
      <c r="K390" s="51">
        <v>2.8351000000000001E-2</v>
      </c>
      <c r="L390" s="51">
        <v>2.8084000000000001E-2</v>
      </c>
      <c r="M390" s="51">
        <v>2.7205E-2</v>
      </c>
      <c r="N390" s="51">
        <v>2.342E-2</v>
      </c>
      <c r="O390" s="52">
        <v>148.02000000000001</v>
      </c>
      <c r="P390" s="50">
        <v>1570</v>
      </c>
      <c r="Q390" s="52">
        <v>1967.62</v>
      </c>
      <c r="R390" s="50">
        <v>7913.4000000000005</v>
      </c>
      <c r="S390" s="30">
        <v>99.751000000000005</v>
      </c>
      <c r="T390" s="50">
        <v>6.3604000000000003</v>
      </c>
      <c r="U390" s="50">
        <v>6.3632</v>
      </c>
      <c r="V390" s="50">
        <v>3.17</v>
      </c>
      <c r="W390" s="22">
        <v>3.1949999999999998</v>
      </c>
      <c r="X390" s="22">
        <v>3.02</v>
      </c>
    </row>
    <row r="391" spans="1:24" ht="18.75" customHeight="1">
      <c r="A391" s="176">
        <v>44659</v>
      </c>
      <c r="B391" s="50">
        <v>173.97049999999999</v>
      </c>
      <c r="C391" s="50">
        <v>164.7679</v>
      </c>
      <c r="D391" s="50">
        <v>100.095</v>
      </c>
      <c r="E391" s="50">
        <v>21.16</v>
      </c>
      <c r="F391" s="51">
        <v>6.8040000000000002E-3</v>
      </c>
      <c r="G391" s="51">
        <v>2.5114999999999998E-2</v>
      </c>
      <c r="H391" s="51">
        <v>2.7254E-2</v>
      </c>
      <c r="I391" s="51">
        <v>2.7538E-2</v>
      </c>
      <c r="J391" s="51">
        <v>2.7E-2</v>
      </c>
      <c r="K391" s="51">
        <v>2.7718E-2</v>
      </c>
      <c r="L391" s="51">
        <v>2.7182000000000001E-2</v>
      </c>
      <c r="M391" s="51">
        <v>2.7254E-2</v>
      </c>
      <c r="N391" s="51">
        <v>2.342E-2</v>
      </c>
      <c r="O391" s="52">
        <v>148.04140000000001</v>
      </c>
      <c r="P391" s="50">
        <v>1570</v>
      </c>
      <c r="Q391" s="52">
        <v>1967.62</v>
      </c>
      <c r="R391" s="50">
        <v>7913.4000000000005</v>
      </c>
      <c r="S391" s="30">
        <v>99.599000000000004</v>
      </c>
      <c r="T391" s="50">
        <v>6.3597999999999999</v>
      </c>
      <c r="U391" s="50">
        <v>6.359</v>
      </c>
      <c r="V391" s="50">
        <v>3.2</v>
      </c>
      <c r="W391" s="22">
        <v>3.23</v>
      </c>
      <c r="X391" s="22">
        <v>3.0350000000000001</v>
      </c>
    </row>
    <row r="392" spans="1:24" ht="18.75" customHeight="1">
      <c r="A392" s="176">
        <v>44658</v>
      </c>
      <c r="B392" s="50">
        <v>174.40620000000001</v>
      </c>
      <c r="C392" s="50">
        <v>165.19890000000001</v>
      </c>
      <c r="D392" s="50">
        <v>100.095</v>
      </c>
      <c r="E392" s="50">
        <v>21.55</v>
      </c>
      <c r="F392" s="51">
        <v>6.7029999999999998E-3</v>
      </c>
      <c r="G392" s="51">
        <v>2.4594999999999999E-2</v>
      </c>
      <c r="H392" s="51">
        <v>2.6605E-2</v>
      </c>
      <c r="I392" s="51">
        <v>2.7075999999999999E-2</v>
      </c>
      <c r="J392" s="51">
        <v>2.6578000000000001E-2</v>
      </c>
      <c r="K392" s="51">
        <v>2.7313E-2</v>
      </c>
      <c r="L392" s="51">
        <v>2.6790000000000001E-2</v>
      </c>
      <c r="M392" s="51">
        <v>2.6605E-2</v>
      </c>
      <c r="N392" s="51">
        <v>2.3470000000000001E-2</v>
      </c>
      <c r="O392" s="52">
        <v>148.0694</v>
      </c>
      <c r="P392" s="50">
        <v>1570</v>
      </c>
      <c r="Q392" s="52">
        <v>1967.62</v>
      </c>
      <c r="R392" s="50">
        <v>7913.4000000000005</v>
      </c>
      <c r="S392" s="30">
        <v>99.471999999999994</v>
      </c>
      <c r="T392" s="50">
        <v>6.3628999999999998</v>
      </c>
      <c r="U392" s="50">
        <v>6.3775000000000004</v>
      </c>
      <c r="V392" s="50">
        <v>3.105</v>
      </c>
      <c r="W392" s="22">
        <v>3.1150000000000002</v>
      </c>
      <c r="X392" s="22">
        <v>2.915</v>
      </c>
    </row>
    <row r="393" spans="1:24" ht="18.75" customHeight="1">
      <c r="A393" s="176">
        <v>44657</v>
      </c>
      <c r="B393" s="50">
        <v>174.51519999999999</v>
      </c>
      <c r="C393" s="50">
        <v>165.12530000000001</v>
      </c>
      <c r="D393" s="50">
        <v>100.095</v>
      </c>
      <c r="E393" s="50">
        <v>22.1</v>
      </c>
      <c r="F393" s="51">
        <v>6.6010000000000001E-3</v>
      </c>
      <c r="G393" s="51">
        <v>2.4714E-2</v>
      </c>
      <c r="H393" s="51">
        <v>2.6540000000000001E-2</v>
      </c>
      <c r="I393" s="51">
        <v>2.682E-2</v>
      </c>
      <c r="J393" s="51">
        <v>2.5975000000000002E-2</v>
      </c>
      <c r="K393" s="51">
        <v>2.6811000000000001E-2</v>
      </c>
      <c r="L393" s="51">
        <v>2.6259999999999999E-2</v>
      </c>
      <c r="M393" s="51">
        <v>2.6540000000000001E-2</v>
      </c>
      <c r="N393" s="51">
        <v>2.3699999999999999E-2</v>
      </c>
      <c r="O393" s="52">
        <v>148.05629999999999</v>
      </c>
      <c r="P393" s="50">
        <v>1570</v>
      </c>
      <c r="Q393" s="52">
        <v>1967.62</v>
      </c>
      <c r="R393" s="50">
        <v>7913.4000000000005</v>
      </c>
      <c r="S393" s="30">
        <v>99</v>
      </c>
      <c r="T393" s="50">
        <v>6.3628999999999998</v>
      </c>
      <c r="U393" s="50">
        <v>6.3741000000000003</v>
      </c>
      <c r="V393" s="50">
        <v>3.105</v>
      </c>
      <c r="W393" s="22">
        <v>3.1150000000000002</v>
      </c>
      <c r="X393" s="22">
        <v>2.915</v>
      </c>
    </row>
    <row r="394" spans="1:24" ht="18.75" customHeight="1">
      <c r="A394" s="176">
        <v>44656</v>
      </c>
      <c r="B394" s="50">
        <v>174.38669999999999</v>
      </c>
      <c r="C394" s="50">
        <v>161.8767</v>
      </c>
      <c r="D394" s="50">
        <v>100.095</v>
      </c>
      <c r="E394" s="50">
        <v>21.03</v>
      </c>
      <c r="F394" s="51">
        <v>6.1939999999999999E-3</v>
      </c>
      <c r="G394" s="51">
        <v>2.5139000000000002E-2</v>
      </c>
      <c r="H394" s="51">
        <v>2.7040000000000002E-2</v>
      </c>
      <c r="I394" s="51">
        <v>2.6955E-2</v>
      </c>
      <c r="J394" s="51">
        <v>2.5468999999999999E-2</v>
      </c>
      <c r="K394" s="51">
        <v>2.6585999999999999E-2</v>
      </c>
      <c r="L394" s="51">
        <v>2.5728999999999998E-2</v>
      </c>
      <c r="M394" s="51">
        <v>2.7040000000000002E-2</v>
      </c>
      <c r="N394" s="51">
        <v>2.3699999999999999E-2</v>
      </c>
      <c r="O394" s="52">
        <v>148.017</v>
      </c>
      <c r="P394" s="50">
        <v>1570</v>
      </c>
      <c r="Q394" s="52">
        <v>1967.62</v>
      </c>
      <c r="R394" s="50">
        <v>7913.4000000000005</v>
      </c>
      <c r="S394" s="30">
        <v>98.632000000000005</v>
      </c>
      <c r="T394" s="50">
        <v>6.3628999999999998</v>
      </c>
      <c r="U394" s="50">
        <v>6.3677999999999999</v>
      </c>
      <c r="V394" s="50">
        <v>3.12</v>
      </c>
      <c r="W394" s="22">
        <v>3.12</v>
      </c>
      <c r="X394" s="22">
        <v>2.92</v>
      </c>
    </row>
    <row r="395" spans="1:24" ht="18.75" customHeight="1">
      <c r="A395" s="176">
        <v>44655</v>
      </c>
      <c r="B395" s="50">
        <v>175.26859999999999</v>
      </c>
      <c r="C395" s="50">
        <v>161.13749999999999</v>
      </c>
      <c r="D395" s="50">
        <v>100.095</v>
      </c>
      <c r="E395" s="50">
        <v>18.57</v>
      </c>
      <c r="F395" s="51">
        <v>5.4310000000000001E-3</v>
      </c>
      <c r="G395" s="51">
        <v>2.4220999999999999E-2</v>
      </c>
      <c r="H395" s="51">
        <v>2.6016999999999998E-2</v>
      </c>
      <c r="I395" s="51">
        <v>2.5503000000000001E-2</v>
      </c>
      <c r="J395" s="51">
        <v>2.3951E-2</v>
      </c>
      <c r="K395" s="51">
        <v>2.5000000000000001E-2</v>
      </c>
      <c r="L395" s="51">
        <v>2.4559999999999998E-2</v>
      </c>
      <c r="M395" s="51">
        <v>2.6016999999999998E-2</v>
      </c>
      <c r="N395" s="51">
        <v>2.3699999999999999E-2</v>
      </c>
      <c r="O395" s="52">
        <v>148.0462</v>
      </c>
      <c r="P395" s="50">
        <v>1570</v>
      </c>
      <c r="Q395" s="52">
        <v>1967.62</v>
      </c>
      <c r="R395" s="50">
        <v>7913.4000000000005</v>
      </c>
      <c r="S395" s="30">
        <v>98.311999999999998</v>
      </c>
      <c r="T395" s="50">
        <v>6.34</v>
      </c>
      <c r="U395" s="50">
        <v>6.3547000000000002</v>
      </c>
      <c r="V395" s="50">
        <v>3.08</v>
      </c>
      <c r="W395" s="22">
        <v>3.09</v>
      </c>
      <c r="X395" s="22">
        <v>2.8849999999999998</v>
      </c>
    </row>
    <row r="396" spans="1:24" ht="18.75" customHeight="1">
      <c r="A396" s="176">
        <v>44652</v>
      </c>
      <c r="B396" s="50">
        <v>174.94030000000001</v>
      </c>
      <c r="C396" s="50">
        <v>157.41399999999999</v>
      </c>
      <c r="D396" s="50">
        <v>100.095</v>
      </c>
      <c r="E396" s="50">
        <v>19.63</v>
      </c>
      <c r="F396" s="51">
        <v>5.1009999999999996E-3</v>
      </c>
      <c r="G396" s="51">
        <v>2.4563999999999999E-2</v>
      </c>
      <c r="H396" s="51">
        <v>2.6318999999999999E-2</v>
      </c>
      <c r="I396" s="51">
        <v>2.5586999999999999E-2</v>
      </c>
      <c r="J396" s="51">
        <v>2.3821999999999999E-2</v>
      </c>
      <c r="K396" s="51">
        <v>2.4975000000000001E-2</v>
      </c>
      <c r="L396" s="51">
        <v>2.4316999999999998E-2</v>
      </c>
      <c r="M396" s="51">
        <v>2.6318999999999999E-2</v>
      </c>
      <c r="N396" s="51">
        <v>2.3699999999999999E-2</v>
      </c>
      <c r="O396" s="52">
        <v>148.02619999999999</v>
      </c>
      <c r="P396" s="50">
        <v>1750</v>
      </c>
      <c r="Q396" s="52">
        <v>1997.32</v>
      </c>
      <c r="R396" s="50">
        <v>9066.7999999999993</v>
      </c>
      <c r="S396" s="30">
        <v>97.792000000000002</v>
      </c>
      <c r="T396" s="50">
        <v>6.3476999999999997</v>
      </c>
      <c r="U396" s="50">
        <v>6.3597999999999999</v>
      </c>
      <c r="V396" s="50">
        <v>3.07</v>
      </c>
      <c r="W396" s="22">
        <v>3.08</v>
      </c>
      <c r="X396" s="22">
        <v>2.89</v>
      </c>
    </row>
    <row r="397" spans="1:24" ht="18.75" customHeight="1">
      <c r="A397" s="176">
        <v>44651</v>
      </c>
      <c r="B397" s="50">
        <v>175.46199999999999</v>
      </c>
      <c r="C397" s="50">
        <v>157.21629999999999</v>
      </c>
      <c r="D397" s="50">
        <v>100.095</v>
      </c>
      <c r="E397" s="50">
        <v>20.56</v>
      </c>
      <c r="F397" s="51">
        <v>4.8219999999999999E-3</v>
      </c>
      <c r="G397" s="51">
        <v>2.3345000000000001E-2</v>
      </c>
      <c r="H397" s="51">
        <v>2.5118000000000001E-2</v>
      </c>
      <c r="I397" s="51">
        <v>2.4598999999999999E-2</v>
      </c>
      <c r="J397" s="51">
        <v>2.3380000000000001E-2</v>
      </c>
      <c r="K397" s="51">
        <v>2.4287E-2</v>
      </c>
      <c r="L397" s="51">
        <v>2.4476000000000001E-2</v>
      </c>
      <c r="M397" s="51">
        <v>2.5118000000000001E-2</v>
      </c>
      <c r="N397" s="51">
        <v>2.4119999999999999E-2</v>
      </c>
      <c r="O397" s="52">
        <v>148.05289999999999</v>
      </c>
      <c r="P397" s="50">
        <v>1750</v>
      </c>
      <c r="Q397" s="52">
        <v>1997.32</v>
      </c>
      <c r="R397" s="50">
        <v>9066.7999999999993</v>
      </c>
      <c r="S397" s="30">
        <v>98.403999999999996</v>
      </c>
      <c r="T397" s="50">
        <v>6.3642000000000003</v>
      </c>
      <c r="U397" s="50">
        <v>6.3754999999999997</v>
      </c>
      <c r="V397" s="50">
        <v>3.16</v>
      </c>
      <c r="W397" s="22">
        <v>3.16</v>
      </c>
      <c r="X397" s="22">
        <v>2.9750000000000001</v>
      </c>
    </row>
    <row r="398" spans="1:24" ht="18.75" customHeight="1">
      <c r="A398" s="176">
        <v>44650</v>
      </c>
      <c r="B398" s="50">
        <v>175.42339999999999</v>
      </c>
      <c r="C398" s="50">
        <v>154.35409999999999</v>
      </c>
      <c r="D398" s="50">
        <v>98.072999999999993</v>
      </c>
      <c r="E398" s="50">
        <v>19.329999999999998</v>
      </c>
      <c r="F398" s="51">
        <v>5.1780000000000003E-3</v>
      </c>
      <c r="G398" s="51">
        <v>2.3063E-2</v>
      </c>
      <c r="H398" s="51">
        <v>2.4832E-2</v>
      </c>
      <c r="I398" s="51">
        <v>2.4382000000000001E-2</v>
      </c>
      <c r="J398" s="51">
        <v>2.3487999999999998E-2</v>
      </c>
      <c r="K398" s="51">
        <v>2.4263E-2</v>
      </c>
      <c r="L398" s="51">
        <v>2.4743000000000001E-2</v>
      </c>
      <c r="M398" s="51">
        <v>2.4832E-2</v>
      </c>
      <c r="N398" s="51">
        <v>2.4299999999999999E-2</v>
      </c>
      <c r="O398" s="52">
        <v>148.08240000000001</v>
      </c>
      <c r="P398" s="50">
        <v>1750</v>
      </c>
      <c r="Q398" s="52">
        <v>1997.32</v>
      </c>
      <c r="R398" s="50">
        <v>9066.7999999999993</v>
      </c>
      <c r="S398" s="30">
        <v>99.090999999999994</v>
      </c>
      <c r="T398" s="50">
        <v>6.3720999999999997</v>
      </c>
      <c r="U398" s="50">
        <v>6.3868</v>
      </c>
      <c r="V398" s="50">
        <v>3.2</v>
      </c>
      <c r="W398" s="22">
        <v>3.1949999999999998</v>
      </c>
      <c r="X398" s="22">
        <v>2.9950000000000001</v>
      </c>
    </row>
    <row r="399" spans="1:24" ht="18.75" customHeight="1">
      <c r="A399" s="176">
        <v>44649</v>
      </c>
      <c r="B399" s="50">
        <v>174.63239999999999</v>
      </c>
      <c r="C399" s="50">
        <v>150.52809999999999</v>
      </c>
      <c r="D399" s="50">
        <v>107.318</v>
      </c>
      <c r="E399" s="50">
        <v>18.899999999999999</v>
      </c>
      <c r="F399" s="51">
        <v>5.1780000000000003E-3</v>
      </c>
      <c r="G399" s="51">
        <v>2.3646E-2</v>
      </c>
      <c r="H399" s="51">
        <v>2.5496000000000001E-2</v>
      </c>
      <c r="I399" s="51">
        <v>2.4983000000000002E-2</v>
      </c>
      <c r="J399" s="51">
        <v>2.3944E-2</v>
      </c>
      <c r="K399" s="51">
        <v>2.4804E-2</v>
      </c>
      <c r="L399" s="51">
        <v>2.5012E-2</v>
      </c>
      <c r="M399" s="51">
        <v>2.5496000000000001E-2</v>
      </c>
      <c r="N399" s="51">
        <v>2.4330000000000001E-2</v>
      </c>
      <c r="O399" s="52">
        <v>147.9949</v>
      </c>
      <c r="P399" s="50">
        <v>1750</v>
      </c>
      <c r="Q399" s="52">
        <v>1997.32</v>
      </c>
      <c r="R399" s="50">
        <v>9066.7999999999993</v>
      </c>
      <c r="S399" s="30">
        <v>98.789000000000001</v>
      </c>
      <c r="T399" s="50">
        <v>6.3662000000000001</v>
      </c>
      <c r="U399" s="50">
        <v>6.3837999999999999</v>
      </c>
      <c r="V399" s="50">
        <v>3.12</v>
      </c>
      <c r="W399" s="22">
        <v>3.1150000000000002</v>
      </c>
      <c r="X399" s="22">
        <v>2.9049999999999998</v>
      </c>
    </row>
    <row r="400" spans="1:24" ht="18.75" customHeight="1">
      <c r="A400" s="176">
        <v>44648</v>
      </c>
      <c r="B400" s="50">
        <v>173.92259999999999</v>
      </c>
      <c r="C400" s="50">
        <v>147.29310000000001</v>
      </c>
      <c r="D400" s="50">
        <v>107.318</v>
      </c>
      <c r="E400" s="50">
        <v>19.63</v>
      </c>
      <c r="F400" s="51">
        <v>5.2789999999999998E-3</v>
      </c>
      <c r="G400" s="51">
        <v>2.3276999999999999E-2</v>
      </c>
      <c r="H400" s="51">
        <v>2.5656000000000002E-2</v>
      </c>
      <c r="I400" s="51">
        <v>2.5564E-2</v>
      </c>
      <c r="J400" s="51">
        <v>2.4584999999999999E-2</v>
      </c>
      <c r="K400" s="51">
        <v>2.5486000000000002E-2</v>
      </c>
      <c r="L400" s="51">
        <v>2.5399000000000001E-2</v>
      </c>
      <c r="M400" s="51">
        <v>2.5656000000000002E-2</v>
      </c>
      <c r="N400" s="51">
        <v>2.4379999999999999E-2</v>
      </c>
      <c r="O400" s="52">
        <v>148.00829999999999</v>
      </c>
      <c r="P400" s="50">
        <v>1750</v>
      </c>
      <c r="Q400" s="52">
        <v>1997.32</v>
      </c>
      <c r="R400" s="50">
        <v>9066.7999999999993</v>
      </c>
      <c r="S400" s="30">
        <v>98.789000000000001</v>
      </c>
      <c r="T400" s="50">
        <v>6.3677999999999999</v>
      </c>
      <c r="U400" s="50">
        <v>6.3832000000000004</v>
      </c>
      <c r="V400" s="50">
        <v>3.11</v>
      </c>
      <c r="W400" s="22">
        <v>3.0950000000000002</v>
      </c>
      <c r="X400" s="22">
        <v>2.8849999999999998</v>
      </c>
    </row>
    <row r="401" spans="1:24" ht="18.75" customHeight="1">
      <c r="A401" s="176">
        <v>44645</v>
      </c>
      <c r="B401" s="50">
        <v>173.5111</v>
      </c>
      <c r="C401" s="50">
        <v>146.45249999999999</v>
      </c>
      <c r="D401" s="50">
        <v>107.318</v>
      </c>
      <c r="E401" s="50">
        <v>20.81</v>
      </c>
      <c r="F401" s="51">
        <v>5.2030000000000002E-3</v>
      </c>
      <c r="G401" s="51">
        <v>2.2696000000000001E-2</v>
      </c>
      <c r="H401" s="51">
        <v>2.5035999999999999E-2</v>
      </c>
      <c r="I401" s="51">
        <v>2.5455999999999999E-2</v>
      </c>
      <c r="J401" s="51">
        <v>2.4731E-2</v>
      </c>
      <c r="K401" s="51">
        <v>2.5509E-2</v>
      </c>
      <c r="L401" s="51">
        <v>2.5846000000000001E-2</v>
      </c>
      <c r="M401" s="51">
        <v>2.5035999999999999E-2</v>
      </c>
      <c r="N401" s="51">
        <v>2.4080000000000001E-2</v>
      </c>
      <c r="O401" s="52">
        <v>147.99430000000001</v>
      </c>
      <c r="P401" s="50">
        <v>1750</v>
      </c>
      <c r="Q401" s="52">
        <v>1997.32</v>
      </c>
      <c r="R401" s="50">
        <v>9066.7999999999993</v>
      </c>
      <c r="S401" s="30">
        <v>98.622</v>
      </c>
      <c r="T401" s="50">
        <v>6.3723999999999998</v>
      </c>
      <c r="U401" s="50">
        <v>6.3890000000000002</v>
      </c>
      <c r="V401" s="50">
        <v>3.12</v>
      </c>
      <c r="W401" s="22">
        <v>3.105</v>
      </c>
      <c r="X401" s="22">
        <v>2.89</v>
      </c>
    </row>
    <row r="402" spans="1:24" ht="18.75" customHeight="1">
      <c r="A402" s="176">
        <v>44644</v>
      </c>
      <c r="B402" s="50">
        <v>174.40350000000001</v>
      </c>
      <c r="C402" s="50">
        <v>146.61609999999999</v>
      </c>
      <c r="D402" s="50">
        <v>107.318</v>
      </c>
      <c r="E402" s="50">
        <v>21.67</v>
      </c>
      <c r="F402" s="51">
        <v>4.7200000000000002E-3</v>
      </c>
      <c r="G402" s="51">
        <v>2.1387E-2</v>
      </c>
      <c r="H402" s="51">
        <v>2.3713000000000001E-2</v>
      </c>
      <c r="I402" s="51">
        <v>2.3984999999999999E-2</v>
      </c>
      <c r="J402" s="51">
        <v>2.3717999999999999E-2</v>
      </c>
      <c r="K402" s="51">
        <v>2.4240000000000001E-2</v>
      </c>
      <c r="L402" s="51">
        <v>2.5382999999999999E-2</v>
      </c>
      <c r="M402" s="51">
        <v>2.3713000000000001E-2</v>
      </c>
      <c r="N402" s="51">
        <v>2.419E-2</v>
      </c>
      <c r="O402" s="52">
        <v>147.95609999999999</v>
      </c>
      <c r="P402" s="50">
        <v>1750</v>
      </c>
      <c r="Q402" s="52">
        <v>1997.32</v>
      </c>
      <c r="R402" s="50">
        <v>9066.7999999999993</v>
      </c>
      <c r="S402" s="30">
        <v>98.492999999999995</v>
      </c>
      <c r="T402" s="50">
        <v>6.3662999999999998</v>
      </c>
      <c r="U402" s="50">
        <v>6.3765000000000001</v>
      </c>
      <c r="V402" s="50">
        <v>3.08</v>
      </c>
      <c r="W402" s="22">
        <v>3.06</v>
      </c>
      <c r="X402" s="22">
        <v>2.855</v>
      </c>
    </row>
    <row r="403" spans="1:24" ht="18.75" customHeight="1">
      <c r="A403" s="176">
        <v>44643</v>
      </c>
      <c r="B403" s="50">
        <v>175.05240000000001</v>
      </c>
      <c r="C403" s="50">
        <v>146.84059999999999</v>
      </c>
      <c r="D403" s="50">
        <v>107.318</v>
      </c>
      <c r="E403" s="50">
        <v>23.57</v>
      </c>
      <c r="F403" s="51">
        <v>4.4409999999999996E-3</v>
      </c>
      <c r="G403" s="51">
        <v>2.0961E-2</v>
      </c>
      <c r="H403" s="51">
        <v>2.3071999999999999E-2</v>
      </c>
      <c r="I403" s="51">
        <v>2.3179000000000002E-2</v>
      </c>
      <c r="J403" s="51">
        <v>2.2917E-2</v>
      </c>
      <c r="K403" s="51">
        <v>2.3411999999999999E-2</v>
      </c>
      <c r="L403" s="51">
        <v>2.4841999999999999E-2</v>
      </c>
      <c r="M403" s="51">
        <v>2.3071999999999999E-2</v>
      </c>
      <c r="N403" s="51">
        <v>2.4219999999999998E-2</v>
      </c>
      <c r="O403" s="52">
        <v>147.8948</v>
      </c>
      <c r="P403" s="50">
        <v>1750</v>
      </c>
      <c r="Q403" s="52">
        <v>1997.32</v>
      </c>
      <c r="R403" s="50">
        <v>9066.7999999999993</v>
      </c>
      <c r="S403" s="30">
        <v>98.498000000000005</v>
      </c>
      <c r="T403" s="50">
        <v>6.3559000000000001</v>
      </c>
      <c r="U403" s="50">
        <v>6.3711000000000002</v>
      </c>
      <c r="V403" s="50">
        <v>3.0150000000000001</v>
      </c>
      <c r="W403" s="22">
        <v>2.99</v>
      </c>
      <c r="X403" s="22">
        <v>2.78</v>
      </c>
    </row>
    <row r="404" spans="1:24" ht="18.75" customHeight="1">
      <c r="A404" s="176">
        <v>44642</v>
      </c>
      <c r="B404" s="50">
        <v>174.07230000000001</v>
      </c>
      <c r="C404" s="50">
        <v>144.83760000000001</v>
      </c>
      <c r="D404" s="50">
        <v>108.485</v>
      </c>
      <c r="E404" s="50">
        <v>22.94</v>
      </c>
      <c r="F404" s="51">
        <v>4.6690000000000004E-3</v>
      </c>
      <c r="G404" s="51">
        <v>2.1641000000000001E-2</v>
      </c>
      <c r="H404" s="51">
        <v>2.3812E-2</v>
      </c>
      <c r="I404" s="51">
        <v>2.3996E-2</v>
      </c>
      <c r="J404" s="51">
        <v>2.3824999999999999E-2</v>
      </c>
      <c r="K404" s="51">
        <v>2.4261000000000001E-2</v>
      </c>
      <c r="L404" s="51">
        <v>2.6010999999999999E-2</v>
      </c>
      <c r="M404" s="51">
        <v>2.3812E-2</v>
      </c>
      <c r="N404" s="51">
        <v>2.4029999999999999E-2</v>
      </c>
      <c r="O404" s="52">
        <v>147.87389999999999</v>
      </c>
      <c r="P404" s="50">
        <v>1750</v>
      </c>
      <c r="Q404" s="52">
        <v>1997.32</v>
      </c>
      <c r="R404" s="50">
        <v>9066.7999999999993</v>
      </c>
      <c r="S404" s="30">
        <v>98.233000000000004</v>
      </c>
      <c r="T404" s="50">
        <v>6.3612000000000002</v>
      </c>
      <c r="U404" s="50">
        <v>6.367</v>
      </c>
      <c r="V404" s="50">
        <v>3</v>
      </c>
      <c r="W404" s="22">
        <v>2.9750000000000001</v>
      </c>
      <c r="X404" s="22">
        <v>2.81</v>
      </c>
    </row>
    <row r="405" spans="1:24" ht="18.75" customHeight="1">
      <c r="A405" s="176">
        <v>44641</v>
      </c>
      <c r="B405" s="50">
        <v>174.5419</v>
      </c>
      <c r="C405" s="50">
        <v>144.33070000000001</v>
      </c>
      <c r="D405" s="50">
        <v>108.485</v>
      </c>
      <c r="E405" s="50">
        <v>23.53</v>
      </c>
      <c r="F405" s="51">
        <v>4.2630000000000003E-3</v>
      </c>
      <c r="G405" s="51">
        <v>2.1153000000000002E-2</v>
      </c>
      <c r="H405" s="51">
        <v>2.3199999999999998E-2</v>
      </c>
      <c r="I405" s="51">
        <v>2.3209E-2</v>
      </c>
      <c r="J405" s="51">
        <v>2.2896E-2</v>
      </c>
      <c r="K405" s="51">
        <v>2.3383999999999999E-2</v>
      </c>
      <c r="L405" s="51">
        <v>2.5173000000000001E-2</v>
      </c>
      <c r="M405" s="51">
        <v>2.3199999999999998E-2</v>
      </c>
      <c r="N405" s="51">
        <v>2.3640000000000001E-2</v>
      </c>
      <c r="O405" s="52">
        <v>147.85579999999999</v>
      </c>
      <c r="P405" s="50">
        <v>1750</v>
      </c>
      <c r="Q405" s="52">
        <v>1997.32</v>
      </c>
      <c r="R405" s="50">
        <v>9066.7999999999993</v>
      </c>
      <c r="S405" s="30">
        <v>97.974000000000004</v>
      </c>
      <c r="T405" s="50">
        <v>6.3470000000000004</v>
      </c>
      <c r="U405" s="50">
        <v>6.3631000000000002</v>
      </c>
      <c r="V405" s="50">
        <v>3.01</v>
      </c>
      <c r="W405" s="22">
        <v>2.99</v>
      </c>
      <c r="X405" s="22">
        <v>2.81</v>
      </c>
    </row>
    <row r="406" spans="1:24" ht="18.75" customHeight="1">
      <c r="A406" s="176">
        <v>44638</v>
      </c>
      <c r="B406" s="50">
        <v>175.42519999999999</v>
      </c>
      <c r="C406" s="50">
        <v>142.79339999999999</v>
      </c>
      <c r="D406" s="50">
        <v>103.444</v>
      </c>
      <c r="E406" s="50">
        <v>23.87</v>
      </c>
      <c r="F406" s="51">
        <v>3.653E-3</v>
      </c>
      <c r="G406" s="51">
        <v>1.9362000000000001E-2</v>
      </c>
      <c r="H406" s="51">
        <v>2.1384E-2</v>
      </c>
      <c r="I406" s="51">
        <v>2.1427999999999999E-2</v>
      </c>
      <c r="J406" s="51">
        <v>2.1493999999999999E-2</v>
      </c>
      <c r="K406" s="51">
        <v>2.1746999999999999E-2</v>
      </c>
      <c r="L406" s="51">
        <v>2.4202000000000001E-2</v>
      </c>
      <c r="M406" s="51">
        <v>2.1384E-2</v>
      </c>
      <c r="N406" s="51">
        <v>2.3640000000000001E-2</v>
      </c>
      <c r="O406" s="52">
        <v>147.87569999999999</v>
      </c>
      <c r="P406" s="50">
        <v>1750</v>
      </c>
      <c r="Q406" s="52">
        <v>1997.32</v>
      </c>
      <c r="R406" s="50">
        <v>9066.7999999999993</v>
      </c>
      <c r="S406" s="30">
        <v>98.617999999999995</v>
      </c>
      <c r="T406" s="50">
        <v>6.3525999999999998</v>
      </c>
      <c r="U406" s="50">
        <v>6.3636999999999997</v>
      </c>
      <c r="V406" s="50">
        <v>2.96</v>
      </c>
      <c r="W406" s="22">
        <v>2.94</v>
      </c>
      <c r="X406" s="22">
        <v>2.77</v>
      </c>
    </row>
    <row r="407" spans="1:24" ht="18.75" customHeight="1">
      <c r="A407" s="176">
        <v>44637</v>
      </c>
      <c r="B407" s="50">
        <v>174.95</v>
      </c>
      <c r="C407" s="50">
        <v>141.22450000000001</v>
      </c>
      <c r="D407" s="50">
        <v>114.27</v>
      </c>
      <c r="E407" s="50">
        <v>25.67</v>
      </c>
      <c r="F407" s="51">
        <v>3.7550000000000001E-3</v>
      </c>
      <c r="G407" s="51">
        <v>1.9137999999999999E-2</v>
      </c>
      <c r="H407" s="51">
        <v>2.1128999999999998E-2</v>
      </c>
      <c r="I407" s="51">
        <v>2.1440000000000001E-2</v>
      </c>
      <c r="J407" s="51">
        <v>2.1706E-2</v>
      </c>
      <c r="K407" s="51">
        <v>2.1891000000000001E-2</v>
      </c>
      <c r="L407" s="51">
        <v>2.4688000000000002E-2</v>
      </c>
      <c r="M407" s="51">
        <v>2.1128999999999998E-2</v>
      </c>
      <c r="N407" s="51">
        <v>2.3640000000000001E-2</v>
      </c>
      <c r="O407" s="52">
        <v>147.95490000000001</v>
      </c>
      <c r="P407" s="50">
        <v>1750</v>
      </c>
      <c r="Q407" s="52">
        <v>1997.32</v>
      </c>
      <c r="R407" s="50">
        <v>9066.7999999999993</v>
      </c>
      <c r="S407" s="30">
        <v>99.096999999999994</v>
      </c>
      <c r="T407" s="50">
        <v>6.3705999999999996</v>
      </c>
      <c r="U407" s="50">
        <v>6.3815999999999997</v>
      </c>
      <c r="V407" s="50">
        <v>3.03</v>
      </c>
      <c r="W407" s="22">
        <v>3</v>
      </c>
      <c r="X407" s="22">
        <v>2.835</v>
      </c>
    </row>
    <row r="408" spans="1:24" ht="18.75" customHeight="1">
      <c r="A408" s="176">
        <v>44636</v>
      </c>
      <c r="B408" s="50">
        <v>173.3511</v>
      </c>
      <c r="C408" s="50">
        <v>135.97190000000001</v>
      </c>
      <c r="D408" s="50">
        <v>114.27</v>
      </c>
      <c r="E408" s="50">
        <v>26.67</v>
      </c>
      <c r="F408" s="51">
        <v>3.8310000000000002E-3</v>
      </c>
      <c r="G408" s="51">
        <v>1.9379E-2</v>
      </c>
      <c r="H408" s="51">
        <v>2.1398E-2</v>
      </c>
      <c r="I408" s="51">
        <v>2.181E-2</v>
      </c>
      <c r="J408" s="51">
        <v>2.1849E-2</v>
      </c>
      <c r="K408" s="51">
        <v>2.2161E-2</v>
      </c>
      <c r="L408" s="51">
        <v>2.4528000000000001E-2</v>
      </c>
      <c r="M408" s="51">
        <v>2.1398E-2</v>
      </c>
      <c r="N408" s="51">
        <v>2.3640000000000001E-2</v>
      </c>
      <c r="O408" s="52">
        <v>148.1448</v>
      </c>
      <c r="P408" s="50">
        <v>1750</v>
      </c>
      <c r="Q408" s="52">
        <v>1997.32</v>
      </c>
      <c r="R408" s="50">
        <v>9066.7999999999993</v>
      </c>
      <c r="S408" s="30">
        <v>98.998999999999995</v>
      </c>
      <c r="T408" s="50">
        <v>6.3657000000000004</v>
      </c>
      <c r="U408" s="50">
        <v>6.3949999999999996</v>
      </c>
      <c r="V408" s="50">
        <v>3</v>
      </c>
      <c r="W408" s="22">
        <v>2.9750000000000001</v>
      </c>
      <c r="X408" s="22">
        <v>2.81</v>
      </c>
    </row>
    <row r="409" spans="1:24" ht="18.75" customHeight="1">
      <c r="A409" s="176">
        <v>44635</v>
      </c>
      <c r="B409" s="50">
        <v>172.8717</v>
      </c>
      <c r="C409" s="50">
        <v>138.54679999999999</v>
      </c>
      <c r="D409" s="50">
        <v>119.985</v>
      </c>
      <c r="E409" s="50">
        <v>29.83</v>
      </c>
      <c r="F409" s="51">
        <v>4.339E-3</v>
      </c>
      <c r="G409" s="51">
        <v>1.8491E-2</v>
      </c>
      <c r="H409" s="51">
        <v>2.0471E-2</v>
      </c>
      <c r="I409" s="51">
        <v>2.1051E-2</v>
      </c>
      <c r="J409" s="51">
        <v>2.1437000000000001E-2</v>
      </c>
      <c r="K409" s="51">
        <v>2.1569000000000001E-2</v>
      </c>
      <c r="L409" s="51">
        <v>2.4778999999999999E-2</v>
      </c>
      <c r="M409" s="51">
        <v>2.0471E-2</v>
      </c>
      <c r="N409" s="51">
        <v>2.3640000000000001E-2</v>
      </c>
      <c r="O409" s="52">
        <v>148.21180000000001</v>
      </c>
      <c r="P409" s="50">
        <v>1750</v>
      </c>
      <c r="Q409" s="52">
        <v>1997.32</v>
      </c>
      <c r="R409" s="50">
        <v>9066.7999999999993</v>
      </c>
      <c r="S409" s="30">
        <v>99.123999999999995</v>
      </c>
      <c r="T409" s="50">
        <v>6.3392999999999997</v>
      </c>
      <c r="U409" s="50">
        <v>6.3579999999999997</v>
      </c>
      <c r="V409" s="50">
        <v>2.9249999999999998</v>
      </c>
      <c r="W409" s="22">
        <v>2.9</v>
      </c>
      <c r="X409" s="22">
        <v>2.74</v>
      </c>
    </row>
    <row r="410" spans="1:24" ht="18.75" customHeight="1">
      <c r="A410" s="176">
        <v>44634</v>
      </c>
      <c r="B410" s="50">
        <v>173.8047</v>
      </c>
      <c r="C410" s="50">
        <v>142.11269999999999</v>
      </c>
      <c r="D410" s="50">
        <v>116.578</v>
      </c>
      <c r="E410" s="50">
        <v>31.77</v>
      </c>
      <c r="F410" s="51">
        <v>3.8049999999999998E-3</v>
      </c>
      <c r="G410" s="51">
        <v>1.8609000000000001E-2</v>
      </c>
      <c r="H410" s="51">
        <v>2.0468E-2</v>
      </c>
      <c r="I410" s="51">
        <v>2.0899000000000001E-2</v>
      </c>
      <c r="J410" s="51">
        <v>2.1329999999999998E-2</v>
      </c>
      <c r="K410" s="51">
        <v>2.147E-2</v>
      </c>
      <c r="L410" s="51">
        <v>2.4709999999999999E-2</v>
      </c>
      <c r="M410" s="51">
        <v>2.0468E-2</v>
      </c>
      <c r="N410" s="51">
        <v>2.2870000000000001E-2</v>
      </c>
      <c r="O410" s="52">
        <v>148.28129999999999</v>
      </c>
      <c r="P410" s="50">
        <v>1750</v>
      </c>
      <c r="Q410" s="52">
        <v>1997.32</v>
      </c>
      <c r="R410" s="50">
        <v>9066.7999999999993</v>
      </c>
      <c r="S410" s="30">
        <v>98.507000000000005</v>
      </c>
      <c r="T410" s="50">
        <v>6.3221999999999996</v>
      </c>
      <c r="U410" s="50">
        <v>6.3272000000000004</v>
      </c>
      <c r="V410" s="50">
        <v>2.98</v>
      </c>
      <c r="W410" s="22">
        <v>2.9550000000000001</v>
      </c>
      <c r="X410" s="22">
        <v>2.8050000000000002</v>
      </c>
    </row>
    <row r="411" spans="1:24" ht="18.75" customHeight="1">
      <c r="A411" s="176">
        <v>44631</v>
      </c>
      <c r="B411" s="50">
        <v>175.80600000000001</v>
      </c>
      <c r="C411" s="50">
        <v>144.9665</v>
      </c>
      <c r="D411" s="50">
        <v>112.65300000000001</v>
      </c>
      <c r="E411" s="50">
        <v>30.75</v>
      </c>
      <c r="F411" s="51">
        <v>3.552E-3</v>
      </c>
      <c r="G411" s="51">
        <v>1.7479999999999999E-2</v>
      </c>
      <c r="H411" s="51">
        <v>1.9196000000000001E-2</v>
      </c>
      <c r="I411" s="51">
        <v>1.9463000000000001E-2</v>
      </c>
      <c r="J411" s="51">
        <v>1.9917000000000001E-2</v>
      </c>
      <c r="K411" s="51">
        <v>1.9956999999999999E-2</v>
      </c>
      <c r="L411" s="51">
        <v>2.3536999999999999E-2</v>
      </c>
      <c r="M411" s="51">
        <v>1.9196000000000001E-2</v>
      </c>
      <c r="N411" s="51">
        <v>2.3970000000000002E-2</v>
      </c>
      <c r="O411" s="52">
        <v>148.37909999999999</v>
      </c>
      <c r="P411" s="50">
        <v>1750</v>
      </c>
      <c r="Q411" s="52">
        <v>1997.32</v>
      </c>
      <c r="R411" s="50">
        <v>9066.7999999999993</v>
      </c>
      <c r="S411" s="30">
        <v>97.968000000000004</v>
      </c>
      <c r="T411" s="50">
        <v>6.3175999999999997</v>
      </c>
      <c r="U411" s="50">
        <v>6.3232999999999997</v>
      </c>
      <c r="V411" s="50">
        <v>3.0350000000000001</v>
      </c>
      <c r="W411" s="22">
        <v>3.01</v>
      </c>
      <c r="X411" s="22">
        <v>2.875</v>
      </c>
    </row>
    <row r="412" spans="1:24" ht="18.75" customHeight="1">
      <c r="A412" s="176">
        <v>44630</v>
      </c>
      <c r="B412" s="50">
        <v>176.58539999999999</v>
      </c>
      <c r="C412" s="50">
        <v>146.8511</v>
      </c>
      <c r="D412" s="50">
        <v>109.145</v>
      </c>
      <c r="E412" s="50">
        <v>30.23</v>
      </c>
      <c r="F412" s="51">
        <v>3.5769999999999999E-3</v>
      </c>
      <c r="G412" s="51">
        <v>1.6962999999999999E-2</v>
      </c>
      <c r="H412" s="51">
        <v>1.8790999999999999E-2</v>
      </c>
      <c r="I412" s="51">
        <v>1.9230000000000001E-2</v>
      </c>
      <c r="J412" s="51">
        <v>1.9864E-2</v>
      </c>
      <c r="K412" s="51">
        <v>1.9834999999999998E-2</v>
      </c>
      <c r="L412" s="51">
        <v>2.367E-2</v>
      </c>
      <c r="M412" s="51">
        <v>1.8790999999999999E-2</v>
      </c>
      <c r="N412" s="51">
        <v>2.368E-2</v>
      </c>
      <c r="O412" s="52">
        <v>148.4845</v>
      </c>
      <c r="P412" s="50">
        <v>1750</v>
      </c>
      <c r="Q412" s="52">
        <v>1997.32</v>
      </c>
      <c r="R412" s="50">
        <v>9066.7999999999993</v>
      </c>
      <c r="S412" s="30">
        <v>99.061999999999998</v>
      </c>
      <c r="T412" s="50">
        <v>6.3186999999999998</v>
      </c>
      <c r="U412" s="50">
        <v>6.3258000000000001</v>
      </c>
      <c r="V412" s="50">
        <v>3.1</v>
      </c>
      <c r="W412" s="22">
        <v>3.08</v>
      </c>
      <c r="X412" s="22">
        <v>2.94</v>
      </c>
    </row>
    <row r="413" spans="1:24" ht="18.75" customHeight="1">
      <c r="A413" s="176">
        <v>44629</v>
      </c>
      <c r="B413" s="50">
        <v>177.12370000000001</v>
      </c>
      <c r="C413" s="50">
        <v>147.15899999999999</v>
      </c>
      <c r="D413" s="50">
        <v>118.815</v>
      </c>
      <c r="E413" s="50">
        <v>32.450000000000003</v>
      </c>
      <c r="F413" s="51">
        <v>3.5769999999999999E-3</v>
      </c>
      <c r="G413" s="51">
        <v>1.6798E-2</v>
      </c>
      <c r="H413" s="51">
        <v>1.8495000000000001E-2</v>
      </c>
      <c r="I413" s="51">
        <v>1.8783000000000001E-2</v>
      </c>
      <c r="J413" s="51">
        <v>1.9531E-2</v>
      </c>
      <c r="K413" s="51">
        <v>1.9303000000000001E-2</v>
      </c>
      <c r="L413" s="51">
        <v>2.3352000000000001E-2</v>
      </c>
      <c r="M413" s="51">
        <v>1.8495000000000001E-2</v>
      </c>
      <c r="N413" s="51">
        <v>2.359E-2</v>
      </c>
      <c r="O413" s="52">
        <v>148.5575</v>
      </c>
      <c r="P413" s="50">
        <v>1750</v>
      </c>
      <c r="Q413" s="52">
        <v>1997.32</v>
      </c>
      <c r="R413" s="50">
        <v>9066.7999999999993</v>
      </c>
      <c r="S413" s="30">
        <v>99.293000000000006</v>
      </c>
      <c r="T413" s="50">
        <v>6.3208000000000002</v>
      </c>
      <c r="U413" s="50">
        <v>6.327</v>
      </c>
      <c r="V413" s="50">
        <v>2.96</v>
      </c>
      <c r="W413" s="22">
        <v>2.915</v>
      </c>
      <c r="X413" s="22">
        <v>2.7949999999999999</v>
      </c>
    </row>
    <row r="414" spans="1:24" ht="18.75" customHeight="1">
      <c r="A414" s="176">
        <v>44628</v>
      </c>
      <c r="B414" s="50">
        <v>178.1704</v>
      </c>
      <c r="C414" s="50">
        <v>150.20849999999999</v>
      </c>
      <c r="D414" s="50">
        <v>124.745</v>
      </c>
      <c r="E414" s="50">
        <v>35.130000000000003</v>
      </c>
      <c r="F414" s="51">
        <v>3.3990000000000001E-3</v>
      </c>
      <c r="G414" s="51">
        <v>1.5987000000000001E-2</v>
      </c>
      <c r="H414" s="51">
        <v>1.7462999999999999E-2</v>
      </c>
      <c r="I414" s="51">
        <v>1.7760999999999999E-2</v>
      </c>
      <c r="J414" s="51">
        <v>1.8456E-2</v>
      </c>
      <c r="K414" s="51">
        <v>1.8294000000000001E-2</v>
      </c>
      <c r="L414" s="51">
        <v>2.2270000000000002E-2</v>
      </c>
      <c r="M414" s="51">
        <v>1.7462999999999999E-2</v>
      </c>
      <c r="N414" s="51">
        <v>2.3390000000000001E-2</v>
      </c>
      <c r="O414" s="52">
        <v>148.5986</v>
      </c>
      <c r="P414" s="50">
        <v>1750</v>
      </c>
      <c r="Q414" s="52">
        <v>1997.32</v>
      </c>
      <c r="R414" s="50">
        <v>9066.7999999999993</v>
      </c>
      <c r="S414" s="30">
        <v>98.647999999999996</v>
      </c>
      <c r="T414" s="50">
        <v>6.3196000000000003</v>
      </c>
      <c r="U414" s="50">
        <v>6.3251999999999997</v>
      </c>
      <c r="V414" s="50">
        <v>2.9449999999999998</v>
      </c>
      <c r="W414" s="22">
        <v>2.91</v>
      </c>
      <c r="X414" s="22">
        <v>2.7650000000000001</v>
      </c>
    </row>
    <row r="415" spans="1:24" ht="18.75" customHeight="1">
      <c r="A415" s="176">
        <v>44627</v>
      </c>
      <c r="B415" s="50">
        <v>179.13130000000001</v>
      </c>
      <c r="C415" s="50">
        <v>153.34829999999999</v>
      </c>
      <c r="D415" s="50">
        <v>124.453</v>
      </c>
      <c r="E415" s="50">
        <v>36.450000000000003</v>
      </c>
      <c r="F415" s="51">
        <v>3.1199999999999999E-3</v>
      </c>
      <c r="G415" s="51">
        <v>1.5502999999999999E-2</v>
      </c>
      <c r="H415" s="51">
        <v>1.6802999999999998E-2</v>
      </c>
      <c r="I415" s="51">
        <v>1.704E-2</v>
      </c>
      <c r="J415" s="51">
        <v>1.7734E-2</v>
      </c>
      <c r="K415" s="51">
        <v>1.7531999999999999E-2</v>
      </c>
      <c r="L415" s="51">
        <v>2.1857000000000001E-2</v>
      </c>
      <c r="M415" s="51">
        <v>1.6802999999999998E-2</v>
      </c>
      <c r="N415" s="51">
        <v>2.3449999999999999E-2</v>
      </c>
      <c r="O415" s="52">
        <v>148.66460000000001</v>
      </c>
      <c r="P415" s="50">
        <v>1750</v>
      </c>
      <c r="Q415" s="52">
        <v>1997.32</v>
      </c>
      <c r="R415" s="50">
        <v>9066.7999999999993</v>
      </c>
      <c r="S415" s="30">
        <v>97.784999999999997</v>
      </c>
      <c r="T415" s="50">
        <v>6.3202999999999996</v>
      </c>
      <c r="U415" s="50">
        <v>6.3224999999999998</v>
      </c>
      <c r="V415" s="50">
        <v>2.9249999999999998</v>
      </c>
      <c r="W415" s="22">
        <v>2.9</v>
      </c>
      <c r="X415" s="22">
        <v>2.75</v>
      </c>
    </row>
    <row r="416" spans="1:24" ht="18.75" customHeight="1">
      <c r="A416" s="176">
        <v>44624</v>
      </c>
      <c r="B416" s="50">
        <v>179.8792</v>
      </c>
      <c r="C416" s="50">
        <v>155.452</v>
      </c>
      <c r="D416" s="50">
        <v>110.37</v>
      </c>
      <c r="E416" s="50">
        <v>31.98</v>
      </c>
      <c r="F416" s="51">
        <v>3.0950000000000001E-3</v>
      </c>
      <c r="G416" s="51">
        <v>1.4759E-2</v>
      </c>
      <c r="H416" s="51">
        <v>1.6062E-2</v>
      </c>
      <c r="I416" s="51">
        <v>1.6372000000000001E-2</v>
      </c>
      <c r="J416" s="51">
        <v>1.7306999999999999E-2</v>
      </c>
      <c r="K416" s="51">
        <v>1.6938999999999999E-2</v>
      </c>
      <c r="L416" s="51">
        <v>2.1554E-2</v>
      </c>
      <c r="M416" s="51">
        <v>1.6062E-2</v>
      </c>
      <c r="N416" s="51">
        <v>2.3720000000000001E-2</v>
      </c>
      <c r="O416" s="52">
        <v>148.79470000000001</v>
      </c>
      <c r="P416" s="50">
        <v>1750</v>
      </c>
      <c r="Q416" s="52">
        <v>1997.32</v>
      </c>
      <c r="R416" s="50">
        <v>9066.7999999999993</v>
      </c>
      <c r="S416" s="30">
        <v>97.385000000000005</v>
      </c>
      <c r="T416" s="50">
        <v>6.3211000000000004</v>
      </c>
      <c r="U416" s="50">
        <v>6.3232999999999997</v>
      </c>
      <c r="V416" s="50">
        <v>2.8250000000000002</v>
      </c>
      <c r="W416" s="22">
        <v>2.8050000000000002</v>
      </c>
      <c r="X416" s="22">
        <v>2.7</v>
      </c>
    </row>
    <row r="417" spans="1:24" ht="18.75" customHeight="1">
      <c r="A417" s="176">
        <v>44623</v>
      </c>
      <c r="B417" s="50">
        <v>179.37860000000001</v>
      </c>
      <c r="C417" s="50">
        <v>157.95320000000001</v>
      </c>
      <c r="D417" s="50">
        <v>110.37</v>
      </c>
      <c r="E417" s="50">
        <v>30.48</v>
      </c>
      <c r="F417" s="51">
        <v>3.2469999999999999E-3</v>
      </c>
      <c r="G417" s="51">
        <v>1.5299999999999999E-2</v>
      </c>
      <c r="H417" s="51">
        <v>1.6823000000000001E-2</v>
      </c>
      <c r="I417" s="51">
        <v>1.7322000000000001E-2</v>
      </c>
      <c r="J417" s="51">
        <v>1.8405000000000001E-2</v>
      </c>
      <c r="K417" s="51">
        <v>1.8033E-2</v>
      </c>
      <c r="L417" s="51">
        <v>2.2199E-2</v>
      </c>
      <c r="M417" s="51">
        <v>1.6823000000000001E-2</v>
      </c>
      <c r="N417" s="51">
        <v>2.3640000000000001E-2</v>
      </c>
      <c r="O417" s="52">
        <v>148.81030000000001</v>
      </c>
      <c r="P417" s="50">
        <v>1750</v>
      </c>
      <c r="Q417" s="52">
        <v>1997.32</v>
      </c>
      <c r="R417" s="50">
        <v>9066.7999999999993</v>
      </c>
      <c r="S417" s="30">
        <v>97.409000000000006</v>
      </c>
      <c r="T417" s="50">
        <v>6.3118999999999996</v>
      </c>
      <c r="U417" s="50">
        <v>6.319</v>
      </c>
      <c r="V417" s="50">
        <v>2.8050000000000002</v>
      </c>
      <c r="W417" s="22">
        <v>2.7749999999999999</v>
      </c>
      <c r="X417" s="22">
        <v>2.6749999999999998</v>
      </c>
    </row>
    <row r="418" spans="1:24" ht="18.75" customHeight="1">
      <c r="A418" s="176">
        <v>44622</v>
      </c>
      <c r="B418" s="50">
        <v>179.21340000000001</v>
      </c>
      <c r="C418" s="50">
        <v>159.2045</v>
      </c>
      <c r="D418" s="50">
        <v>110.37</v>
      </c>
      <c r="E418" s="50">
        <v>30.74</v>
      </c>
      <c r="F418" s="51">
        <v>3.2469999999999999E-3</v>
      </c>
      <c r="G418" s="51">
        <v>1.512E-2</v>
      </c>
      <c r="H418" s="51">
        <v>1.6767000000000001E-2</v>
      </c>
      <c r="I418" s="51">
        <v>1.7552000000000002E-2</v>
      </c>
      <c r="J418" s="51">
        <v>1.8766999999999999E-2</v>
      </c>
      <c r="K418" s="51">
        <v>1.8415000000000001E-2</v>
      </c>
      <c r="L418" s="51">
        <v>2.2485000000000002E-2</v>
      </c>
      <c r="M418" s="51">
        <v>1.6767000000000001E-2</v>
      </c>
      <c r="N418" s="51">
        <v>2.3220000000000001E-2</v>
      </c>
      <c r="O418" s="52">
        <v>148.81829999999999</v>
      </c>
      <c r="P418" s="50">
        <v>1750</v>
      </c>
      <c r="Q418" s="52">
        <v>1997.32</v>
      </c>
      <c r="R418" s="50">
        <v>9066.7999999999993</v>
      </c>
      <c r="S418" s="30">
        <v>96.706999999999994</v>
      </c>
      <c r="T418" s="50">
        <v>6.3091999999999997</v>
      </c>
      <c r="U418" s="50">
        <v>6.3140000000000001</v>
      </c>
      <c r="V418" s="50">
        <v>2.75</v>
      </c>
      <c r="W418" s="22">
        <v>2.7149999999999999</v>
      </c>
      <c r="X418" s="22">
        <v>2.6</v>
      </c>
    </row>
    <row r="419" spans="1:24" ht="18.75" customHeight="1">
      <c r="A419" s="176">
        <v>44621</v>
      </c>
      <c r="B419" s="50">
        <v>180.99430000000001</v>
      </c>
      <c r="C419" s="50">
        <v>163.76419999999999</v>
      </c>
      <c r="D419" s="50">
        <v>110.37</v>
      </c>
      <c r="E419" s="50">
        <v>33.32</v>
      </c>
      <c r="F419" s="51">
        <v>3.019E-3</v>
      </c>
      <c r="G419" s="51">
        <v>1.3407000000000001E-2</v>
      </c>
      <c r="H419" s="51">
        <v>1.5081000000000001E-2</v>
      </c>
      <c r="I419" s="51">
        <v>1.5939999999999999E-2</v>
      </c>
      <c r="J419" s="51">
        <v>1.7274999999999999E-2</v>
      </c>
      <c r="K419" s="51">
        <v>1.6823999999999999E-2</v>
      </c>
      <c r="L419" s="51">
        <v>2.1045999999999999E-2</v>
      </c>
      <c r="M419" s="51">
        <v>1.5081000000000001E-2</v>
      </c>
      <c r="N419" s="51">
        <v>2.298E-2</v>
      </c>
      <c r="O419" s="52">
        <v>148.798</v>
      </c>
      <c r="P419" s="50">
        <v>1750</v>
      </c>
      <c r="Q419" s="52">
        <v>2002.54</v>
      </c>
      <c r="R419" s="50">
        <v>10958.900000000001</v>
      </c>
      <c r="S419" s="30">
        <v>96.614999999999995</v>
      </c>
      <c r="T419" s="50">
        <v>6.3174999999999999</v>
      </c>
      <c r="U419" s="50">
        <v>6.3140999999999998</v>
      </c>
      <c r="V419" s="50">
        <v>2.84</v>
      </c>
      <c r="W419" s="22">
        <v>2.78</v>
      </c>
      <c r="X419" s="22">
        <v>2.63</v>
      </c>
    </row>
    <row r="420" spans="1:24" ht="18.75" customHeight="1">
      <c r="A420" s="176">
        <v>44620</v>
      </c>
      <c r="B420" s="50">
        <v>180.30099999999999</v>
      </c>
      <c r="C420" s="50">
        <v>164.14420000000001</v>
      </c>
      <c r="D420" s="50">
        <v>110.37</v>
      </c>
      <c r="E420" s="50">
        <v>30.15</v>
      </c>
      <c r="F420" s="51">
        <v>2.9169999999999999E-3</v>
      </c>
      <c r="G420" s="51">
        <v>1.4323000000000001E-2</v>
      </c>
      <c r="H420" s="51">
        <v>1.6219999999999998E-2</v>
      </c>
      <c r="I420" s="51">
        <v>1.7177000000000001E-2</v>
      </c>
      <c r="J420" s="51">
        <v>1.8249999999999999E-2</v>
      </c>
      <c r="K420" s="51">
        <v>1.8058000000000001E-2</v>
      </c>
      <c r="L420" s="51">
        <v>2.1610999999999998E-2</v>
      </c>
      <c r="M420" s="51">
        <v>1.6219999999999998E-2</v>
      </c>
      <c r="N420" s="51">
        <v>2.266E-2</v>
      </c>
      <c r="O420" s="52">
        <v>148.85980000000001</v>
      </c>
      <c r="P420" s="50">
        <v>1750</v>
      </c>
      <c r="Q420" s="52">
        <v>2002.54</v>
      </c>
      <c r="R420" s="50">
        <v>10958.900000000001</v>
      </c>
      <c r="S420" s="30">
        <v>97.137</v>
      </c>
      <c r="T420" s="50">
        <v>6.3292000000000002</v>
      </c>
      <c r="U420" s="50">
        <v>6.3228999999999997</v>
      </c>
      <c r="V420" s="50">
        <v>2.8149999999999999</v>
      </c>
      <c r="W420" s="22">
        <v>2.7850000000000001</v>
      </c>
      <c r="X420" s="22">
        <v>2.645</v>
      </c>
    </row>
    <row r="421" spans="1:24" ht="18.75" customHeight="1">
      <c r="A421" s="176">
        <v>44617</v>
      </c>
      <c r="B421" s="50">
        <v>179.77520000000001</v>
      </c>
      <c r="C421" s="50">
        <v>166.51230000000001</v>
      </c>
      <c r="D421" s="50">
        <v>110.37</v>
      </c>
      <c r="E421" s="50">
        <v>27.59</v>
      </c>
      <c r="F421" s="51">
        <v>2.9169999999999999E-3</v>
      </c>
      <c r="G421" s="51">
        <v>1.5696999999999999E-2</v>
      </c>
      <c r="H421" s="51">
        <v>1.7607000000000001E-2</v>
      </c>
      <c r="I421" s="51">
        <v>1.8651000000000001E-2</v>
      </c>
      <c r="J421" s="51">
        <v>1.9616999999999999E-2</v>
      </c>
      <c r="K421" s="51">
        <v>1.9494000000000001E-2</v>
      </c>
      <c r="L421" s="51">
        <v>2.2738000000000001E-2</v>
      </c>
      <c r="M421" s="51">
        <v>1.7607000000000001E-2</v>
      </c>
      <c r="N421" s="51">
        <v>2.2839999999999999E-2</v>
      </c>
      <c r="O421" s="52">
        <v>148.86330000000001</v>
      </c>
      <c r="P421" s="50">
        <v>1750</v>
      </c>
      <c r="Q421" s="52">
        <v>2002.54</v>
      </c>
      <c r="R421" s="50">
        <v>10958.900000000001</v>
      </c>
      <c r="S421" s="30">
        <v>96.19</v>
      </c>
      <c r="T421" s="50">
        <v>6.3144999999999998</v>
      </c>
      <c r="U421" s="50">
        <v>6.3121</v>
      </c>
      <c r="V421" s="50">
        <v>2.7250000000000001</v>
      </c>
      <c r="W421" s="22">
        <v>2.6775000000000002</v>
      </c>
      <c r="X421" s="22">
        <v>2.56</v>
      </c>
    </row>
    <row r="422" spans="1:24" ht="18.75" customHeight="1">
      <c r="A422" s="176">
        <v>44616</v>
      </c>
      <c r="B422" s="50">
        <v>179.97309999999999</v>
      </c>
      <c r="C422" s="50">
        <v>169.26920000000001</v>
      </c>
      <c r="D422" s="50">
        <v>109.67400000000001</v>
      </c>
      <c r="E422" s="50">
        <v>30.32</v>
      </c>
      <c r="F422" s="51">
        <v>3.019E-3</v>
      </c>
      <c r="G422" s="51">
        <v>1.5796999999999999E-2</v>
      </c>
      <c r="H422" s="51">
        <v>1.7545999999999999E-2</v>
      </c>
      <c r="I422" s="51">
        <v>1.8619E-2</v>
      </c>
      <c r="J422" s="51">
        <v>1.9633000000000001E-2</v>
      </c>
      <c r="K422" s="51">
        <v>1.9460000000000002E-2</v>
      </c>
      <c r="L422" s="51">
        <v>2.2782E-2</v>
      </c>
      <c r="M422" s="51">
        <v>1.7545999999999999E-2</v>
      </c>
      <c r="N422" s="51">
        <v>2.3130000000000001E-2</v>
      </c>
      <c r="O422" s="52">
        <v>148.84960000000001</v>
      </c>
      <c r="P422" s="50">
        <v>1750</v>
      </c>
      <c r="Q422" s="52">
        <v>2002.54</v>
      </c>
      <c r="R422" s="50">
        <v>10958.900000000001</v>
      </c>
      <c r="S422" s="30">
        <v>96.025000000000006</v>
      </c>
      <c r="T422" s="50">
        <v>6.3263999999999996</v>
      </c>
      <c r="U422" s="50">
        <v>6.3239000000000001</v>
      </c>
      <c r="V422" s="50">
        <v>2.665</v>
      </c>
      <c r="W422" s="22">
        <v>2.63</v>
      </c>
      <c r="X422" s="22">
        <v>2.5099999999999998</v>
      </c>
    </row>
    <row r="423" spans="1:24" ht="18.75" customHeight="1">
      <c r="A423" s="176">
        <v>44615</v>
      </c>
      <c r="B423" s="50">
        <v>180.1688</v>
      </c>
      <c r="C423" s="50">
        <v>172.1515</v>
      </c>
      <c r="D423" s="50">
        <v>101.006</v>
      </c>
      <c r="E423" s="50">
        <v>31.02</v>
      </c>
      <c r="F423" s="51">
        <v>3.4499999999999999E-3</v>
      </c>
      <c r="G423" s="51">
        <v>1.6015999999999999E-2</v>
      </c>
      <c r="H423" s="51">
        <v>1.7815999999999999E-2</v>
      </c>
      <c r="I423" s="51">
        <v>1.9032E-2</v>
      </c>
      <c r="J423" s="51">
        <v>1.9911999999999999E-2</v>
      </c>
      <c r="K423" s="51">
        <v>1.9800999999999999E-2</v>
      </c>
      <c r="L423" s="51">
        <v>2.2941E-2</v>
      </c>
      <c r="M423" s="51">
        <v>1.7815999999999999E-2</v>
      </c>
      <c r="N423" s="51">
        <v>2.3380000000000001E-2</v>
      </c>
      <c r="O423" s="52">
        <v>148.91589999999999</v>
      </c>
      <c r="P423" s="50">
        <v>1750</v>
      </c>
      <c r="Q423" s="52">
        <v>2002.54</v>
      </c>
      <c r="R423" s="50">
        <v>10958.900000000001</v>
      </c>
      <c r="S423" s="30">
        <v>96.078000000000003</v>
      </c>
      <c r="T423" s="50">
        <v>6.3352000000000004</v>
      </c>
      <c r="U423" s="50">
        <v>6.3262999999999998</v>
      </c>
      <c r="V423" s="50">
        <v>2.72</v>
      </c>
      <c r="W423" s="22">
        <v>2.6749999999999998</v>
      </c>
      <c r="X423" s="22">
        <v>2.5499999999999998</v>
      </c>
    </row>
    <row r="424" spans="1:24" ht="18.75" customHeight="1">
      <c r="A424" s="176">
        <v>44614</v>
      </c>
      <c r="B424" s="50">
        <v>180.70760000000001</v>
      </c>
      <c r="C424" s="50">
        <v>172.59690000000001</v>
      </c>
      <c r="D424" s="50">
        <v>101.006</v>
      </c>
      <c r="E424" s="50">
        <v>28.81</v>
      </c>
      <c r="F424" s="51">
        <v>3.2720000000000002E-3</v>
      </c>
      <c r="G424" s="51">
        <v>1.5491E-2</v>
      </c>
      <c r="H424" s="51">
        <v>1.7486999999999999E-2</v>
      </c>
      <c r="I424" s="51">
        <v>1.8626E-2</v>
      </c>
      <c r="J424" s="51">
        <v>1.9390000000000001E-2</v>
      </c>
      <c r="K424" s="51">
        <v>1.9337E-2</v>
      </c>
      <c r="L424" s="51">
        <v>2.2370999999999999E-2</v>
      </c>
      <c r="M424" s="51">
        <v>1.7486999999999999E-2</v>
      </c>
      <c r="N424" s="51">
        <v>2.3550000000000001E-2</v>
      </c>
      <c r="O424" s="52">
        <v>148.89439999999999</v>
      </c>
      <c r="P424" s="50">
        <v>1750</v>
      </c>
      <c r="Q424" s="52">
        <v>2002.54</v>
      </c>
      <c r="R424" s="50">
        <v>10958.900000000001</v>
      </c>
      <c r="S424" s="30">
        <v>96.043000000000006</v>
      </c>
      <c r="T424" s="50">
        <v>6.3255999999999997</v>
      </c>
      <c r="U424" s="50">
        <v>6.3247999999999998</v>
      </c>
      <c r="V424" s="50">
        <v>2.6150000000000002</v>
      </c>
      <c r="W424" s="22">
        <v>2.585</v>
      </c>
      <c r="X424" s="22">
        <v>2.5</v>
      </c>
    </row>
    <row r="425" spans="1:24" ht="18.75" customHeight="1">
      <c r="A425" s="176">
        <v>44613</v>
      </c>
      <c r="B425" s="50">
        <v>181.1463</v>
      </c>
      <c r="C425" s="50">
        <v>173.14660000000001</v>
      </c>
      <c r="D425" s="50">
        <v>101.006</v>
      </c>
      <c r="E425" s="50">
        <v>27.75</v>
      </c>
      <c r="F425" s="51">
        <v>3.1960000000000001E-3</v>
      </c>
      <c r="G425" s="51">
        <v>1.4654E-2</v>
      </c>
      <c r="H425" s="51">
        <v>1.6753000000000001E-2</v>
      </c>
      <c r="I425" s="51">
        <v>1.8204999999999999E-2</v>
      </c>
      <c r="J425" s="51">
        <v>1.9286000000000001E-2</v>
      </c>
      <c r="K425" s="51">
        <v>1.9116999999999999E-2</v>
      </c>
      <c r="L425" s="51">
        <v>2.2398999999999999E-2</v>
      </c>
      <c r="M425" s="51">
        <v>1.6753000000000001E-2</v>
      </c>
      <c r="N425" s="51">
        <v>2.3349999999999999E-2</v>
      </c>
      <c r="O425" s="52">
        <v>148.88550000000001</v>
      </c>
      <c r="P425" s="50">
        <v>1750</v>
      </c>
      <c r="Q425" s="52">
        <v>2002.54</v>
      </c>
      <c r="R425" s="50">
        <v>10958.900000000001</v>
      </c>
      <c r="S425" s="30">
        <v>95.8</v>
      </c>
      <c r="T425" s="50">
        <v>6.3384</v>
      </c>
      <c r="U425" s="50">
        <v>6.3346</v>
      </c>
      <c r="V425" s="50">
        <v>2.6074999999999999</v>
      </c>
      <c r="W425" s="22">
        <v>2.59</v>
      </c>
      <c r="X425" s="22">
        <v>2.5299999999999998</v>
      </c>
    </row>
    <row r="426" spans="1:24" ht="18.75" customHeight="1">
      <c r="A426" s="176">
        <v>44610</v>
      </c>
      <c r="B426" s="50">
        <v>181.1463</v>
      </c>
      <c r="C426" s="50">
        <v>173.14660000000001</v>
      </c>
      <c r="D426" s="50">
        <v>98.367000000000004</v>
      </c>
      <c r="E426" s="50">
        <v>27.75</v>
      </c>
      <c r="F426" s="51">
        <v>3.1960000000000001E-3</v>
      </c>
      <c r="G426" s="51">
        <v>1.4654E-2</v>
      </c>
      <c r="H426" s="51">
        <v>1.6753000000000001E-2</v>
      </c>
      <c r="I426" s="51">
        <v>1.8204999999999999E-2</v>
      </c>
      <c r="J426" s="51">
        <v>1.9286000000000001E-2</v>
      </c>
      <c r="K426" s="51">
        <v>1.9116999999999999E-2</v>
      </c>
      <c r="L426" s="51">
        <v>2.2398999999999999E-2</v>
      </c>
      <c r="M426" s="51">
        <v>1.6753000000000001E-2</v>
      </c>
      <c r="N426" s="51">
        <v>2.2919999999999999E-2</v>
      </c>
      <c r="O426" s="52">
        <v>148.86439999999999</v>
      </c>
      <c r="P426" s="50">
        <v>1750</v>
      </c>
      <c r="Q426" s="52">
        <v>2002.54</v>
      </c>
      <c r="R426" s="50">
        <v>10958.900000000001</v>
      </c>
      <c r="S426" s="30">
        <v>95.700999999999993</v>
      </c>
      <c r="T426" s="50">
        <v>6.3372000000000002</v>
      </c>
      <c r="U426" s="50">
        <v>6.3323999999999998</v>
      </c>
      <c r="V426" s="50">
        <v>2.57</v>
      </c>
      <c r="W426" s="22">
        <v>2.56</v>
      </c>
      <c r="X426" s="22">
        <v>2.52</v>
      </c>
    </row>
    <row r="427" spans="1:24" ht="18.75" customHeight="1">
      <c r="A427" s="176">
        <v>44609</v>
      </c>
      <c r="B427" s="50">
        <v>180.9194</v>
      </c>
      <c r="C427" s="50">
        <v>172.14879999999999</v>
      </c>
      <c r="D427" s="50">
        <v>98.367000000000004</v>
      </c>
      <c r="E427" s="50">
        <v>28.11</v>
      </c>
      <c r="F427" s="51">
        <v>3.3739999999999998E-3</v>
      </c>
      <c r="G427" s="51">
        <v>1.4662E-2</v>
      </c>
      <c r="H427" s="51">
        <v>1.6936E-2</v>
      </c>
      <c r="I427" s="51">
        <v>1.8398999999999999E-2</v>
      </c>
      <c r="J427" s="51">
        <v>1.9615E-2</v>
      </c>
      <c r="K427" s="51">
        <v>1.9358E-2</v>
      </c>
      <c r="L427" s="51">
        <v>2.2941E-2</v>
      </c>
      <c r="M427" s="51">
        <v>1.6936E-2</v>
      </c>
      <c r="N427" s="51">
        <v>2.2700000000000001E-2</v>
      </c>
      <c r="O427" s="52">
        <v>148.84610000000001</v>
      </c>
      <c r="P427" s="50">
        <v>1750</v>
      </c>
      <c r="Q427" s="52">
        <v>2002.54</v>
      </c>
      <c r="R427" s="50">
        <v>10958.900000000001</v>
      </c>
      <c r="S427" s="30">
        <v>95.989000000000004</v>
      </c>
      <c r="T427" s="50">
        <v>6.3392999999999997</v>
      </c>
      <c r="U427" s="50">
        <v>6.3365999999999998</v>
      </c>
      <c r="V427" s="50">
        <v>2.585</v>
      </c>
      <c r="W427" s="22">
        <v>2.5750000000000002</v>
      </c>
      <c r="X427" s="22">
        <v>2.5049999999999999</v>
      </c>
    </row>
    <row r="428" spans="1:24" ht="18.75" customHeight="1">
      <c r="A428" s="176">
        <v>44608</v>
      </c>
      <c r="B428" s="50">
        <v>180.62620000000001</v>
      </c>
      <c r="C428" s="50">
        <v>173.36879999999999</v>
      </c>
      <c r="D428" s="50">
        <v>99.126999999999995</v>
      </c>
      <c r="E428" s="50">
        <v>24.29</v>
      </c>
      <c r="F428" s="51">
        <v>3.653E-3</v>
      </c>
      <c r="G428" s="51">
        <v>1.5207999999999999E-2</v>
      </c>
      <c r="H428" s="51">
        <v>1.7582E-2</v>
      </c>
      <c r="I428" s="51">
        <v>1.9185000000000001E-2</v>
      </c>
      <c r="J428" s="51">
        <v>2.0382000000000001E-2</v>
      </c>
      <c r="K428" s="51">
        <v>2.0185999999999999E-2</v>
      </c>
      <c r="L428" s="51">
        <v>2.3453999999999999E-2</v>
      </c>
      <c r="M428" s="51">
        <v>1.7582E-2</v>
      </c>
      <c r="N428" s="51">
        <v>2.3009999999999999E-2</v>
      </c>
      <c r="O428" s="52">
        <v>148.8306</v>
      </c>
      <c r="P428" s="50">
        <v>1750</v>
      </c>
      <c r="Q428" s="52">
        <v>2002.54</v>
      </c>
      <c r="R428" s="50">
        <v>10958.900000000001</v>
      </c>
      <c r="S428" s="30">
        <v>96.373999999999995</v>
      </c>
      <c r="T428" s="50">
        <v>6.3573000000000004</v>
      </c>
      <c r="U428" s="50">
        <v>6.3574999999999999</v>
      </c>
      <c r="V428" s="50">
        <v>2.605</v>
      </c>
      <c r="W428" s="22">
        <v>2.6</v>
      </c>
      <c r="X428" s="22">
        <v>2.5550000000000002</v>
      </c>
    </row>
    <row r="429" spans="1:24" ht="18.75" customHeight="1">
      <c r="A429" s="176">
        <v>44607</v>
      </c>
      <c r="B429" s="50">
        <v>180.3715</v>
      </c>
      <c r="C429" s="50">
        <v>174.5086</v>
      </c>
      <c r="D429" s="50">
        <v>99.126999999999995</v>
      </c>
      <c r="E429" s="50">
        <v>25.7</v>
      </c>
      <c r="F429" s="51">
        <v>3.8059999999999999E-3</v>
      </c>
      <c r="G429" s="51">
        <v>1.5774E-2</v>
      </c>
      <c r="H429" s="51">
        <v>1.8038999999999999E-2</v>
      </c>
      <c r="I429" s="51">
        <v>1.9401000000000002E-2</v>
      </c>
      <c r="J429" s="51">
        <v>2.0434000000000001E-2</v>
      </c>
      <c r="K429" s="51">
        <v>2.0306999999999999E-2</v>
      </c>
      <c r="L429" s="51">
        <v>2.3571999999999999E-2</v>
      </c>
      <c r="M429" s="51">
        <v>1.8038999999999999E-2</v>
      </c>
      <c r="N429" s="51">
        <v>2.3179999999999999E-2</v>
      </c>
      <c r="O429" s="52">
        <v>148.80240000000001</v>
      </c>
      <c r="P429" s="50">
        <v>1750</v>
      </c>
      <c r="Q429" s="52">
        <v>2002.54</v>
      </c>
      <c r="R429" s="50">
        <v>10958.900000000001</v>
      </c>
      <c r="S429" s="30">
        <v>96.081999999999994</v>
      </c>
      <c r="T429" s="50">
        <v>6.3545999999999996</v>
      </c>
      <c r="U429" s="50">
        <v>6.3654999999999999</v>
      </c>
      <c r="V429" s="50">
        <v>2.59</v>
      </c>
      <c r="W429" s="22">
        <v>2.5950000000000002</v>
      </c>
      <c r="X429" s="22">
        <v>2.5350000000000001</v>
      </c>
    </row>
    <row r="430" spans="1:24" ht="18.75" customHeight="1">
      <c r="A430" s="176">
        <v>44606</v>
      </c>
      <c r="B430" s="50">
        <v>180.7252</v>
      </c>
      <c r="C430" s="50">
        <v>177.10169999999999</v>
      </c>
      <c r="D430" s="50">
        <v>100.384</v>
      </c>
      <c r="E430" s="50">
        <v>28.33</v>
      </c>
      <c r="F430" s="51">
        <v>3.679E-3</v>
      </c>
      <c r="G430" s="51">
        <v>1.5744000000000001E-2</v>
      </c>
      <c r="H430" s="51">
        <v>1.7982000000000001E-2</v>
      </c>
      <c r="I430" s="51">
        <v>1.9113999999999999E-2</v>
      </c>
      <c r="J430" s="51">
        <v>1.9875E-2</v>
      </c>
      <c r="K430" s="51">
        <v>1.9890999999999999E-2</v>
      </c>
      <c r="L430" s="51">
        <v>2.2860999999999999E-2</v>
      </c>
      <c r="M430" s="51">
        <v>1.7982000000000001E-2</v>
      </c>
      <c r="N430" s="51">
        <v>2.3290000000000002E-2</v>
      </c>
      <c r="O430" s="52">
        <v>148.85650000000001</v>
      </c>
      <c r="P430" s="50">
        <v>1750</v>
      </c>
      <c r="Q430" s="52">
        <v>2002.54</v>
      </c>
      <c r="R430" s="50">
        <v>10958.900000000001</v>
      </c>
      <c r="S430" s="30">
        <v>95.552999999999997</v>
      </c>
      <c r="T430" s="50">
        <v>6.3540999999999999</v>
      </c>
      <c r="U430" s="50">
        <v>6.3635999999999999</v>
      </c>
      <c r="V430" s="50">
        <v>2.52</v>
      </c>
      <c r="W430" s="22">
        <v>2.5299999999999998</v>
      </c>
      <c r="X430" s="22">
        <v>2.48</v>
      </c>
    </row>
    <row r="431" spans="1:24" ht="18.75" customHeight="1">
      <c r="A431" s="176">
        <v>44603</v>
      </c>
      <c r="B431" s="50">
        <v>181.547</v>
      </c>
      <c r="C431" s="50">
        <v>179.2089</v>
      </c>
      <c r="D431" s="50">
        <v>96.033000000000001</v>
      </c>
      <c r="E431" s="50">
        <v>27.36</v>
      </c>
      <c r="F431" s="51">
        <v>3.3990000000000001E-3</v>
      </c>
      <c r="G431" s="51">
        <v>1.4997E-2</v>
      </c>
      <c r="H431" s="51">
        <v>1.7253999999999999E-2</v>
      </c>
      <c r="I431" s="51">
        <v>1.8541999999999999E-2</v>
      </c>
      <c r="J431" s="51">
        <v>1.9370999999999999E-2</v>
      </c>
      <c r="K431" s="51">
        <v>1.9355000000000001E-2</v>
      </c>
      <c r="L431" s="51">
        <v>2.2384999999999999E-2</v>
      </c>
      <c r="M431" s="51">
        <v>1.7253999999999999E-2</v>
      </c>
      <c r="N431" s="51">
        <v>2.308E-2</v>
      </c>
      <c r="O431" s="52">
        <v>148.83449999999999</v>
      </c>
      <c r="P431" s="50">
        <v>1750</v>
      </c>
      <c r="Q431" s="52">
        <v>2002.54</v>
      </c>
      <c r="R431" s="50">
        <v>10958.900000000001</v>
      </c>
      <c r="S431" s="30">
        <v>95.494</v>
      </c>
      <c r="T431" s="50">
        <v>6.3627000000000002</v>
      </c>
      <c r="U431" s="50">
        <v>6.3631000000000002</v>
      </c>
      <c r="V431" s="50">
        <v>2.46</v>
      </c>
      <c r="W431" s="22">
        <v>2.4725000000000001</v>
      </c>
      <c r="X431" s="22">
        <v>2.4350000000000001</v>
      </c>
    </row>
    <row r="432" spans="1:24" ht="18.75" customHeight="1">
      <c r="A432" s="176">
        <v>44602</v>
      </c>
      <c r="B432" s="50">
        <v>180.48400000000001</v>
      </c>
      <c r="C432" s="50">
        <v>178.99209999999999</v>
      </c>
      <c r="D432" s="50">
        <v>92.616</v>
      </c>
      <c r="E432" s="50">
        <v>23.91</v>
      </c>
      <c r="F432" s="51">
        <v>3.7039999999999998E-3</v>
      </c>
      <c r="G432" s="51">
        <v>1.5786000000000001E-2</v>
      </c>
      <c r="H432" s="51">
        <v>1.8171E-2</v>
      </c>
      <c r="I432" s="51">
        <v>1.9507E-2</v>
      </c>
      <c r="J432" s="51">
        <v>2.0294E-2</v>
      </c>
      <c r="K432" s="51">
        <v>2.0302000000000001E-2</v>
      </c>
      <c r="L432" s="51">
        <v>2.3163E-2</v>
      </c>
      <c r="M432" s="51">
        <v>1.8171E-2</v>
      </c>
      <c r="N432" s="51">
        <v>2.2499999999999999E-2</v>
      </c>
      <c r="O432" s="52">
        <v>148.7989</v>
      </c>
      <c r="P432" s="50">
        <v>1750</v>
      </c>
      <c r="Q432" s="52">
        <v>2002.54</v>
      </c>
      <c r="R432" s="50">
        <v>10958.900000000001</v>
      </c>
      <c r="S432" s="30">
        <v>95.643000000000001</v>
      </c>
      <c r="T432" s="50">
        <v>6.3665000000000003</v>
      </c>
      <c r="U432" s="50">
        <v>6.3661000000000003</v>
      </c>
      <c r="V432" s="50">
        <v>2.4900000000000002</v>
      </c>
      <c r="W432" s="22">
        <v>2.4950000000000001</v>
      </c>
      <c r="X432" s="22">
        <v>2.46</v>
      </c>
    </row>
    <row r="433" spans="1:24" ht="18.75" customHeight="1">
      <c r="A433" s="176">
        <v>44601</v>
      </c>
      <c r="B433" s="50">
        <v>181.53919999999999</v>
      </c>
      <c r="C433" s="50">
        <v>177.2286</v>
      </c>
      <c r="D433" s="50">
        <v>93.878</v>
      </c>
      <c r="E433" s="50">
        <v>19.96</v>
      </c>
      <c r="F433" s="51">
        <v>2.689E-3</v>
      </c>
      <c r="G433" s="51">
        <v>1.3644E-2</v>
      </c>
      <c r="H433" s="51">
        <v>1.6285999999999998E-2</v>
      </c>
      <c r="I433" s="51">
        <v>1.8168E-2</v>
      </c>
      <c r="J433" s="51">
        <v>1.9415000000000002E-2</v>
      </c>
      <c r="K433" s="51">
        <v>1.9182999999999999E-2</v>
      </c>
      <c r="L433" s="51">
        <v>2.2449E-2</v>
      </c>
      <c r="M433" s="51">
        <v>1.6285999999999998E-2</v>
      </c>
      <c r="N433" s="51">
        <v>2.2530000000000001E-2</v>
      </c>
      <c r="O433" s="52">
        <v>148.7808</v>
      </c>
      <c r="P433" s="50">
        <v>1750</v>
      </c>
      <c r="Q433" s="52">
        <v>2002.54</v>
      </c>
      <c r="R433" s="50">
        <v>10958.900000000001</v>
      </c>
      <c r="S433" s="30">
        <v>95.399000000000001</v>
      </c>
      <c r="T433" s="50">
        <v>6.3623000000000003</v>
      </c>
      <c r="U433" s="50">
        <v>6.3625999999999996</v>
      </c>
      <c r="V433" s="50">
        <v>2.54</v>
      </c>
      <c r="W433" s="22">
        <v>2.5350000000000001</v>
      </c>
      <c r="X433" s="22">
        <v>2.4700000000000002</v>
      </c>
    </row>
    <row r="434" spans="1:24" ht="18.75" customHeight="1">
      <c r="A434" s="176">
        <v>44600</v>
      </c>
      <c r="B434" s="50">
        <v>181.45490000000001</v>
      </c>
      <c r="C434" s="50">
        <v>176.74260000000001</v>
      </c>
      <c r="D434" s="50">
        <v>97.77</v>
      </c>
      <c r="E434" s="50">
        <v>21.44</v>
      </c>
      <c r="F434" s="51">
        <v>2.6120000000000002E-3</v>
      </c>
      <c r="G434" s="51">
        <v>1.3414000000000001E-2</v>
      </c>
      <c r="H434" s="51">
        <v>1.5795E-2</v>
      </c>
      <c r="I434" s="51">
        <v>1.8166999999999999E-2</v>
      </c>
      <c r="J434" s="51">
        <v>1.9632E-2</v>
      </c>
      <c r="K434" s="51">
        <v>1.9352000000000001E-2</v>
      </c>
      <c r="L434" s="51">
        <v>2.2571000000000001E-2</v>
      </c>
      <c r="M434" s="51">
        <v>1.5795E-2</v>
      </c>
      <c r="N434" s="51">
        <v>2.2460000000000001E-2</v>
      </c>
      <c r="O434" s="52">
        <v>148.6842</v>
      </c>
      <c r="P434" s="50">
        <v>1750</v>
      </c>
      <c r="Q434" s="52">
        <v>2002.54</v>
      </c>
      <c r="R434" s="50">
        <v>10958.900000000001</v>
      </c>
      <c r="S434" s="30">
        <v>95.484999999999999</v>
      </c>
      <c r="T434" s="50">
        <v>6.3612000000000002</v>
      </c>
      <c r="U434" s="50">
        <v>6.3635000000000002</v>
      </c>
      <c r="V434" s="50">
        <v>2.5550000000000002</v>
      </c>
      <c r="W434" s="22">
        <v>2.5350000000000001</v>
      </c>
      <c r="X434" s="22">
        <v>2.4700000000000002</v>
      </c>
    </row>
    <row r="435" spans="1:24" ht="18.75" customHeight="1">
      <c r="A435" s="176">
        <v>44599</v>
      </c>
      <c r="B435" s="50">
        <v>181.87350000000001</v>
      </c>
      <c r="C435" s="50">
        <v>178.3058</v>
      </c>
      <c r="D435" s="50">
        <v>97.48</v>
      </c>
      <c r="E435" s="50">
        <v>22.86</v>
      </c>
      <c r="F435" s="51">
        <v>2.1050000000000001E-3</v>
      </c>
      <c r="G435" s="51">
        <v>1.2903E-2</v>
      </c>
      <c r="H435" s="51">
        <v>1.5266999999999999E-2</v>
      </c>
      <c r="I435" s="51">
        <v>1.7649999999999999E-2</v>
      </c>
      <c r="J435" s="51">
        <v>1.9158999999999999E-2</v>
      </c>
      <c r="K435" s="51">
        <v>1.8867999999999999E-2</v>
      </c>
      <c r="L435" s="51">
        <v>2.2169000000000001E-2</v>
      </c>
      <c r="M435" s="51">
        <v>1.5266999999999999E-2</v>
      </c>
      <c r="N435" s="51">
        <v>2.2210000000000001E-2</v>
      </c>
      <c r="O435" s="52">
        <v>148.6711</v>
      </c>
      <c r="P435" s="50">
        <v>1750</v>
      </c>
      <c r="Q435" s="52">
        <v>2002.54</v>
      </c>
      <c r="R435" s="50">
        <v>10958.900000000001</v>
      </c>
      <c r="S435" s="30">
        <v>95.379000000000005</v>
      </c>
      <c r="T435" s="50">
        <v>6.3612000000000002</v>
      </c>
      <c r="U435" s="50">
        <v>6.3536000000000001</v>
      </c>
      <c r="V435" s="50">
        <v>2.5950000000000002</v>
      </c>
      <c r="W435" s="22">
        <v>2.57</v>
      </c>
      <c r="X435" s="22">
        <v>2.4900000000000002</v>
      </c>
    </row>
    <row r="436" spans="1:24" ht="18.75" customHeight="1">
      <c r="A436" s="176">
        <v>44596</v>
      </c>
      <c r="B436" s="50">
        <v>181.97409999999999</v>
      </c>
      <c r="C436" s="50">
        <v>179.45480000000001</v>
      </c>
      <c r="D436" s="50">
        <v>92.614999999999995</v>
      </c>
      <c r="E436" s="50">
        <v>23.22</v>
      </c>
      <c r="F436" s="51">
        <v>2.232E-3</v>
      </c>
      <c r="G436" s="51">
        <v>1.3099E-2</v>
      </c>
      <c r="H436" s="51">
        <v>1.5346E-2</v>
      </c>
      <c r="I436" s="51">
        <v>1.7682E-2</v>
      </c>
      <c r="J436" s="51">
        <v>1.9085000000000001E-2</v>
      </c>
      <c r="K436" s="51">
        <v>1.8818999999999999E-2</v>
      </c>
      <c r="L436" s="51">
        <v>2.2100999999999999E-2</v>
      </c>
      <c r="M436" s="51">
        <v>1.5346E-2</v>
      </c>
      <c r="N436" s="51">
        <v>2.215E-2</v>
      </c>
      <c r="O436" s="52">
        <v>148.65799999999999</v>
      </c>
      <c r="P436" s="50">
        <v>1750</v>
      </c>
      <c r="Q436" s="52">
        <v>2002.54</v>
      </c>
      <c r="R436" s="50">
        <v>10958.900000000001</v>
      </c>
      <c r="S436" s="30">
        <v>95.936000000000007</v>
      </c>
      <c r="T436" s="50">
        <v>6.3612000000000002</v>
      </c>
      <c r="U436" s="50">
        <v>6.3578999999999999</v>
      </c>
      <c r="V436" s="50">
        <v>2.5950000000000002</v>
      </c>
      <c r="W436" s="22">
        <v>2.57</v>
      </c>
      <c r="X436" s="22">
        <v>2.4900000000000002</v>
      </c>
    </row>
    <row r="437" spans="1:24" ht="18.75" customHeight="1">
      <c r="A437" s="176">
        <v>44595</v>
      </c>
      <c r="B437" s="50">
        <v>182.81549999999999</v>
      </c>
      <c r="C437" s="50">
        <v>179.7576</v>
      </c>
      <c r="D437" s="50">
        <v>91.119</v>
      </c>
      <c r="E437" s="50">
        <v>24.35</v>
      </c>
      <c r="F437" s="51">
        <v>1.902E-3</v>
      </c>
      <c r="G437" s="51">
        <v>1.1958999999999999E-2</v>
      </c>
      <c r="H437" s="51">
        <v>1.4212000000000001E-2</v>
      </c>
      <c r="I437" s="51">
        <v>1.6704E-2</v>
      </c>
      <c r="J437" s="51">
        <v>1.8305999999999999E-2</v>
      </c>
      <c r="K437" s="51">
        <v>1.7978000000000001E-2</v>
      </c>
      <c r="L437" s="51">
        <v>2.1517000000000001E-2</v>
      </c>
      <c r="M437" s="51">
        <v>1.4212000000000001E-2</v>
      </c>
      <c r="N437" s="51">
        <v>2.215E-2</v>
      </c>
      <c r="O437" s="52">
        <v>148.64490000000001</v>
      </c>
      <c r="P437" s="50">
        <v>1750</v>
      </c>
      <c r="Q437" s="52">
        <v>2002.54</v>
      </c>
      <c r="R437" s="50">
        <v>10958.900000000001</v>
      </c>
      <c r="S437" s="30">
        <v>96.385000000000005</v>
      </c>
      <c r="T437" s="50">
        <v>6.3612000000000002</v>
      </c>
      <c r="U437" s="50">
        <v>6.3691000000000004</v>
      </c>
      <c r="V437" s="50">
        <v>2.5950000000000002</v>
      </c>
      <c r="W437" s="22">
        <v>2.5649999999999999</v>
      </c>
      <c r="X437" s="22">
        <v>2.4900000000000002</v>
      </c>
    </row>
    <row r="438" spans="1:24" ht="18.75" customHeight="1">
      <c r="A438" s="176">
        <v>44594</v>
      </c>
      <c r="B438" s="50">
        <v>183.14080000000001</v>
      </c>
      <c r="C438" s="50">
        <v>179.7328</v>
      </c>
      <c r="D438" s="50">
        <v>91.119</v>
      </c>
      <c r="E438" s="50">
        <v>22.09</v>
      </c>
      <c r="F438" s="51">
        <v>1.851E-3</v>
      </c>
      <c r="G438" s="51">
        <v>1.1535E-2</v>
      </c>
      <c r="H438" s="51">
        <v>1.3691E-2</v>
      </c>
      <c r="I438" s="51">
        <v>1.6079E-2</v>
      </c>
      <c r="J438" s="51">
        <v>1.7750999999999999E-2</v>
      </c>
      <c r="K438" s="51">
        <v>1.7381000000000001E-2</v>
      </c>
      <c r="L438" s="51">
        <v>2.1083000000000001E-2</v>
      </c>
      <c r="M438" s="51">
        <v>1.3691E-2</v>
      </c>
      <c r="N438" s="51">
        <v>2.215E-2</v>
      </c>
      <c r="O438" s="52">
        <v>148.6319</v>
      </c>
      <c r="P438" s="50">
        <v>1750</v>
      </c>
      <c r="Q438" s="52">
        <v>2002.54</v>
      </c>
      <c r="R438" s="50">
        <v>10958.900000000001</v>
      </c>
      <c r="S438" s="30">
        <v>96.54</v>
      </c>
      <c r="T438" s="50">
        <v>6.3612000000000002</v>
      </c>
      <c r="U438" s="50">
        <v>6.3707000000000003</v>
      </c>
      <c r="V438" s="50">
        <v>2.59</v>
      </c>
      <c r="W438" s="22">
        <v>2.5649999999999999</v>
      </c>
      <c r="X438" s="22">
        <v>2.4900000000000002</v>
      </c>
    </row>
    <row r="439" spans="1:24" ht="18.75" customHeight="1">
      <c r="A439" s="176">
        <v>44593</v>
      </c>
      <c r="B439" s="50">
        <v>182.98009999999999</v>
      </c>
      <c r="C439" s="50">
        <v>179.64750000000001</v>
      </c>
      <c r="D439" s="50">
        <v>91.119</v>
      </c>
      <c r="E439" s="50">
        <v>21.96</v>
      </c>
      <c r="F439" s="51">
        <v>1.902E-3</v>
      </c>
      <c r="G439" s="51">
        <v>1.1651E-2</v>
      </c>
      <c r="H439" s="51">
        <v>1.3771E-2</v>
      </c>
      <c r="I439" s="51">
        <v>1.6177E-2</v>
      </c>
      <c r="J439" s="51">
        <v>1.7874999999999999E-2</v>
      </c>
      <c r="K439" s="51">
        <v>1.7524000000000001E-2</v>
      </c>
      <c r="L439" s="51">
        <v>2.1090000000000001E-2</v>
      </c>
      <c r="M439" s="51">
        <v>1.3771E-2</v>
      </c>
      <c r="N439" s="51">
        <v>2.215E-2</v>
      </c>
      <c r="O439" s="52">
        <v>148.59399999999999</v>
      </c>
      <c r="P439" s="50">
        <v>1750</v>
      </c>
      <c r="Q439" s="52">
        <v>2020.38</v>
      </c>
      <c r="R439" s="50">
        <v>9268</v>
      </c>
      <c r="S439" s="30">
        <v>97.27</v>
      </c>
      <c r="T439" s="50">
        <v>6.3612000000000002</v>
      </c>
      <c r="U439" s="50">
        <v>6.3677999999999999</v>
      </c>
      <c r="V439" s="50">
        <v>2.6</v>
      </c>
      <c r="W439" s="22">
        <v>2.5750000000000002</v>
      </c>
      <c r="X439" s="22">
        <v>2.5</v>
      </c>
    </row>
    <row r="440" spans="1:24" ht="18.75" customHeight="1">
      <c r="A440" s="176">
        <v>44592</v>
      </c>
      <c r="B440" s="50">
        <v>183.078</v>
      </c>
      <c r="C440" s="50">
        <v>179.61330000000001</v>
      </c>
      <c r="D440" s="50">
        <v>91.119</v>
      </c>
      <c r="E440" s="50">
        <v>24.83</v>
      </c>
      <c r="F440" s="51">
        <v>1.8E-3</v>
      </c>
      <c r="G440" s="51">
        <v>1.1787000000000001E-2</v>
      </c>
      <c r="H440" s="51">
        <v>1.3769E-2</v>
      </c>
      <c r="I440" s="51">
        <v>1.6094000000000001E-2</v>
      </c>
      <c r="J440" s="51">
        <v>1.7767000000000002E-2</v>
      </c>
      <c r="K440" s="51">
        <v>1.7381000000000001E-2</v>
      </c>
      <c r="L440" s="51">
        <v>2.1075E-2</v>
      </c>
      <c r="M440" s="51">
        <v>1.3769E-2</v>
      </c>
      <c r="N440" s="51">
        <v>2.215E-2</v>
      </c>
      <c r="O440" s="52">
        <v>148.63810000000001</v>
      </c>
      <c r="P440" s="50">
        <v>1750</v>
      </c>
      <c r="Q440" s="52">
        <v>2020.38</v>
      </c>
      <c r="R440" s="50">
        <v>9268</v>
      </c>
      <c r="S440" s="30">
        <v>97.254999999999995</v>
      </c>
      <c r="T440" s="50">
        <v>6.3681999999999999</v>
      </c>
      <c r="U440" s="50">
        <v>6.3685</v>
      </c>
      <c r="V440" s="50">
        <v>2.4900000000000002</v>
      </c>
      <c r="W440" s="22">
        <v>2.4700000000000002</v>
      </c>
      <c r="X440" s="22">
        <v>2.4</v>
      </c>
    </row>
    <row r="441" spans="1:24" ht="18.75" customHeight="1">
      <c r="A441" s="176">
        <v>44589</v>
      </c>
      <c r="B441" s="50">
        <v>183.17230000000001</v>
      </c>
      <c r="C441" s="50">
        <v>179.99359999999999</v>
      </c>
      <c r="D441" s="50">
        <v>91.119</v>
      </c>
      <c r="E441" s="50">
        <v>27.66</v>
      </c>
      <c r="F441" s="51">
        <v>1.75E-3</v>
      </c>
      <c r="G441" s="51">
        <v>1.1623E-2</v>
      </c>
      <c r="H441" s="51">
        <v>1.3738999999999999E-2</v>
      </c>
      <c r="I441" s="51">
        <v>1.6126999999999999E-2</v>
      </c>
      <c r="J441" s="51">
        <v>1.7694000000000001E-2</v>
      </c>
      <c r="K441" s="51">
        <v>1.7357000000000001E-2</v>
      </c>
      <c r="L441" s="51">
        <v>2.0733000000000001E-2</v>
      </c>
      <c r="M441" s="51">
        <v>1.3738999999999999E-2</v>
      </c>
      <c r="N441" s="51">
        <v>2.215E-2</v>
      </c>
      <c r="O441" s="52">
        <v>148.65450000000001</v>
      </c>
      <c r="P441" s="50">
        <v>1750</v>
      </c>
      <c r="Q441" s="52">
        <v>2020.38</v>
      </c>
      <c r="R441" s="50">
        <v>9268</v>
      </c>
      <c r="S441" s="30">
        <v>96.477999999999994</v>
      </c>
      <c r="T441" s="50">
        <v>6.3209</v>
      </c>
      <c r="U441" s="50">
        <v>6.3354999999999997</v>
      </c>
      <c r="V441" s="50">
        <v>2.42</v>
      </c>
      <c r="W441" s="22">
        <v>2.41</v>
      </c>
      <c r="X441" s="22">
        <v>2.31</v>
      </c>
    </row>
    <row r="442" spans="1:24" ht="18.75" customHeight="1">
      <c r="A442" s="176">
        <v>44588</v>
      </c>
      <c r="B442" s="50">
        <v>183.10489999999999</v>
      </c>
      <c r="C442" s="50">
        <v>182.50899999999999</v>
      </c>
      <c r="D442" s="50">
        <v>90.686000000000007</v>
      </c>
      <c r="E442" s="50">
        <v>30.49</v>
      </c>
      <c r="F442" s="51">
        <v>1.902E-3</v>
      </c>
      <c r="G442" s="51">
        <v>1.1882E-2</v>
      </c>
      <c r="H442" s="51">
        <v>1.4194E-2</v>
      </c>
      <c r="I442" s="51">
        <v>1.6583000000000001E-2</v>
      </c>
      <c r="J442" s="51">
        <v>1.7994E-2</v>
      </c>
      <c r="K442" s="51">
        <v>1.7698999999999999E-2</v>
      </c>
      <c r="L442" s="51">
        <v>2.0927999999999999E-2</v>
      </c>
      <c r="M442" s="51">
        <v>1.4194E-2</v>
      </c>
      <c r="N442" s="51">
        <v>2.2519999999999998E-2</v>
      </c>
      <c r="O442" s="52">
        <v>148.62799999999999</v>
      </c>
      <c r="P442" s="50">
        <v>1750</v>
      </c>
      <c r="Q442" s="52">
        <v>2020.38</v>
      </c>
      <c r="R442" s="50">
        <v>9268</v>
      </c>
      <c r="S442" s="30">
        <v>95.947999999999993</v>
      </c>
      <c r="T442" s="50">
        <v>6.3261000000000003</v>
      </c>
      <c r="U442" s="50">
        <v>6.3311000000000002</v>
      </c>
      <c r="V442" s="50">
        <v>2.38</v>
      </c>
      <c r="W442" s="22">
        <v>2.355</v>
      </c>
      <c r="X442" s="22">
        <v>2.2749999999999999</v>
      </c>
    </row>
    <row r="443" spans="1:24" ht="18.75" customHeight="1">
      <c r="A443" s="176">
        <v>44587</v>
      </c>
      <c r="B443" s="50">
        <v>182.88290000000001</v>
      </c>
      <c r="C443" s="50">
        <v>182.59</v>
      </c>
      <c r="D443" s="50">
        <v>88.456000000000003</v>
      </c>
      <c r="E443" s="50">
        <v>31.96</v>
      </c>
      <c r="F443" s="51">
        <v>1.851E-3</v>
      </c>
      <c r="G443" s="51">
        <v>1.1504E-2</v>
      </c>
      <c r="H443" s="51">
        <v>1.4001E-2</v>
      </c>
      <c r="I443" s="51">
        <v>1.6844000000000001E-2</v>
      </c>
      <c r="J443" s="51">
        <v>1.8637000000000001E-2</v>
      </c>
      <c r="K443" s="51">
        <v>1.8259999999999998E-2</v>
      </c>
      <c r="L443" s="51">
        <v>2.1649000000000002E-2</v>
      </c>
      <c r="M443" s="51">
        <v>1.4001E-2</v>
      </c>
      <c r="N443" s="51">
        <v>2.249E-2</v>
      </c>
      <c r="O443" s="52">
        <v>148.60730000000001</v>
      </c>
      <c r="P443" s="50">
        <v>1750</v>
      </c>
      <c r="Q443" s="52">
        <v>2020.38</v>
      </c>
      <c r="R443" s="50">
        <v>9268</v>
      </c>
      <c r="S443" s="30">
        <v>95.918000000000006</v>
      </c>
      <c r="T443" s="50">
        <v>6.3307000000000002</v>
      </c>
      <c r="U443" s="50">
        <v>6.3337000000000003</v>
      </c>
      <c r="V443" s="50">
        <v>2.3450000000000002</v>
      </c>
      <c r="W443" s="22">
        <v>2.3250000000000002</v>
      </c>
      <c r="X443" s="22">
        <v>2.23</v>
      </c>
    </row>
    <row r="444" spans="1:24" ht="18.75" customHeight="1">
      <c r="A444" s="176">
        <v>44586</v>
      </c>
      <c r="B444" s="50">
        <v>183.51089999999999</v>
      </c>
      <c r="C444" s="50">
        <v>181.7841</v>
      </c>
      <c r="D444" s="50">
        <v>90.055000000000007</v>
      </c>
      <c r="E444" s="50">
        <v>31.16</v>
      </c>
      <c r="F444" s="51">
        <v>1.7750000000000001E-3</v>
      </c>
      <c r="G444" s="51">
        <v>1.0174000000000001E-2</v>
      </c>
      <c r="H444" s="51">
        <v>1.2648E-2</v>
      </c>
      <c r="I444" s="51">
        <v>1.5540999999999999E-2</v>
      </c>
      <c r="J444" s="51">
        <v>1.7689E-2</v>
      </c>
      <c r="K444" s="51">
        <v>1.7160000000000002E-2</v>
      </c>
      <c r="L444" s="51">
        <v>2.1118000000000001E-2</v>
      </c>
      <c r="M444" s="51">
        <v>1.2648E-2</v>
      </c>
      <c r="N444" s="51">
        <v>2.249E-2</v>
      </c>
      <c r="O444" s="52">
        <v>148.4778</v>
      </c>
      <c r="P444" s="50">
        <v>1750</v>
      </c>
      <c r="Q444" s="52">
        <v>2020.38</v>
      </c>
      <c r="R444" s="50">
        <v>9268</v>
      </c>
      <c r="S444" s="30">
        <v>95.641999999999996</v>
      </c>
      <c r="T444" s="50">
        <v>6.3387000000000002</v>
      </c>
      <c r="U444" s="50">
        <v>6.3414000000000001</v>
      </c>
      <c r="V444" s="50">
        <v>2.4</v>
      </c>
      <c r="W444" s="22">
        <v>2.38</v>
      </c>
      <c r="X444" s="22">
        <v>2.2799999999999998</v>
      </c>
    </row>
    <row r="445" spans="1:24" ht="18.75" customHeight="1">
      <c r="A445" s="176">
        <v>44585</v>
      </c>
      <c r="B445" s="50">
        <v>183.65</v>
      </c>
      <c r="C445" s="50">
        <v>180.5393</v>
      </c>
      <c r="D445" s="50">
        <v>88.784000000000006</v>
      </c>
      <c r="E445" s="50">
        <v>29.9</v>
      </c>
      <c r="F445" s="51">
        <v>1.547E-3</v>
      </c>
      <c r="G445" s="51">
        <v>9.7099999999999999E-3</v>
      </c>
      <c r="H445" s="51">
        <v>1.2566000000000001E-2</v>
      </c>
      <c r="I445" s="51">
        <v>1.5472E-2</v>
      </c>
      <c r="J445" s="51">
        <v>1.7706E-2</v>
      </c>
      <c r="K445" s="51">
        <v>1.7159000000000001E-2</v>
      </c>
      <c r="L445" s="51">
        <v>2.1118000000000001E-2</v>
      </c>
      <c r="M445" s="51">
        <v>1.2566000000000001E-2</v>
      </c>
      <c r="N445" s="51">
        <v>2.1829999999999999E-2</v>
      </c>
      <c r="O445" s="52">
        <v>148.417</v>
      </c>
      <c r="P445" s="50">
        <v>1750</v>
      </c>
      <c r="Q445" s="52">
        <v>2020.38</v>
      </c>
      <c r="R445" s="50">
        <v>9268</v>
      </c>
      <c r="S445" s="30">
        <v>95.734999999999999</v>
      </c>
      <c r="T445" s="50">
        <v>6.3411</v>
      </c>
      <c r="U445" s="50">
        <v>6.3470000000000004</v>
      </c>
      <c r="V445" s="50">
        <v>2.4</v>
      </c>
      <c r="W445" s="22">
        <v>2.3849999999999998</v>
      </c>
      <c r="X445" s="22">
        <v>2.2799999999999998</v>
      </c>
    </row>
    <row r="446" spans="1:24" ht="18.75" customHeight="1">
      <c r="A446" s="176">
        <v>44582</v>
      </c>
      <c r="B446" s="50">
        <v>183.82769999999999</v>
      </c>
      <c r="C446" s="50">
        <v>178.55860000000001</v>
      </c>
      <c r="D446" s="50">
        <v>87.994</v>
      </c>
      <c r="E446" s="50">
        <v>28.85</v>
      </c>
      <c r="F446" s="51">
        <v>1.5969999999999999E-3</v>
      </c>
      <c r="G446" s="51">
        <v>1.0014E-2</v>
      </c>
      <c r="H446" s="51">
        <v>1.2860999999999999E-2</v>
      </c>
      <c r="I446" s="51">
        <v>1.5571E-2</v>
      </c>
      <c r="J446" s="51">
        <v>1.7580999999999999E-2</v>
      </c>
      <c r="K446" s="51">
        <v>1.7108999999999999E-2</v>
      </c>
      <c r="L446" s="51">
        <v>2.0709999999999999E-2</v>
      </c>
      <c r="M446" s="51">
        <v>1.2860999999999999E-2</v>
      </c>
      <c r="N446" s="51">
        <v>2.2290000000000001E-2</v>
      </c>
      <c r="O446" s="52">
        <v>148.36279999999999</v>
      </c>
      <c r="P446" s="50">
        <v>1750</v>
      </c>
      <c r="Q446" s="52">
        <v>2020.38</v>
      </c>
      <c r="R446" s="50">
        <v>9268</v>
      </c>
      <c r="S446" s="30">
        <v>95.51</v>
      </c>
      <c r="T446" s="50">
        <v>6.3451000000000004</v>
      </c>
      <c r="U446" s="50">
        <v>6.3510999999999997</v>
      </c>
      <c r="V446" s="50">
        <v>2.4449999999999998</v>
      </c>
      <c r="W446" s="22">
        <v>2.4249999999999998</v>
      </c>
      <c r="X446" s="22">
        <v>2.29</v>
      </c>
    </row>
    <row r="447" spans="1:24" ht="18.75" customHeight="1">
      <c r="A447" s="176">
        <v>44581</v>
      </c>
      <c r="B447" s="50">
        <v>183.3048</v>
      </c>
      <c r="C447" s="50">
        <v>175.16300000000001</v>
      </c>
      <c r="D447" s="50">
        <v>86.302000000000007</v>
      </c>
      <c r="E447" s="50">
        <v>25.59</v>
      </c>
      <c r="F447" s="51">
        <v>1.6479999999999999E-3</v>
      </c>
      <c r="G447" s="51">
        <v>1.0248999999999999E-2</v>
      </c>
      <c r="H447" s="51">
        <v>1.3098E-2</v>
      </c>
      <c r="I447" s="51">
        <v>1.5865000000000001E-2</v>
      </c>
      <c r="J447" s="51">
        <v>1.804E-2</v>
      </c>
      <c r="K447" s="51">
        <v>1.7493999999999999E-2</v>
      </c>
      <c r="L447" s="51">
        <v>2.1169E-2</v>
      </c>
      <c r="M447" s="51">
        <v>1.3098E-2</v>
      </c>
      <c r="N447" s="51">
        <v>2.2839999999999999E-2</v>
      </c>
      <c r="O447" s="52">
        <v>148.4213</v>
      </c>
      <c r="P447" s="50">
        <v>1750</v>
      </c>
      <c r="Q447" s="52">
        <v>2020.38</v>
      </c>
      <c r="R447" s="50">
        <v>9268</v>
      </c>
      <c r="S447" s="30">
        <v>95.731999999999999</v>
      </c>
      <c r="T447" s="50">
        <v>6.3529999999999998</v>
      </c>
      <c r="U447" s="50">
        <v>6.3605999999999998</v>
      </c>
      <c r="V447" s="50">
        <v>2.33</v>
      </c>
      <c r="W447" s="22">
        <v>2.2949999999999999</v>
      </c>
      <c r="X447" s="22">
        <v>2.2050000000000001</v>
      </c>
    </row>
    <row r="448" spans="1:24" ht="18.75" customHeight="1">
      <c r="A448" s="176">
        <v>44580</v>
      </c>
      <c r="B448" s="50">
        <v>183.208</v>
      </c>
      <c r="C448" s="50">
        <v>168.62389999999999</v>
      </c>
      <c r="D448" s="50">
        <v>86.537000000000006</v>
      </c>
      <c r="E448" s="50">
        <v>23.85</v>
      </c>
      <c r="F448" s="51">
        <v>1.6479999999999999E-3</v>
      </c>
      <c r="G448" s="51">
        <v>1.0572E-2</v>
      </c>
      <c r="H448" s="51">
        <v>1.3634E-2</v>
      </c>
      <c r="I448" s="51">
        <v>1.6480000000000002E-2</v>
      </c>
      <c r="J448" s="51">
        <v>1.8645999999999999E-2</v>
      </c>
      <c r="K448" s="51">
        <v>1.8175E-2</v>
      </c>
      <c r="L448" s="51">
        <v>2.1760000000000002E-2</v>
      </c>
      <c r="M448" s="51">
        <v>1.3634E-2</v>
      </c>
      <c r="N448" s="51">
        <v>2.2859999999999998E-2</v>
      </c>
      <c r="O448" s="52">
        <v>148.2954</v>
      </c>
      <c r="P448" s="50">
        <v>1750</v>
      </c>
      <c r="Q448" s="52">
        <v>2020.38</v>
      </c>
      <c r="R448" s="50">
        <v>9268</v>
      </c>
      <c r="S448" s="30">
        <v>95.257999999999996</v>
      </c>
      <c r="T448" s="50">
        <v>6.3483999999999998</v>
      </c>
      <c r="U448" s="50">
        <v>6.3512000000000004</v>
      </c>
      <c r="V448" s="50">
        <v>2.415</v>
      </c>
      <c r="W448" s="22">
        <v>2.3849999999999998</v>
      </c>
      <c r="X448" s="22">
        <v>2.2549999999999999</v>
      </c>
    </row>
    <row r="449" spans="1:24" ht="18.75" customHeight="1">
      <c r="A449" s="176">
        <v>44579</v>
      </c>
      <c r="B449" s="50">
        <v>182.33590000000001</v>
      </c>
      <c r="C449" s="50">
        <v>166.06870000000001</v>
      </c>
      <c r="D449" s="50">
        <v>88.641999999999996</v>
      </c>
      <c r="E449" s="50">
        <v>22.79</v>
      </c>
      <c r="F449" s="51">
        <v>1.242E-3</v>
      </c>
      <c r="G449" s="51">
        <v>1.0425E-2</v>
      </c>
      <c r="H449" s="51">
        <v>1.3578E-2</v>
      </c>
      <c r="I449" s="51">
        <v>1.6577999999999999E-2</v>
      </c>
      <c r="J449" s="51">
        <v>1.8735000000000002E-2</v>
      </c>
      <c r="K449" s="51">
        <v>1.8270999999999999E-2</v>
      </c>
      <c r="L449" s="51">
        <v>2.1878999999999999E-2</v>
      </c>
      <c r="M449" s="51">
        <v>1.3578E-2</v>
      </c>
      <c r="N449" s="51">
        <v>2.3210000000000001E-2</v>
      </c>
      <c r="O449" s="52">
        <v>148.18870000000001</v>
      </c>
      <c r="P449" s="50">
        <v>1750</v>
      </c>
      <c r="Q449" s="52">
        <v>2020.38</v>
      </c>
      <c r="R449" s="50">
        <v>9268</v>
      </c>
      <c r="S449" s="30">
        <v>95.165000000000006</v>
      </c>
      <c r="T449" s="50">
        <v>6.3526999999999996</v>
      </c>
      <c r="U449" s="50">
        <v>6.3578000000000001</v>
      </c>
      <c r="V449" s="50">
        <v>2.4649999999999999</v>
      </c>
      <c r="W449" s="22">
        <v>2.42</v>
      </c>
      <c r="X449" s="22">
        <v>2.3250000000000002</v>
      </c>
    </row>
    <row r="450" spans="1:24" ht="18.75" customHeight="1">
      <c r="A450" s="176">
        <v>44578</v>
      </c>
      <c r="B450" s="50">
        <v>183.17359999999999</v>
      </c>
      <c r="C450" s="50">
        <v>170.98</v>
      </c>
      <c r="D450" s="50">
        <v>89.843999999999994</v>
      </c>
      <c r="E450" s="50">
        <v>19.190000000000001</v>
      </c>
      <c r="F450" s="51">
        <v>1.116E-3</v>
      </c>
      <c r="G450" s="51">
        <v>9.6679999999999995E-3</v>
      </c>
      <c r="H450" s="51">
        <v>1.2664999999999999E-2</v>
      </c>
      <c r="I450" s="51">
        <v>1.5577000000000001E-2</v>
      </c>
      <c r="J450" s="51">
        <v>1.7840999999999999E-2</v>
      </c>
      <c r="K450" s="51">
        <v>1.7271000000000002E-2</v>
      </c>
      <c r="L450" s="51">
        <v>2.1218999999999998E-2</v>
      </c>
      <c r="M450" s="51">
        <v>1.2664999999999999E-2</v>
      </c>
      <c r="N450" s="51">
        <v>2.3900000000000001E-2</v>
      </c>
      <c r="O450" s="52">
        <v>148.15969999999999</v>
      </c>
      <c r="P450" s="50">
        <v>1750</v>
      </c>
      <c r="Q450" s="52">
        <v>2020.38</v>
      </c>
      <c r="R450" s="50">
        <v>9268</v>
      </c>
      <c r="S450" s="30">
        <v>94.79</v>
      </c>
      <c r="T450" s="50">
        <v>6.3597999999999999</v>
      </c>
      <c r="U450" s="50">
        <v>6.3644999999999996</v>
      </c>
      <c r="V450" s="50">
        <v>2.4750000000000001</v>
      </c>
      <c r="W450" s="22">
        <v>2.46</v>
      </c>
      <c r="X450" s="22">
        <v>2.37</v>
      </c>
    </row>
    <row r="451" spans="1:24" ht="18.75" customHeight="1">
      <c r="A451" s="176">
        <v>44575</v>
      </c>
      <c r="B451" s="50">
        <v>183.17359999999999</v>
      </c>
      <c r="C451" s="50">
        <v>170.98</v>
      </c>
      <c r="D451" s="50">
        <v>81.938000000000002</v>
      </c>
      <c r="E451" s="50">
        <v>19.190000000000001</v>
      </c>
      <c r="F451" s="51">
        <v>1.116E-3</v>
      </c>
      <c r="G451" s="51">
        <v>9.6679999999999995E-3</v>
      </c>
      <c r="H451" s="51">
        <v>1.2664999999999999E-2</v>
      </c>
      <c r="I451" s="51">
        <v>1.5577000000000001E-2</v>
      </c>
      <c r="J451" s="51">
        <v>1.7840999999999999E-2</v>
      </c>
      <c r="K451" s="51">
        <v>1.7271000000000002E-2</v>
      </c>
      <c r="L451" s="51">
        <v>2.1218999999999998E-2</v>
      </c>
      <c r="M451" s="51">
        <v>1.2664999999999999E-2</v>
      </c>
      <c r="N451" s="51">
        <v>2.4039999999999999E-2</v>
      </c>
      <c r="O451" s="52">
        <v>148.16630000000001</v>
      </c>
      <c r="P451" s="50">
        <v>1750</v>
      </c>
      <c r="Q451" s="52">
        <v>2020.38</v>
      </c>
      <c r="R451" s="50">
        <v>9268</v>
      </c>
      <c r="S451" s="30">
        <v>94.915000000000006</v>
      </c>
      <c r="T451" s="50">
        <v>6.3583999999999996</v>
      </c>
      <c r="U451" s="50">
        <v>6.3625999999999996</v>
      </c>
      <c r="V451" s="50">
        <v>2.4550000000000001</v>
      </c>
      <c r="W451" s="22">
        <v>2.4350000000000001</v>
      </c>
      <c r="X451" s="22">
        <v>2.335</v>
      </c>
    </row>
    <row r="452" spans="1:24" ht="18.75" customHeight="1">
      <c r="A452" s="176">
        <v>44574</v>
      </c>
      <c r="B452" s="50">
        <v>184.16820000000001</v>
      </c>
      <c r="C452" s="50">
        <v>173.62710000000001</v>
      </c>
      <c r="D452" s="50">
        <v>81.938000000000002</v>
      </c>
      <c r="E452" s="50">
        <v>20.309999999999999</v>
      </c>
      <c r="F452" s="51">
        <v>1.1410000000000001E-3</v>
      </c>
      <c r="G452" s="51">
        <v>8.9289999999999994E-3</v>
      </c>
      <c r="H452" s="51">
        <v>1.1943E-2</v>
      </c>
      <c r="I452" s="51">
        <v>1.4728E-2</v>
      </c>
      <c r="J452" s="51">
        <v>1.7041000000000001E-2</v>
      </c>
      <c r="K452" s="51">
        <v>1.6420000000000001E-2</v>
      </c>
      <c r="L452" s="51">
        <v>2.0427000000000001E-2</v>
      </c>
      <c r="M452" s="51">
        <v>1.1943E-2</v>
      </c>
      <c r="N452" s="51">
        <v>2.4E-2</v>
      </c>
      <c r="O452" s="52">
        <v>148.1617</v>
      </c>
      <c r="P452" s="50">
        <v>1750</v>
      </c>
      <c r="Q452" s="52">
        <v>2020.38</v>
      </c>
      <c r="R452" s="50">
        <v>9268</v>
      </c>
      <c r="S452" s="30">
        <v>95.623999999999995</v>
      </c>
      <c r="T452" s="50">
        <v>6.3739999999999997</v>
      </c>
      <c r="U452" s="50">
        <v>6.3773999999999997</v>
      </c>
      <c r="V452" s="50">
        <v>2.4750000000000001</v>
      </c>
      <c r="W452" s="22">
        <v>2.46</v>
      </c>
      <c r="X452" s="22">
        <v>2.36</v>
      </c>
    </row>
    <row r="453" spans="1:24" ht="18.75" customHeight="1">
      <c r="A453" s="176">
        <v>44573</v>
      </c>
      <c r="B453" s="50">
        <v>184.23769999999999</v>
      </c>
      <c r="C453" s="50">
        <v>176.458</v>
      </c>
      <c r="D453" s="50">
        <v>80.125</v>
      </c>
      <c r="E453" s="50">
        <v>17.62</v>
      </c>
      <c r="F453" s="51">
        <v>1.1410000000000001E-3</v>
      </c>
      <c r="G453" s="51">
        <v>9.1889999999999993E-3</v>
      </c>
      <c r="H453" s="51">
        <v>1.2317E-2</v>
      </c>
      <c r="I453" s="51">
        <v>1.5188999999999999E-2</v>
      </c>
      <c r="J453" s="51">
        <v>1.7427999999999999E-2</v>
      </c>
      <c r="K453" s="51">
        <v>1.6877E-2</v>
      </c>
      <c r="L453" s="51">
        <v>2.0861000000000001E-2</v>
      </c>
      <c r="M453" s="51">
        <v>1.2317E-2</v>
      </c>
      <c r="N453" s="51">
        <v>2.3879999999999998E-2</v>
      </c>
      <c r="O453" s="52">
        <v>148.12139999999999</v>
      </c>
      <c r="P453" s="50">
        <v>1750</v>
      </c>
      <c r="Q453" s="52">
        <v>2020.38</v>
      </c>
      <c r="R453" s="50">
        <v>9268</v>
      </c>
      <c r="S453" s="30">
        <v>95.991</v>
      </c>
      <c r="T453" s="50">
        <v>6.3761999999999999</v>
      </c>
      <c r="U453" s="50">
        <v>6.3806000000000003</v>
      </c>
      <c r="V453" s="50">
        <v>2.5</v>
      </c>
      <c r="W453" s="22">
        <v>2.48</v>
      </c>
      <c r="X453" s="22">
        <v>2.37</v>
      </c>
    </row>
    <row r="454" spans="1:24" ht="18.75" customHeight="1">
      <c r="A454" s="176">
        <v>44572</v>
      </c>
      <c r="B454" s="50">
        <v>184.46</v>
      </c>
      <c r="C454" s="50">
        <v>180.6446</v>
      </c>
      <c r="D454" s="50">
        <v>79.742000000000004</v>
      </c>
      <c r="E454" s="50">
        <v>18.41</v>
      </c>
      <c r="F454" s="51">
        <v>1.09E-3</v>
      </c>
      <c r="G454" s="51">
        <v>8.8249999999999995E-3</v>
      </c>
      <c r="H454" s="51">
        <v>1.1743999999999999E-2</v>
      </c>
      <c r="I454" s="51">
        <v>1.499E-2</v>
      </c>
      <c r="J454" s="51">
        <v>1.7357000000000001E-2</v>
      </c>
      <c r="K454" s="51">
        <v>1.678E-2</v>
      </c>
      <c r="L454" s="51">
        <v>2.0622000000000001E-2</v>
      </c>
      <c r="M454" s="51">
        <v>1.1743999999999999E-2</v>
      </c>
      <c r="N454" s="51">
        <v>2.3939999999999999E-2</v>
      </c>
      <c r="O454" s="52">
        <v>148.07320000000001</v>
      </c>
      <c r="P454" s="50">
        <v>1750</v>
      </c>
      <c r="Q454" s="52">
        <v>2020.38</v>
      </c>
      <c r="R454" s="50">
        <v>9268</v>
      </c>
      <c r="S454" s="30">
        <v>95.718999999999994</v>
      </c>
      <c r="T454" s="50">
        <v>6.3777999999999997</v>
      </c>
      <c r="U454" s="50">
        <v>6.3829000000000002</v>
      </c>
      <c r="V454" s="50">
        <v>2.52</v>
      </c>
      <c r="W454" s="22">
        <v>2.4900000000000002</v>
      </c>
      <c r="X454" s="22">
        <v>2.3650000000000002</v>
      </c>
    </row>
    <row r="455" spans="1:24" ht="18.75" customHeight="1">
      <c r="A455" s="176">
        <v>44571</v>
      </c>
      <c r="B455" s="50">
        <v>184.43510000000001</v>
      </c>
      <c r="C455" s="50">
        <v>182.0471</v>
      </c>
      <c r="D455" s="50">
        <v>80.25</v>
      </c>
      <c r="E455" s="50">
        <v>19.399999999999999</v>
      </c>
      <c r="F455" s="51">
        <v>8.6200000000000003E-4</v>
      </c>
      <c r="G455" s="51">
        <v>8.9440000000000006E-3</v>
      </c>
      <c r="H455" s="51">
        <v>1.1852E-2</v>
      </c>
      <c r="I455" s="51">
        <v>1.5186E-2</v>
      </c>
      <c r="J455" s="51">
        <v>1.7603000000000001E-2</v>
      </c>
      <c r="K455" s="51">
        <v>1.6996000000000001E-2</v>
      </c>
      <c r="L455" s="51">
        <v>2.0889999999999999E-2</v>
      </c>
      <c r="M455" s="51">
        <v>1.1852E-2</v>
      </c>
      <c r="N455" s="51">
        <v>2.4230000000000002E-2</v>
      </c>
      <c r="O455" s="52">
        <v>148.0566</v>
      </c>
      <c r="P455" s="50">
        <v>1750</v>
      </c>
      <c r="Q455" s="52">
        <v>2020.38</v>
      </c>
      <c r="R455" s="50">
        <v>9268</v>
      </c>
      <c r="S455" s="30">
        <v>96.32</v>
      </c>
      <c r="T455" s="50">
        <v>6.383</v>
      </c>
      <c r="U455" s="50">
        <v>6.3944000000000001</v>
      </c>
      <c r="V455" s="50">
        <v>2.5499999999999998</v>
      </c>
      <c r="W455" s="22">
        <v>2.5150000000000001</v>
      </c>
      <c r="X455" s="22">
        <v>2.375</v>
      </c>
    </row>
    <row r="456" spans="1:24" ht="18.75" customHeight="1">
      <c r="A456" s="176">
        <v>44568</v>
      </c>
      <c r="B456" s="50">
        <v>184.54679999999999</v>
      </c>
      <c r="C456" s="50">
        <v>183.45529999999999</v>
      </c>
      <c r="D456" s="50">
        <v>80.926000000000002</v>
      </c>
      <c r="E456" s="50">
        <v>18.760000000000002</v>
      </c>
      <c r="F456" s="51">
        <v>9.1299999999999997E-4</v>
      </c>
      <c r="G456" s="51">
        <v>8.6210000000000002E-3</v>
      </c>
      <c r="H456" s="51">
        <v>1.1523E-2</v>
      </c>
      <c r="I456" s="51">
        <v>1.4987E-2</v>
      </c>
      <c r="J456" s="51">
        <v>1.762E-2</v>
      </c>
      <c r="K456" s="51">
        <v>1.6898E-2</v>
      </c>
      <c r="L456" s="51">
        <v>2.1159000000000001E-2</v>
      </c>
      <c r="M456" s="51">
        <v>1.1523E-2</v>
      </c>
      <c r="N456" s="51">
        <v>2.4510000000000001E-2</v>
      </c>
      <c r="O456" s="52">
        <v>148.0283</v>
      </c>
      <c r="P456" s="50">
        <v>1750</v>
      </c>
      <c r="Q456" s="52">
        <v>2020.38</v>
      </c>
      <c r="R456" s="50">
        <v>9268</v>
      </c>
      <c r="S456" s="30">
        <v>96.171000000000006</v>
      </c>
      <c r="T456" s="50">
        <v>6.3639000000000001</v>
      </c>
      <c r="U456" s="50">
        <v>6.3754999999999997</v>
      </c>
      <c r="V456" s="50">
        <v>2.5299999999999998</v>
      </c>
      <c r="W456" s="22">
        <v>2.4900000000000002</v>
      </c>
      <c r="X456" s="22">
        <v>2.34</v>
      </c>
    </row>
    <row r="457" spans="1:24" ht="18.75" customHeight="1">
      <c r="A457" s="176">
        <v>44567</v>
      </c>
      <c r="B457" s="50">
        <v>184.78970000000001</v>
      </c>
      <c r="C457" s="50">
        <v>186.0001</v>
      </c>
      <c r="D457" s="50">
        <v>80.926000000000002</v>
      </c>
      <c r="E457" s="50">
        <v>19.61</v>
      </c>
      <c r="F457" s="51">
        <v>9.1299999999999997E-4</v>
      </c>
      <c r="G457" s="51">
        <v>8.6560000000000005E-3</v>
      </c>
      <c r="H457" s="51">
        <v>1.1328E-2</v>
      </c>
      <c r="I457" s="51">
        <v>1.4687E-2</v>
      </c>
      <c r="J457" s="51">
        <v>1.7211000000000001E-2</v>
      </c>
      <c r="K457" s="51">
        <v>1.6558E-2</v>
      </c>
      <c r="L457" s="51">
        <v>2.0757999999999999E-2</v>
      </c>
      <c r="M457" s="51">
        <v>1.1328E-2</v>
      </c>
      <c r="N457" s="51">
        <v>2.4510000000000001E-2</v>
      </c>
      <c r="O457" s="52">
        <v>147.91659999999999</v>
      </c>
      <c r="P457" s="50">
        <v>1750</v>
      </c>
      <c r="Q457" s="52">
        <v>2020.38</v>
      </c>
      <c r="R457" s="50">
        <v>9268</v>
      </c>
      <c r="S457" s="30">
        <v>96.262</v>
      </c>
      <c r="T457" s="50">
        <v>6.3726000000000003</v>
      </c>
      <c r="U457" s="50">
        <v>6.3757000000000001</v>
      </c>
      <c r="V457" s="50" t="s">
        <v>385</v>
      </c>
      <c r="W457" s="22" t="s">
        <v>385</v>
      </c>
      <c r="X457" s="22" t="s">
        <v>385</v>
      </c>
    </row>
    <row r="458" spans="1:24" ht="18.75" customHeight="1">
      <c r="A458" s="176">
        <v>44566</v>
      </c>
      <c r="B458" s="50">
        <v>185.1962</v>
      </c>
      <c r="C458" s="50">
        <v>189.61590000000001</v>
      </c>
      <c r="D458" s="50">
        <v>75.850999999999999</v>
      </c>
      <c r="E458" s="50">
        <v>19.73</v>
      </c>
      <c r="F458" s="51">
        <v>8.3699999999999996E-4</v>
      </c>
      <c r="G458" s="51">
        <v>8.2559999999999995E-3</v>
      </c>
      <c r="H458" s="51">
        <v>1.0839E-2</v>
      </c>
      <c r="I458" s="51">
        <v>1.4293E-2</v>
      </c>
      <c r="J458" s="51">
        <v>1.7052000000000001E-2</v>
      </c>
      <c r="K458" s="51">
        <v>1.6268000000000001E-2</v>
      </c>
      <c r="L458" s="51">
        <v>2.0947E-2</v>
      </c>
      <c r="M458" s="51">
        <v>1.0839E-2</v>
      </c>
      <c r="N458" s="51">
        <v>2.427E-2</v>
      </c>
      <c r="O458" s="52">
        <v>147.83150000000001</v>
      </c>
      <c r="P458" s="50">
        <v>1750</v>
      </c>
      <c r="Q458" s="52">
        <v>2020.38</v>
      </c>
      <c r="R458" s="50">
        <v>9268</v>
      </c>
      <c r="S458" s="30">
        <v>96.212999999999994</v>
      </c>
      <c r="T458" s="50">
        <v>6.3560999999999996</v>
      </c>
      <c r="U458" s="50">
        <v>6.3743999999999996</v>
      </c>
      <c r="V458" s="50" t="s">
        <v>385</v>
      </c>
      <c r="W458" s="22" t="s">
        <v>385</v>
      </c>
      <c r="X458" s="22" t="s">
        <v>385</v>
      </c>
    </row>
    <row r="459" spans="1:24" ht="18.75" customHeight="1">
      <c r="A459" s="176">
        <v>44565</v>
      </c>
      <c r="B459" s="50">
        <v>185.60730000000001</v>
      </c>
      <c r="C459" s="50">
        <v>191.18389999999999</v>
      </c>
      <c r="D459" s="50">
        <v>75.153999999999996</v>
      </c>
      <c r="E459" s="50">
        <v>16.91</v>
      </c>
      <c r="F459" s="51">
        <v>7.3499999999999998E-4</v>
      </c>
      <c r="G459" s="51">
        <v>7.5989999999999999E-3</v>
      </c>
      <c r="H459" s="51">
        <v>1.0135E-2</v>
      </c>
      <c r="I459" s="51">
        <v>1.3573E-2</v>
      </c>
      <c r="J459" s="51">
        <v>1.6473000000000002E-2</v>
      </c>
      <c r="K459" s="51">
        <v>1.5598000000000001E-2</v>
      </c>
      <c r="L459" s="51">
        <v>2.0650000000000002E-2</v>
      </c>
      <c r="M459" s="51">
        <v>1.0135E-2</v>
      </c>
      <c r="N459" s="51">
        <v>2.4230000000000002E-2</v>
      </c>
      <c r="O459" s="52">
        <v>147.79329999999999</v>
      </c>
      <c r="P459" s="50">
        <v>1750</v>
      </c>
      <c r="Q459" s="52">
        <v>2020.38</v>
      </c>
      <c r="R459" s="50">
        <v>9268</v>
      </c>
      <c r="S459" s="30">
        <v>95.67</v>
      </c>
      <c r="T459" s="50">
        <v>6.3560999999999996</v>
      </c>
      <c r="U459" s="50">
        <v>6.3570000000000002</v>
      </c>
      <c r="V459" s="50" t="s">
        <v>385</v>
      </c>
      <c r="W459" s="22" t="s">
        <v>385</v>
      </c>
      <c r="X459" s="22" t="s">
        <v>385</v>
      </c>
    </row>
    <row r="460" spans="1:24" ht="18.75" customHeight="1">
      <c r="A460" s="176">
        <v>44564</v>
      </c>
      <c r="B460" s="50">
        <v>185.54</v>
      </c>
      <c r="C460" s="50">
        <v>193.14</v>
      </c>
      <c r="D460" s="50">
        <v>84.131</v>
      </c>
      <c r="E460" s="50">
        <v>16.600000000000001</v>
      </c>
      <c r="F460" s="51">
        <v>5.3200000000000003E-4</v>
      </c>
      <c r="G460" s="51">
        <v>7.6779999999999999E-3</v>
      </c>
      <c r="H460" s="51">
        <v>1.0161999999999999E-2</v>
      </c>
      <c r="I460" s="51">
        <v>1.354E-2</v>
      </c>
      <c r="J460" s="51">
        <v>1.6279999999999999E-2</v>
      </c>
      <c r="K460" s="51">
        <v>1.5478E-2</v>
      </c>
      <c r="L460" s="51">
        <v>2.0240000000000001E-2</v>
      </c>
      <c r="M460" s="51">
        <v>1.0161999999999999E-2</v>
      </c>
      <c r="N460" s="51">
        <v>2.4479999999999998E-2</v>
      </c>
      <c r="O460" s="52">
        <v>147.7569</v>
      </c>
      <c r="P460" s="50">
        <v>1630</v>
      </c>
      <c r="Q460" s="52">
        <v>2028.33</v>
      </c>
      <c r="R460" s="50">
        <v>8687.2999999999993</v>
      </c>
      <c r="S460" s="30">
        <v>95.968000000000004</v>
      </c>
      <c r="T460" s="50">
        <v>6.3731</v>
      </c>
      <c r="U460" s="50">
        <v>6.3757999999999999</v>
      </c>
      <c r="V460" s="50" t="s">
        <v>385</v>
      </c>
      <c r="W460" s="22" t="s">
        <v>385</v>
      </c>
      <c r="X460" s="22" t="s">
        <v>385</v>
      </c>
    </row>
    <row r="461" spans="1:24" ht="18.75" customHeight="1">
      <c r="A461" s="176">
        <v>44561</v>
      </c>
      <c r="B461" s="50">
        <v>186.40940000000001</v>
      </c>
      <c r="C461" s="50">
        <v>193.0172</v>
      </c>
      <c r="D461" s="50">
        <v>84.131</v>
      </c>
      <c r="E461" s="50">
        <v>17.22</v>
      </c>
      <c r="F461" s="51">
        <v>3.0400000000000002E-4</v>
      </c>
      <c r="G461" s="51">
        <v>7.3220000000000004E-3</v>
      </c>
      <c r="H461" s="51">
        <v>9.5689999999999994E-3</v>
      </c>
      <c r="I461" s="51">
        <v>1.2630000000000001E-2</v>
      </c>
      <c r="J461" s="51">
        <v>1.5101E-2</v>
      </c>
      <c r="K461" s="51">
        <v>1.4363000000000001E-2</v>
      </c>
      <c r="L461" s="51">
        <v>1.9032E-2</v>
      </c>
      <c r="M461" s="51">
        <v>9.5689999999999994E-3</v>
      </c>
      <c r="N461" s="51">
        <v>2.4479999999999998E-2</v>
      </c>
      <c r="O461" s="52">
        <v>147.78550000000001</v>
      </c>
      <c r="P461" s="50">
        <v>1630</v>
      </c>
      <c r="Q461" s="52">
        <v>2028.33</v>
      </c>
      <c r="R461" s="50">
        <v>8687.2999999999993</v>
      </c>
      <c r="S461" s="30">
        <v>95.929000000000002</v>
      </c>
      <c r="T461" s="50">
        <v>6.3677999999999999</v>
      </c>
      <c r="U461" s="50">
        <v>6.3711000000000002</v>
      </c>
      <c r="V461" s="50" t="s">
        <v>385</v>
      </c>
      <c r="W461" s="22" t="s">
        <v>385</v>
      </c>
      <c r="X461" s="22" t="s">
        <v>385</v>
      </c>
    </row>
    <row r="462" spans="1:24" ht="18.75" customHeight="1">
      <c r="A462" s="176">
        <v>44560</v>
      </c>
      <c r="B462" s="50">
        <v>186.23169999999999</v>
      </c>
      <c r="C462" s="50">
        <v>192.87260000000001</v>
      </c>
      <c r="D462" s="50">
        <v>84.131</v>
      </c>
      <c r="E462" s="50">
        <v>17.329999999999998</v>
      </c>
      <c r="F462" s="51">
        <v>3.0400000000000002E-4</v>
      </c>
      <c r="G462" s="51">
        <v>7.2439999999999996E-3</v>
      </c>
      <c r="H462" s="51">
        <v>9.5160000000000002E-3</v>
      </c>
      <c r="I462" s="51">
        <v>1.2629E-2</v>
      </c>
      <c r="J462" s="51">
        <v>1.5082999999999999E-2</v>
      </c>
      <c r="K462" s="51">
        <v>1.4315E-2</v>
      </c>
      <c r="L462" s="51">
        <v>1.917E-2</v>
      </c>
      <c r="M462" s="51">
        <v>9.5160000000000002E-3</v>
      </c>
      <c r="N462" s="51">
        <v>2.4510000000000001E-2</v>
      </c>
      <c r="O462" s="52">
        <v>147.73419999999999</v>
      </c>
      <c r="P462" s="50">
        <v>1630</v>
      </c>
      <c r="Q462" s="52">
        <v>2028.33</v>
      </c>
      <c r="R462" s="50">
        <v>8687.2999999999993</v>
      </c>
      <c r="S462" s="30">
        <v>96.201999999999998</v>
      </c>
      <c r="T462" s="50">
        <v>6.3685999999999998</v>
      </c>
      <c r="U462" s="50">
        <v>6.3745000000000003</v>
      </c>
      <c r="V462" s="50" t="s">
        <v>385</v>
      </c>
      <c r="W462" s="22" t="s">
        <v>385</v>
      </c>
      <c r="X462" s="22" t="s">
        <v>385</v>
      </c>
    </row>
    <row r="463" spans="1:24" ht="18.75" customHeight="1">
      <c r="A463" s="176">
        <v>44559</v>
      </c>
      <c r="B463" s="50">
        <v>185.9057</v>
      </c>
      <c r="C463" s="50">
        <v>193.22139999999999</v>
      </c>
      <c r="D463" s="50">
        <v>84.131</v>
      </c>
      <c r="E463" s="50">
        <v>16.95</v>
      </c>
      <c r="F463" s="51">
        <v>3.8000000000000002E-4</v>
      </c>
      <c r="G463" s="51">
        <v>7.4609999999999998E-3</v>
      </c>
      <c r="H463" s="51">
        <v>9.8390000000000005E-3</v>
      </c>
      <c r="I463" s="51">
        <v>1.2969E-2</v>
      </c>
      <c r="J463" s="51">
        <v>1.5495999999999999E-2</v>
      </c>
      <c r="K463" s="51">
        <v>1.4618000000000001E-2</v>
      </c>
      <c r="L463" s="51">
        <v>1.9609999999999999E-2</v>
      </c>
      <c r="M463" s="51">
        <v>9.8390000000000005E-3</v>
      </c>
      <c r="N463" s="51">
        <v>2.4830000000000001E-2</v>
      </c>
      <c r="O463" s="52">
        <v>147.7353</v>
      </c>
      <c r="P463" s="50">
        <v>1630</v>
      </c>
      <c r="Q463" s="52">
        <v>2028.33</v>
      </c>
      <c r="R463" s="50">
        <v>8687.2999999999993</v>
      </c>
      <c r="S463" s="30">
        <v>96.093000000000004</v>
      </c>
      <c r="T463" s="50">
        <v>6.3710000000000004</v>
      </c>
      <c r="U463" s="50">
        <v>6.375</v>
      </c>
      <c r="V463" s="50" t="s">
        <v>385</v>
      </c>
      <c r="W463" s="22" t="s">
        <v>385</v>
      </c>
      <c r="X463" s="22" t="s">
        <v>385</v>
      </c>
    </row>
    <row r="464" spans="1:24" ht="18.75" customHeight="1">
      <c r="A464" s="176">
        <v>44558</v>
      </c>
      <c r="B464" s="50">
        <v>186.2354</v>
      </c>
      <c r="C464" s="50">
        <v>193.63679999999999</v>
      </c>
      <c r="D464" s="50">
        <v>84.131</v>
      </c>
      <c r="E464" s="50">
        <v>17.54</v>
      </c>
      <c r="F464" s="51">
        <v>4.3100000000000001E-4</v>
      </c>
      <c r="G464" s="51">
        <v>7.4999999999999997E-3</v>
      </c>
      <c r="H464" s="51">
        <v>9.7310000000000001E-3</v>
      </c>
      <c r="I464" s="51">
        <v>1.2449999999999999E-2</v>
      </c>
      <c r="J464" s="51">
        <v>1.4807000000000001E-2</v>
      </c>
      <c r="K464" s="51">
        <v>1.4049000000000001E-2</v>
      </c>
      <c r="L464" s="51">
        <v>1.8997E-2</v>
      </c>
      <c r="M464" s="51">
        <v>9.7310000000000001E-3</v>
      </c>
      <c r="N464" s="51">
        <v>2.5149999999999999E-2</v>
      </c>
      <c r="O464" s="52">
        <v>147.68090000000001</v>
      </c>
      <c r="P464" s="50">
        <v>1630</v>
      </c>
      <c r="Q464" s="52">
        <v>2028.33</v>
      </c>
      <c r="R464" s="50">
        <v>8687.2999999999993</v>
      </c>
      <c r="S464" s="30">
        <v>96.019000000000005</v>
      </c>
      <c r="T464" s="50">
        <v>6.3677000000000001</v>
      </c>
      <c r="U464" s="50">
        <v>6.3738999999999999</v>
      </c>
      <c r="V464" s="50" t="s">
        <v>385</v>
      </c>
      <c r="W464" s="22" t="s">
        <v>385</v>
      </c>
      <c r="X464" s="22" t="s">
        <v>385</v>
      </c>
    </row>
    <row r="465" spans="1:24" ht="18.75" customHeight="1">
      <c r="A465" s="176">
        <v>44557</v>
      </c>
      <c r="B465" s="50">
        <v>186.24430000000001</v>
      </c>
      <c r="C465" s="50">
        <v>193.75299999999999</v>
      </c>
      <c r="D465" s="50">
        <v>84.131</v>
      </c>
      <c r="E465" s="50">
        <v>17.68</v>
      </c>
      <c r="F465" s="51">
        <v>4.06E-4</v>
      </c>
      <c r="G465" s="51">
        <v>6.9870000000000002E-3</v>
      </c>
      <c r="H465" s="51">
        <v>9.7579999999999993E-3</v>
      </c>
      <c r="I465" s="51">
        <v>1.2467000000000001E-2</v>
      </c>
      <c r="J465" s="51">
        <v>1.4756E-2</v>
      </c>
      <c r="K465" s="51">
        <v>1.4049000000000001E-2</v>
      </c>
      <c r="L465" s="51">
        <v>1.8839000000000002E-2</v>
      </c>
      <c r="M465" s="51">
        <v>9.7579999999999993E-3</v>
      </c>
      <c r="N465" s="51">
        <v>2.5399999999999999E-2</v>
      </c>
      <c r="O465" s="52">
        <v>147.65520000000001</v>
      </c>
      <c r="P465" s="50">
        <v>1630</v>
      </c>
      <c r="Q465" s="52">
        <v>2028.33</v>
      </c>
      <c r="R465" s="50">
        <v>8687.2999999999993</v>
      </c>
      <c r="S465" s="30">
        <v>96.019000000000005</v>
      </c>
      <c r="T465" s="50">
        <v>6.3701999999999996</v>
      </c>
      <c r="U465" s="50">
        <v>6.3753000000000002</v>
      </c>
      <c r="V465" s="50" t="s">
        <v>385</v>
      </c>
      <c r="W465" s="22" t="s">
        <v>385</v>
      </c>
      <c r="X465" s="22" t="s">
        <v>385</v>
      </c>
    </row>
    <row r="466" spans="1:24" ht="18.75" customHeight="1">
      <c r="A466" s="176">
        <v>44554</v>
      </c>
      <c r="B466" s="50">
        <v>186.1662</v>
      </c>
      <c r="C466" s="50">
        <v>193.84129999999999</v>
      </c>
      <c r="D466" s="50">
        <v>84.131</v>
      </c>
      <c r="E466" s="50">
        <v>17.96</v>
      </c>
      <c r="F466" s="51">
        <v>5.5800000000000001E-4</v>
      </c>
      <c r="G466" s="51">
        <v>6.881E-3</v>
      </c>
      <c r="H466" s="51">
        <v>9.6780000000000008E-3</v>
      </c>
      <c r="I466" s="51">
        <v>1.2416999999999999E-2</v>
      </c>
      <c r="J466" s="51">
        <v>1.4926999999999999E-2</v>
      </c>
      <c r="K466" s="51">
        <v>1.4120000000000001E-2</v>
      </c>
      <c r="L466" s="51">
        <v>1.9051999999999999E-2</v>
      </c>
      <c r="M466" s="51">
        <v>9.6780000000000008E-3</v>
      </c>
      <c r="N466" s="51">
        <v>2.538E-2</v>
      </c>
      <c r="O466" s="52">
        <v>147.63380000000001</v>
      </c>
      <c r="P466" s="50">
        <v>1630</v>
      </c>
      <c r="Q466" s="52">
        <v>2028.33</v>
      </c>
      <c r="R466" s="50">
        <v>8687.2999999999993</v>
      </c>
      <c r="S466" s="30">
        <v>96.075999999999993</v>
      </c>
      <c r="T466" s="50">
        <v>6.3699000000000003</v>
      </c>
      <c r="U466" s="50">
        <v>6.3776000000000002</v>
      </c>
      <c r="V466" s="50" t="s">
        <v>385</v>
      </c>
      <c r="W466" s="22" t="s">
        <v>385</v>
      </c>
      <c r="X466" s="22" t="s">
        <v>385</v>
      </c>
    </row>
    <row r="467" spans="1:24" ht="18.75" customHeight="1">
      <c r="A467" s="176">
        <v>44553</v>
      </c>
      <c r="B467" s="50">
        <v>186.1662</v>
      </c>
      <c r="C467" s="50">
        <v>193.84129999999999</v>
      </c>
      <c r="D467" s="50">
        <v>84.131</v>
      </c>
      <c r="E467" s="50">
        <v>17.96</v>
      </c>
      <c r="F467" s="51">
        <v>5.5800000000000001E-4</v>
      </c>
      <c r="G467" s="51">
        <v>6.881E-3</v>
      </c>
      <c r="H467" s="51">
        <v>9.6780000000000008E-3</v>
      </c>
      <c r="I467" s="51">
        <v>1.2416999999999999E-2</v>
      </c>
      <c r="J467" s="51">
        <v>1.4926999999999999E-2</v>
      </c>
      <c r="K467" s="51">
        <v>1.4120000000000001E-2</v>
      </c>
      <c r="L467" s="51">
        <v>1.9051999999999999E-2</v>
      </c>
      <c r="M467" s="51">
        <v>9.6780000000000008E-3</v>
      </c>
      <c r="N467" s="51">
        <v>2.5319999999999999E-2</v>
      </c>
      <c r="O467" s="52">
        <v>147.63550000000001</v>
      </c>
      <c r="P467" s="50">
        <v>1630</v>
      </c>
      <c r="Q467" s="52">
        <v>2028.33</v>
      </c>
      <c r="R467" s="50">
        <v>8687.2999999999993</v>
      </c>
      <c r="S467" s="30">
        <v>96.491</v>
      </c>
      <c r="T467" s="50">
        <v>6.3720999999999997</v>
      </c>
      <c r="U467" s="50">
        <v>6.3761999999999999</v>
      </c>
      <c r="V467" s="50" t="s">
        <v>385</v>
      </c>
      <c r="W467" s="22" t="s">
        <v>385</v>
      </c>
      <c r="X467" s="22" t="s">
        <v>385</v>
      </c>
    </row>
    <row r="468" spans="1:24" ht="18.75" customHeight="1">
      <c r="A468" s="176">
        <v>44552</v>
      </c>
      <c r="B468" s="50">
        <v>186.38489999999999</v>
      </c>
      <c r="C468" s="50">
        <v>194.91630000000001</v>
      </c>
      <c r="D468" s="50">
        <v>84.131</v>
      </c>
      <c r="E468" s="50">
        <v>18.63</v>
      </c>
      <c r="F468" s="51">
        <v>5.8299999999999997E-4</v>
      </c>
      <c r="G468" s="51">
        <v>6.6059999999999999E-3</v>
      </c>
      <c r="H468" s="51">
        <v>9.4400000000000005E-3</v>
      </c>
      <c r="I468" s="51">
        <v>1.2156E-2</v>
      </c>
      <c r="J468" s="51">
        <v>1.4515E-2</v>
      </c>
      <c r="K468" s="51">
        <v>1.3814999999999999E-2</v>
      </c>
      <c r="L468" s="51">
        <v>1.8489999999999999E-2</v>
      </c>
      <c r="M468" s="51">
        <v>9.4400000000000005E-3</v>
      </c>
      <c r="N468" s="51">
        <v>2.5530000000000001E-2</v>
      </c>
      <c r="O468" s="52">
        <v>147.6456</v>
      </c>
      <c r="P468" s="50">
        <v>1630</v>
      </c>
      <c r="Q468" s="52">
        <v>2028.33</v>
      </c>
      <c r="R468" s="50">
        <v>8687.2999999999993</v>
      </c>
      <c r="S468" s="30">
        <v>96.551000000000002</v>
      </c>
      <c r="T468" s="50">
        <v>6.3757000000000001</v>
      </c>
      <c r="U468" s="50">
        <v>6.3826999999999998</v>
      </c>
      <c r="V468" s="50" t="s">
        <v>385</v>
      </c>
      <c r="W468" s="22" t="s">
        <v>385</v>
      </c>
      <c r="X468" s="22" t="s">
        <v>385</v>
      </c>
    </row>
    <row r="469" spans="1:24" ht="18.75" customHeight="1">
      <c r="A469" s="176">
        <v>44551</v>
      </c>
      <c r="B469" s="50">
        <v>186.30619999999999</v>
      </c>
      <c r="C469" s="50">
        <v>195.40629999999999</v>
      </c>
      <c r="D469" s="50">
        <v>84.131</v>
      </c>
      <c r="E469" s="50">
        <v>21.01</v>
      </c>
      <c r="F469" s="51">
        <v>5.0699999999999996E-4</v>
      </c>
      <c r="G469" s="51">
        <v>6.6649999999999999E-3</v>
      </c>
      <c r="H469" s="51">
        <v>9.4400000000000005E-3</v>
      </c>
      <c r="I469" s="51">
        <v>1.2156E-2</v>
      </c>
      <c r="J469" s="51">
        <v>1.4617E-2</v>
      </c>
      <c r="K469" s="51">
        <v>1.3839000000000001E-2</v>
      </c>
      <c r="L469" s="51">
        <v>1.8627000000000001E-2</v>
      </c>
      <c r="M469" s="51">
        <v>9.4400000000000005E-3</v>
      </c>
      <c r="N469" s="51">
        <v>2.572E-2</v>
      </c>
      <c r="O469" s="52">
        <v>147.57050000000001</v>
      </c>
      <c r="P469" s="50">
        <v>1630</v>
      </c>
      <c r="Q469" s="52">
        <v>2028.33</v>
      </c>
      <c r="R469" s="50">
        <v>8687.2999999999993</v>
      </c>
      <c r="S469" s="30">
        <v>96.564999999999998</v>
      </c>
      <c r="T469" s="50">
        <v>6.3754</v>
      </c>
      <c r="U469" s="50">
        <v>6.3872</v>
      </c>
      <c r="V469" s="50" t="s">
        <v>385</v>
      </c>
      <c r="W469" s="22" t="s">
        <v>385</v>
      </c>
      <c r="X469" s="22" t="s">
        <v>385</v>
      </c>
    </row>
    <row r="470" spans="1:24" ht="18.75" customHeight="1">
      <c r="A470" s="176">
        <v>44550</v>
      </c>
      <c r="B470" s="50">
        <v>186.58770000000001</v>
      </c>
      <c r="C470" s="50">
        <v>197.58250000000001</v>
      </c>
      <c r="D470" s="50">
        <v>84.131</v>
      </c>
      <c r="E470" s="50">
        <v>22.87</v>
      </c>
      <c r="F470" s="51">
        <v>3.8000000000000002E-4</v>
      </c>
      <c r="G470" s="51">
        <v>6.3169999999999997E-3</v>
      </c>
      <c r="H470" s="51">
        <v>9.0950000000000007E-3</v>
      </c>
      <c r="I470" s="51">
        <v>1.1668E-2</v>
      </c>
      <c r="J470" s="51">
        <v>1.4225E-2</v>
      </c>
      <c r="K470" s="51">
        <v>1.3368E-2</v>
      </c>
      <c r="L470" s="51">
        <v>1.8511E-2</v>
      </c>
      <c r="M470" s="51">
        <v>9.0950000000000007E-3</v>
      </c>
      <c r="N470" s="51">
        <v>2.5760000000000002E-2</v>
      </c>
      <c r="O470" s="52">
        <v>147.53120000000001</v>
      </c>
      <c r="P470" s="50">
        <v>1630</v>
      </c>
      <c r="Q470" s="52">
        <v>2028.33</v>
      </c>
      <c r="R470" s="50">
        <v>8687.2999999999993</v>
      </c>
      <c r="S470" s="30">
        <v>96.042000000000002</v>
      </c>
      <c r="T470" s="50">
        <v>6.3682999999999996</v>
      </c>
      <c r="U470" s="50">
        <v>6.3806000000000003</v>
      </c>
      <c r="V470" s="50" t="s">
        <v>385</v>
      </c>
      <c r="W470" s="22" t="s">
        <v>385</v>
      </c>
      <c r="X470" s="22" t="s">
        <v>385</v>
      </c>
    </row>
    <row r="471" spans="1:24" ht="18.75" customHeight="1">
      <c r="A471" s="176">
        <v>44547</v>
      </c>
      <c r="B471" s="50">
        <v>186.69810000000001</v>
      </c>
      <c r="C471" s="50">
        <v>197.7663</v>
      </c>
      <c r="D471" s="50">
        <v>84.131</v>
      </c>
      <c r="E471" s="50">
        <v>21.57</v>
      </c>
      <c r="F471" s="51">
        <v>3.0400000000000002E-4</v>
      </c>
      <c r="G471" s="51">
        <v>6.3759999999999997E-3</v>
      </c>
      <c r="H471" s="51">
        <v>9.1760000000000001E-3</v>
      </c>
      <c r="I471" s="51">
        <v>1.1749000000000001E-2</v>
      </c>
      <c r="J471" s="51">
        <v>1.4021E-2</v>
      </c>
      <c r="K471" s="51">
        <v>1.3322000000000001E-2</v>
      </c>
      <c r="L471" s="51">
        <v>1.8064E-2</v>
      </c>
      <c r="M471" s="51">
        <v>9.1760000000000001E-3</v>
      </c>
      <c r="N471" s="51">
        <v>2.5590000000000002E-2</v>
      </c>
      <c r="O471" s="52">
        <v>147.5181</v>
      </c>
      <c r="P471" s="50">
        <v>1630</v>
      </c>
      <c r="Q471" s="52">
        <v>2028.33</v>
      </c>
      <c r="R471" s="50">
        <v>8687.2999999999993</v>
      </c>
      <c r="S471" s="30">
        <v>96.510999999999996</v>
      </c>
      <c r="T471" s="50">
        <v>6.3674999999999997</v>
      </c>
      <c r="U471" s="50">
        <v>6.3742000000000001</v>
      </c>
      <c r="V471" s="50" t="s">
        <v>385</v>
      </c>
      <c r="W471" s="22" t="s">
        <v>385</v>
      </c>
      <c r="X471" s="22" t="s">
        <v>385</v>
      </c>
    </row>
    <row r="472" spans="1:24" ht="18.75" customHeight="1">
      <c r="A472" s="176">
        <v>44546</v>
      </c>
      <c r="B472" s="50">
        <v>186.4811</v>
      </c>
      <c r="C472" s="50">
        <v>197.8537</v>
      </c>
      <c r="D472" s="50">
        <v>84.131</v>
      </c>
      <c r="E472" s="50">
        <v>20.57</v>
      </c>
      <c r="F472" s="51">
        <v>3.0400000000000002E-4</v>
      </c>
      <c r="G472" s="51">
        <v>6.1279999999999998E-3</v>
      </c>
      <c r="H472" s="51">
        <v>8.9929999999999993E-3</v>
      </c>
      <c r="I472" s="51">
        <v>1.1637E-2</v>
      </c>
      <c r="J472" s="51">
        <v>1.4106E-2</v>
      </c>
      <c r="K472" s="51">
        <v>1.3324000000000001E-2</v>
      </c>
      <c r="L472" s="51">
        <v>1.8523999999999999E-2</v>
      </c>
      <c r="M472" s="51">
        <v>8.9929999999999993E-3</v>
      </c>
      <c r="N472" s="51">
        <v>2.554E-2</v>
      </c>
      <c r="O472" s="52">
        <v>147.5171</v>
      </c>
      <c r="P472" s="50">
        <v>1630</v>
      </c>
      <c r="Q472" s="52">
        <v>2028.33</v>
      </c>
      <c r="R472" s="50">
        <v>8687.2999999999993</v>
      </c>
      <c r="S472" s="30">
        <v>96.570999999999998</v>
      </c>
      <c r="T472" s="50">
        <v>6.3672000000000004</v>
      </c>
      <c r="U472" s="50">
        <v>6.3742000000000001</v>
      </c>
      <c r="V472" s="50" t="s">
        <v>385</v>
      </c>
      <c r="W472" s="22" t="s">
        <v>385</v>
      </c>
      <c r="X472" s="22" t="s">
        <v>385</v>
      </c>
    </row>
    <row r="473" spans="1:24" ht="18.75" customHeight="1">
      <c r="A473" s="176">
        <v>44545</v>
      </c>
      <c r="B473" s="50">
        <v>186.2133</v>
      </c>
      <c r="C473" s="50">
        <v>198.07490000000001</v>
      </c>
      <c r="D473" s="50">
        <v>84.131</v>
      </c>
      <c r="E473" s="50">
        <v>19.29</v>
      </c>
      <c r="F473" s="51">
        <v>3.8000000000000002E-4</v>
      </c>
      <c r="G473" s="51">
        <v>6.6309999999999997E-3</v>
      </c>
      <c r="H473" s="51">
        <v>9.7350000000000006E-3</v>
      </c>
      <c r="I473" s="51">
        <v>1.2451E-2</v>
      </c>
      <c r="J473" s="51">
        <v>1.4565E-2</v>
      </c>
      <c r="K473" s="51">
        <v>1.3983000000000001E-2</v>
      </c>
      <c r="L473" s="51">
        <v>1.8599000000000001E-2</v>
      </c>
      <c r="M473" s="51">
        <v>9.7350000000000006E-3</v>
      </c>
      <c r="N473" s="51">
        <v>2.5520000000000001E-2</v>
      </c>
      <c r="O473" s="52">
        <v>147.49789999999999</v>
      </c>
      <c r="P473" s="50">
        <v>1630</v>
      </c>
      <c r="Q473" s="52">
        <v>2028.33</v>
      </c>
      <c r="R473" s="50">
        <v>8687.2999999999993</v>
      </c>
      <c r="S473" s="30">
        <v>96.316999999999993</v>
      </c>
      <c r="T473" s="50">
        <v>6.367</v>
      </c>
      <c r="U473" s="50">
        <v>6.3756000000000004</v>
      </c>
      <c r="V473" s="50" t="s">
        <v>385</v>
      </c>
      <c r="W473" s="22" t="s">
        <v>385</v>
      </c>
      <c r="X473" s="22" t="s">
        <v>385</v>
      </c>
    </row>
    <row r="474" spans="1:24" ht="18.75" customHeight="1">
      <c r="A474" s="176">
        <v>44544</v>
      </c>
      <c r="B474" s="50">
        <v>186.6122</v>
      </c>
      <c r="C474" s="50">
        <v>200.39449999999999</v>
      </c>
      <c r="D474" s="50">
        <v>84.131</v>
      </c>
      <c r="E474" s="50">
        <v>21.89</v>
      </c>
      <c r="F474" s="51">
        <v>3.8000000000000002E-4</v>
      </c>
      <c r="G474" s="51">
        <v>6.5680000000000001E-3</v>
      </c>
      <c r="H474" s="51">
        <v>9.7350000000000006E-3</v>
      </c>
      <c r="I474" s="51">
        <v>1.2352999999999999E-2</v>
      </c>
      <c r="J474" s="51">
        <v>1.4411E-2</v>
      </c>
      <c r="K474" s="51">
        <v>1.3912000000000001E-2</v>
      </c>
      <c r="L474" s="51">
        <v>1.8280000000000001E-2</v>
      </c>
      <c r="M474" s="51">
        <v>9.7350000000000006E-3</v>
      </c>
      <c r="N474" s="51">
        <v>2.5600000000000001E-2</v>
      </c>
      <c r="O474" s="52">
        <v>147.45169999999999</v>
      </c>
      <c r="P474" s="50">
        <v>1630</v>
      </c>
      <c r="Q474" s="52">
        <v>2028.33</v>
      </c>
      <c r="R474" s="50">
        <v>8687.2999999999993</v>
      </c>
      <c r="S474" s="30">
        <v>96.096999999999994</v>
      </c>
      <c r="T474" s="50">
        <v>6.37</v>
      </c>
      <c r="U474" s="50">
        <v>6.3762999999999996</v>
      </c>
      <c r="V474" s="50" t="s">
        <v>385</v>
      </c>
      <c r="W474" s="22" t="s">
        <v>385</v>
      </c>
      <c r="X474" s="22" t="s">
        <v>385</v>
      </c>
    </row>
    <row r="475" spans="1:24" ht="18.75" customHeight="1">
      <c r="A475" s="176">
        <v>44543</v>
      </c>
      <c r="B475" s="50">
        <v>187.02510000000001</v>
      </c>
      <c r="C475" s="50">
        <v>201.77420000000001</v>
      </c>
      <c r="D475" s="50">
        <v>85.688000000000002</v>
      </c>
      <c r="E475" s="50">
        <v>20.309999999999999</v>
      </c>
      <c r="F475" s="51">
        <v>4.5600000000000003E-4</v>
      </c>
      <c r="G475" s="51">
        <v>6.3239999999999998E-3</v>
      </c>
      <c r="H475" s="51">
        <v>9.4970000000000002E-3</v>
      </c>
      <c r="I475" s="51">
        <v>1.2043999999999999E-2</v>
      </c>
      <c r="J475" s="51">
        <v>1.4156E-2</v>
      </c>
      <c r="K475" s="51">
        <v>1.3606999999999999E-2</v>
      </c>
      <c r="L475" s="51">
        <v>1.7998E-2</v>
      </c>
      <c r="M475" s="51">
        <v>9.4970000000000002E-3</v>
      </c>
      <c r="N475" s="51">
        <v>2.5749999999999999E-2</v>
      </c>
      <c r="O475" s="52">
        <v>147.40870000000001</v>
      </c>
      <c r="P475" s="50">
        <v>1630</v>
      </c>
      <c r="Q475" s="52">
        <v>2028.33</v>
      </c>
      <c r="R475" s="50">
        <v>8687.2999999999993</v>
      </c>
      <c r="S475" s="30">
        <v>96.271000000000001</v>
      </c>
      <c r="T475" s="50">
        <v>6.3776000000000002</v>
      </c>
      <c r="U475" s="50">
        <v>6.3798000000000004</v>
      </c>
      <c r="V475" s="50" t="s">
        <v>385</v>
      </c>
      <c r="W475" s="22" t="s">
        <v>385</v>
      </c>
      <c r="X475" s="22" t="s">
        <v>385</v>
      </c>
    </row>
    <row r="476" spans="1:24" ht="18.75" customHeight="1">
      <c r="A476" s="176">
        <v>44540</v>
      </c>
      <c r="B476" s="50">
        <v>186.67689999999999</v>
      </c>
      <c r="C476" s="50">
        <v>202.66540000000001</v>
      </c>
      <c r="D476" s="50">
        <v>85.688000000000002</v>
      </c>
      <c r="E476" s="50">
        <v>18.690000000000001</v>
      </c>
      <c r="F476" s="51">
        <v>4.8200000000000001E-4</v>
      </c>
      <c r="G476" s="51">
        <v>6.5430000000000002E-3</v>
      </c>
      <c r="H476" s="51">
        <v>9.868E-3</v>
      </c>
      <c r="I476" s="51">
        <v>1.2500000000000001E-2</v>
      </c>
      <c r="J476" s="51">
        <v>1.4836999999999999E-2</v>
      </c>
      <c r="K476" s="51">
        <v>1.4172000000000001E-2</v>
      </c>
      <c r="L476" s="51">
        <v>1.8776999999999999E-2</v>
      </c>
      <c r="M476" s="51">
        <v>9.868E-3</v>
      </c>
      <c r="N476" s="51">
        <v>2.58E-2</v>
      </c>
      <c r="O476" s="52">
        <v>147.44739999999999</v>
      </c>
      <c r="P476" s="50">
        <v>1630</v>
      </c>
      <c r="Q476" s="52">
        <v>2028.33</v>
      </c>
      <c r="R476" s="50">
        <v>8687.2999999999993</v>
      </c>
      <c r="S476" s="30">
        <v>95.894000000000005</v>
      </c>
      <c r="T476" s="50">
        <v>6.3441999999999998</v>
      </c>
      <c r="U476" s="50">
        <v>6.3459000000000003</v>
      </c>
      <c r="V476" s="50" t="s">
        <v>385</v>
      </c>
      <c r="W476" s="22" t="s">
        <v>385</v>
      </c>
      <c r="X476" s="22" t="s">
        <v>385</v>
      </c>
    </row>
    <row r="477" spans="1:24" ht="18.75" customHeight="1">
      <c r="A477" s="176">
        <v>44539</v>
      </c>
      <c r="B477" s="50">
        <v>186.5934</v>
      </c>
      <c r="C477" s="50">
        <v>200.40369999999999</v>
      </c>
      <c r="D477" s="50">
        <v>85.688000000000002</v>
      </c>
      <c r="E477" s="50">
        <v>21.58</v>
      </c>
      <c r="F477" s="51">
        <v>4.8200000000000001E-4</v>
      </c>
      <c r="G477" s="51">
        <v>6.8770000000000003E-3</v>
      </c>
      <c r="H477" s="51">
        <v>1.0159E-2</v>
      </c>
      <c r="I477" s="51">
        <v>1.2678999999999999E-2</v>
      </c>
      <c r="J477" s="51">
        <v>1.499E-2</v>
      </c>
      <c r="K477" s="51">
        <v>1.4338E-2</v>
      </c>
      <c r="L477" s="51">
        <v>1.8762999999999998E-2</v>
      </c>
      <c r="M477" s="51">
        <v>1.0159E-2</v>
      </c>
      <c r="N477" s="51">
        <v>2.5919999999999999E-2</v>
      </c>
      <c r="O477" s="52">
        <v>147.45349999999999</v>
      </c>
      <c r="P477" s="50">
        <v>1630</v>
      </c>
      <c r="Q477" s="52">
        <v>2028.33</v>
      </c>
      <c r="R477" s="50">
        <v>8687.2999999999993</v>
      </c>
      <c r="S477" s="30">
        <v>96.369</v>
      </c>
      <c r="T477" s="50">
        <v>6.3662999999999998</v>
      </c>
      <c r="U477" s="50">
        <v>6.3639999999999999</v>
      </c>
      <c r="V477" s="50" t="s">
        <v>385</v>
      </c>
      <c r="W477" s="22" t="s">
        <v>385</v>
      </c>
      <c r="X477" s="22" t="s">
        <v>385</v>
      </c>
    </row>
    <row r="478" spans="1:24" ht="18.75" customHeight="1">
      <c r="A478" s="176">
        <v>44538</v>
      </c>
      <c r="B478" s="50">
        <v>186.28809999999999</v>
      </c>
      <c r="C478" s="50">
        <v>198.74100000000001</v>
      </c>
      <c r="D478" s="50">
        <v>86.813000000000002</v>
      </c>
      <c r="E478" s="50">
        <v>19.899999999999999</v>
      </c>
      <c r="F478" s="51">
        <v>5.8299999999999997E-4</v>
      </c>
      <c r="G478" s="51">
        <v>6.8149999999999999E-3</v>
      </c>
      <c r="H478" s="51">
        <v>1.0026999999999999E-2</v>
      </c>
      <c r="I478" s="51">
        <v>1.2744E-2</v>
      </c>
      <c r="J478" s="51">
        <v>1.5212E-2</v>
      </c>
      <c r="K478" s="51">
        <v>1.4527E-2</v>
      </c>
      <c r="L478" s="51">
        <v>1.8928E-2</v>
      </c>
      <c r="M478" s="51">
        <v>1.0026999999999999E-2</v>
      </c>
      <c r="N478" s="51">
        <v>2.5999999999999999E-2</v>
      </c>
      <c r="O478" s="52">
        <v>147.45439999999999</v>
      </c>
      <c r="P478" s="50">
        <v>1630</v>
      </c>
      <c r="Q478" s="52">
        <v>2028.33</v>
      </c>
      <c r="R478" s="50">
        <v>8687.2999999999993</v>
      </c>
      <c r="S478" s="30">
        <v>96.328000000000003</v>
      </c>
      <c r="T478" s="50">
        <v>6.3762999999999996</v>
      </c>
      <c r="U478" s="50">
        <v>6.3747999999999996</v>
      </c>
      <c r="V478" s="50" t="s">
        <v>385</v>
      </c>
      <c r="W478" s="22" t="s">
        <v>385</v>
      </c>
      <c r="X478" s="22" t="s">
        <v>385</v>
      </c>
    </row>
    <row r="479" spans="1:24" ht="18.75" customHeight="1">
      <c r="A479" s="176">
        <v>44537</v>
      </c>
      <c r="B479" s="50">
        <v>186.44749999999999</v>
      </c>
      <c r="C479" s="50">
        <v>196.5061</v>
      </c>
      <c r="D479" s="50">
        <v>89.822000000000003</v>
      </c>
      <c r="E479" s="50">
        <v>21.89</v>
      </c>
      <c r="F479" s="51">
        <v>5.5800000000000001E-4</v>
      </c>
      <c r="G479" s="51">
        <v>6.8919999999999997E-3</v>
      </c>
      <c r="H479" s="51">
        <v>9.6360000000000005E-3</v>
      </c>
      <c r="I479" s="51">
        <v>1.2548999999999999E-2</v>
      </c>
      <c r="J479" s="51">
        <v>1.4733E-2</v>
      </c>
      <c r="K479" s="51">
        <v>1.4245000000000001E-2</v>
      </c>
      <c r="L479" s="51">
        <v>1.8024999999999999E-2</v>
      </c>
      <c r="M479" s="51">
        <v>9.6360000000000005E-3</v>
      </c>
      <c r="N479" s="51">
        <v>2.5829999999999999E-2</v>
      </c>
      <c r="O479" s="52">
        <v>147.40770000000001</v>
      </c>
      <c r="P479" s="50">
        <v>1630</v>
      </c>
      <c r="Q479" s="52">
        <v>2028.33</v>
      </c>
      <c r="R479" s="50">
        <v>8687.2999999999993</v>
      </c>
      <c r="S479" s="30">
        <v>96.117000000000004</v>
      </c>
      <c r="T479" s="50">
        <v>6.3765000000000001</v>
      </c>
      <c r="U479" s="50">
        <v>6.3747999999999996</v>
      </c>
      <c r="V479" s="50" t="s">
        <v>385</v>
      </c>
      <c r="W479" s="22" t="s">
        <v>385</v>
      </c>
      <c r="X479" s="22" t="s">
        <v>385</v>
      </c>
    </row>
    <row r="480" spans="1:24" ht="18.75" customHeight="1">
      <c r="A480" s="176">
        <v>44536</v>
      </c>
      <c r="B480" s="50">
        <v>186.52719999999999</v>
      </c>
      <c r="C480" s="50">
        <v>194.6927</v>
      </c>
      <c r="D480" s="50">
        <v>92.938000000000002</v>
      </c>
      <c r="E480" s="50">
        <v>27.18</v>
      </c>
      <c r="F480" s="51">
        <v>3.8000000000000002E-4</v>
      </c>
      <c r="G480" s="51">
        <v>6.3119999999999999E-3</v>
      </c>
      <c r="H480" s="51">
        <v>9.0379999999999992E-3</v>
      </c>
      <c r="I480" s="51">
        <v>1.2062E-2</v>
      </c>
      <c r="J480" s="51">
        <v>1.4342000000000001E-2</v>
      </c>
      <c r="K480" s="51">
        <v>1.3799000000000001E-2</v>
      </c>
      <c r="L480" s="51">
        <v>1.7704000000000001E-2</v>
      </c>
      <c r="M480" s="51">
        <v>9.0379999999999992E-3</v>
      </c>
      <c r="N480" s="51">
        <v>2.5860000000000001E-2</v>
      </c>
      <c r="O480" s="52">
        <v>147.4119</v>
      </c>
      <c r="P480" s="50">
        <v>1630</v>
      </c>
      <c r="Q480" s="52">
        <v>2028.33</v>
      </c>
      <c r="R480" s="50">
        <v>8687.2999999999993</v>
      </c>
      <c r="S480" s="30">
        <v>96.156000000000006</v>
      </c>
      <c r="T480" s="50">
        <v>6.3771000000000004</v>
      </c>
      <c r="U480" s="50">
        <v>6.3728999999999996</v>
      </c>
      <c r="V480" s="50" t="s">
        <v>385</v>
      </c>
      <c r="W480" s="22" t="s">
        <v>385</v>
      </c>
      <c r="X480" s="22" t="s">
        <v>385</v>
      </c>
    </row>
    <row r="481" spans="1:24" ht="18.75" customHeight="1">
      <c r="A481" s="176">
        <v>44533</v>
      </c>
      <c r="B481" s="50">
        <v>186.94829999999999</v>
      </c>
      <c r="C481" s="50">
        <v>194.95009999999999</v>
      </c>
      <c r="D481" s="50">
        <v>92.75</v>
      </c>
      <c r="E481" s="50">
        <v>30.67</v>
      </c>
      <c r="F481" s="51">
        <v>4.3100000000000001E-4</v>
      </c>
      <c r="G481" s="51">
        <v>5.8729999999999997E-3</v>
      </c>
      <c r="H481" s="51">
        <v>8.4969999999999993E-3</v>
      </c>
      <c r="I481" s="51">
        <v>1.132E-2</v>
      </c>
      <c r="J481" s="51">
        <v>1.3429999999999999E-2</v>
      </c>
      <c r="K481" s="51">
        <v>1.2958000000000001E-2</v>
      </c>
      <c r="L481" s="51">
        <v>1.6726999999999999E-2</v>
      </c>
      <c r="M481" s="51">
        <v>8.4969999999999993E-3</v>
      </c>
      <c r="N481" s="51">
        <v>2.605E-2</v>
      </c>
      <c r="O481" s="52">
        <v>147.4015</v>
      </c>
      <c r="P481" s="50">
        <v>1630</v>
      </c>
      <c r="Q481" s="52">
        <v>2028.33</v>
      </c>
      <c r="R481" s="50">
        <v>8687.2999999999993</v>
      </c>
      <c r="S481" s="30">
        <v>96.028000000000006</v>
      </c>
      <c r="T481" s="50">
        <v>6.3681000000000001</v>
      </c>
      <c r="U481" s="50">
        <v>6.3720999999999997</v>
      </c>
      <c r="V481" s="50" t="s">
        <v>385</v>
      </c>
      <c r="W481" s="22" t="s">
        <v>385</v>
      </c>
      <c r="X481" s="22" t="s">
        <v>385</v>
      </c>
    </row>
    <row r="482" spans="1:24" ht="18.75" customHeight="1">
      <c r="A482" s="176">
        <v>44532</v>
      </c>
      <c r="B482" s="50">
        <v>186.43549999999999</v>
      </c>
      <c r="C482" s="50">
        <v>196.6551</v>
      </c>
      <c r="D482" s="50">
        <v>93.438000000000002</v>
      </c>
      <c r="E482" s="50">
        <v>27.95</v>
      </c>
      <c r="F482" s="51">
        <v>3.5500000000000001E-4</v>
      </c>
      <c r="G482" s="51">
        <v>6.1260000000000004E-3</v>
      </c>
      <c r="H482" s="51">
        <v>8.9519999999999999E-3</v>
      </c>
      <c r="I482" s="51">
        <v>1.2063000000000001E-2</v>
      </c>
      <c r="J482" s="51">
        <v>1.4442999999999999E-2</v>
      </c>
      <c r="K482" s="51">
        <v>1.3823999999999999E-2</v>
      </c>
      <c r="L482" s="51">
        <v>1.7624999999999998E-2</v>
      </c>
      <c r="M482" s="51">
        <v>8.9519999999999999E-3</v>
      </c>
      <c r="N482" s="51">
        <v>2.5940000000000001E-2</v>
      </c>
      <c r="O482" s="52">
        <v>147.4297</v>
      </c>
      <c r="P482" s="50">
        <v>1630</v>
      </c>
      <c r="Q482" s="52">
        <v>2028.33</v>
      </c>
      <c r="R482" s="50">
        <v>8687.2999999999993</v>
      </c>
      <c r="S482" s="30">
        <v>95.994</v>
      </c>
      <c r="T482" s="50">
        <v>6.3643999999999998</v>
      </c>
      <c r="U482" s="50">
        <v>6.3670999999999998</v>
      </c>
      <c r="V482" s="50" t="s">
        <v>385</v>
      </c>
      <c r="W482" s="22" t="s">
        <v>385</v>
      </c>
      <c r="X482" s="22" t="s">
        <v>385</v>
      </c>
    </row>
    <row r="483" spans="1:24" ht="18.75" customHeight="1">
      <c r="A483" s="176">
        <v>44531</v>
      </c>
      <c r="B483" s="50">
        <v>186.7278</v>
      </c>
      <c r="C483" s="50">
        <v>197.4034</v>
      </c>
      <c r="D483" s="50">
        <v>94.375</v>
      </c>
      <c r="E483" s="50">
        <v>31.12</v>
      </c>
      <c r="F483" s="51">
        <v>4.06E-4</v>
      </c>
      <c r="G483" s="51">
        <v>5.5129999999999997E-3</v>
      </c>
      <c r="H483" s="51">
        <v>8.1709999999999994E-3</v>
      </c>
      <c r="I483" s="51">
        <v>1.1354E-2</v>
      </c>
      <c r="J483" s="51">
        <v>1.4037000000000001E-2</v>
      </c>
      <c r="K483" s="51">
        <v>1.3287E-2</v>
      </c>
      <c r="L483" s="51">
        <v>1.7392999999999999E-2</v>
      </c>
      <c r="M483" s="51">
        <v>8.1709999999999994E-3</v>
      </c>
      <c r="N483" s="51">
        <v>2.579E-2</v>
      </c>
      <c r="O483" s="52">
        <v>147.41380000000001</v>
      </c>
      <c r="P483" s="50">
        <v>1630</v>
      </c>
      <c r="Q483" s="52">
        <v>2032.1399999999999</v>
      </c>
      <c r="R483" s="50">
        <v>8348.7999999999993</v>
      </c>
      <c r="S483" s="30">
        <v>96.340999999999994</v>
      </c>
      <c r="T483" s="50">
        <v>6.3882000000000003</v>
      </c>
      <c r="U483" s="50">
        <v>6.3864999999999998</v>
      </c>
      <c r="V483" s="50" t="s">
        <v>385</v>
      </c>
      <c r="W483" s="22" t="s">
        <v>385</v>
      </c>
      <c r="X483" s="22" t="s">
        <v>385</v>
      </c>
    </row>
    <row r="484" spans="1:24" ht="18.75" customHeight="1">
      <c r="A484" s="176">
        <v>44530</v>
      </c>
      <c r="B484" s="50">
        <v>186.55350000000001</v>
      </c>
      <c r="C484" s="50">
        <v>198.86429999999999</v>
      </c>
      <c r="D484" s="50">
        <v>92.875</v>
      </c>
      <c r="E484" s="50">
        <v>27.19</v>
      </c>
      <c r="F484" s="51">
        <v>4.5600000000000003E-4</v>
      </c>
      <c r="G484" s="51">
        <v>5.6499999999999996E-3</v>
      </c>
      <c r="H484" s="51">
        <v>8.3850000000000001E-3</v>
      </c>
      <c r="I484" s="51">
        <v>1.1596E-2</v>
      </c>
      <c r="J484" s="51">
        <v>1.4442999999999999E-2</v>
      </c>
      <c r="K484" s="51">
        <v>1.3708E-2</v>
      </c>
      <c r="L484" s="51">
        <v>1.7911E-2</v>
      </c>
      <c r="M484" s="51">
        <v>8.3850000000000001E-3</v>
      </c>
      <c r="N484" s="51">
        <v>2.5680000000000001E-2</v>
      </c>
      <c r="O484" s="52">
        <v>147.3605</v>
      </c>
      <c r="P484" s="50">
        <v>1630</v>
      </c>
      <c r="Q484" s="52">
        <v>2032.1399999999999</v>
      </c>
      <c r="R484" s="50">
        <v>8348.7999999999993</v>
      </c>
      <c r="S484" s="30">
        <v>96.088999999999999</v>
      </c>
      <c r="T484" s="50">
        <v>6.3933</v>
      </c>
      <c r="U484" s="50">
        <v>6.3975</v>
      </c>
      <c r="V484" s="50" t="s">
        <v>385</v>
      </c>
      <c r="W484" s="22" t="s">
        <v>385</v>
      </c>
      <c r="X484" s="22" t="s">
        <v>385</v>
      </c>
    </row>
    <row r="485" spans="1:24" ht="18.75" customHeight="1">
      <c r="A485" s="176">
        <v>44529</v>
      </c>
      <c r="B485" s="50">
        <v>186.1602</v>
      </c>
      <c r="C485" s="50">
        <v>198.60300000000001</v>
      </c>
      <c r="D485" s="50">
        <v>92.625</v>
      </c>
      <c r="E485" s="50">
        <v>22.96</v>
      </c>
      <c r="F485" s="51">
        <v>3.8000000000000002E-4</v>
      </c>
      <c r="G485" s="51">
        <v>4.8430000000000001E-3</v>
      </c>
      <c r="H485" s="51">
        <v>7.7939999999999997E-3</v>
      </c>
      <c r="I485" s="51">
        <v>1.15E-2</v>
      </c>
      <c r="J485" s="51">
        <v>1.4987E-2</v>
      </c>
      <c r="K485" s="51">
        <v>1.3965999999999999E-2</v>
      </c>
      <c r="L485" s="51">
        <v>1.8544999999999999E-2</v>
      </c>
      <c r="M485" s="51">
        <v>7.7939999999999997E-3</v>
      </c>
      <c r="N485" s="51">
        <v>2.5520000000000001E-2</v>
      </c>
      <c r="O485" s="52">
        <v>147.2998</v>
      </c>
      <c r="P485" s="50">
        <v>1630</v>
      </c>
      <c r="Q485" s="52">
        <v>2032.1399999999999</v>
      </c>
      <c r="R485" s="50">
        <v>8348.7999999999993</v>
      </c>
      <c r="S485" s="30">
        <v>96.774000000000001</v>
      </c>
      <c r="T485" s="50">
        <v>6.3861999999999997</v>
      </c>
      <c r="U485" s="50">
        <v>6.3876999999999997</v>
      </c>
      <c r="V485" s="50" t="s">
        <v>385</v>
      </c>
      <c r="W485" s="22" t="s">
        <v>385</v>
      </c>
      <c r="X485" s="22" t="s">
        <v>385</v>
      </c>
    </row>
    <row r="486" spans="1:24" ht="18.75" customHeight="1">
      <c r="A486" s="176">
        <v>44526</v>
      </c>
      <c r="B486" s="50">
        <v>186.4008</v>
      </c>
      <c r="C486" s="50">
        <v>200.9862</v>
      </c>
      <c r="D486" s="50">
        <v>94.563000000000002</v>
      </c>
      <c r="E486" s="50">
        <v>28.62</v>
      </c>
      <c r="F486" s="51">
        <v>3.8000000000000002E-4</v>
      </c>
      <c r="G486" s="51">
        <v>4.9800000000000001E-3</v>
      </c>
      <c r="H486" s="51">
        <v>8.0079999999999995E-3</v>
      </c>
      <c r="I486" s="51">
        <v>1.1597E-2</v>
      </c>
      <c r="J486" s="51">
        <v>1.4730999999999999E-2</v>
      </c>
      <c r="K486" s="51">
        <v>1.3872000000000001E-2</v>
      </c>
      <c r="L486" s="51">
        <v>1.8213E-2</v>
      </c>
      <c r="M486" s="51">
        <v>8.0079999999999995E-3</v>
      </c>
      <c r="N486" s="51">
        <v>2.5399999999999999E-2</v>
      </c>
      <c r="O486" s="52">
        <v>147.3305</v>
      </c>
      <c r="P486" s="50">
        <v>1630</v>
      </c>
      <c r="Q486" s="52">
        <v>2032.1399999999999</v>
      </c>
      <c r="R486" s="50">
        <v>8348.7999999999993</v>
      </c>
      <c r="S486" s="30">
        <v>96.875</v>
      </c>
      <c r="T486" s="50">
        <v>6.3924000000000003</v>
      </c>
      <c r="U486" s="50">
        <v>6.3956</v>
      </c>
      <c r="V486" s="50" t="s">
        <v>385</v>
      </c>
      <c r="W486" s="22" t="s">
        <v>385</v>
      </c>
      <c r="X486" s="22" t="s">
        <v>385</v>
      </c>
    </row>
    <row r="487" spans="1:24" ht="18.75" customHeight="1">
      <c r="A487" s="176">
        <v>44525</v>
      </c>
      <c r="B487" s="50">
        <v>185.61949999999999</v>
      </c>
      <c r="C487" s="50">
        <v>204.0556</v>
      </c>
      <c r="D487" s="50">
        <v>86.938000000000002</v>
      </c>
      <c r="E487" s="50">
        <v>18.579999999999998</v>
      </c>
      <c r="F487" s="51">
        <v>5.3200000000000003E-4</v>
      </c>
      <c r="G487" s="51">
        <v>6.398E-3</v>
      </c>
      <c r="H487" s="51">
        <v>9.6399999999999993E-3</v>
      </c>
      <c r="I487" s="51">
        <v>1.3424E-2</v>
      </c>
      <c r="J487" s="51">
        <v>1.6341000000000001E-2</v>
      </c>
      <c r="K487" s="51">
        <v>1.5709999999999998E-2</v>
      </c>
      <c r="L487" s="51">
        <v>1.9594E-2</v>
      </c>
      <c r="M487" s="51">
        <v>9.6399999999999993E-3</v>
      </c>
      <c r="N487" s="51">
        <v>2.5749999999999999E-2</v>
      </c>
      <c r="O487" s="52">
        <v>147.2954</v>
      </c>
      <c r="P487" s="50">
        <v>1630</v>
      </c>
      <c r="Q487" s="52">
        <v>2032.1399999999999</v>
      </c>
      <c r="R487" s="50">
        <v>8348.7999999999993</v>
      </c>
      <c r="S487" s="30">
        <v>96.491</v>
      </c>
      <c r="T487" s="50">
        <v>6.3920000000000003</v>
      </c>
      <c r="U487" s="50">
        <v>6.3910999999999998</v>
      </c>
      <c r="V487" s="50" t="s">
        <v>385</v>
      </c>
      <c r="W487" s="22" t="s">
        <v>385</v>
      </c>
      <c r="X487" s="22" t="s">
        <v>385</v>
      </c>
    </row>
    <row r="488" spans="1:24" ht="18.75" customHeight="1">
      <c r="A488" s="176">
        <v>44524</v>
      </c>
      <c r="B488" s="50">
        <v>185.61949999999999</v>
      </c>
      <c r="C488" s="50">
        <v>204.0556</v>
      </c>
      <c r="D488" s="50">
        <v>86.938000000000002</v>
      </c>
      <c r="E488" s="50">
        <v>18.579999999999998</v>
      </c>
      <c r="F488" s="51">
        <v>5.3200000000000003E-4</v>
      </c>
      <c r="G488" s="51">
        <v>6.398E-3</v>
      </c>
      <c r="H488" s="51">
        <v>9.6399999999999993E-3</v>
      </c>
      <c r="I488" s="51">
        <v>1.3424E-2</v>
      </c>
      <c r="J488" s="51">
        <v>1.6341000000000001E-2</v>
      </c>
      <c r="K488" s="51">
        <v>1.5709999999999998E-2</v>
      </c>
      <c r="L488" s="51">
        <v>1.9594E-2</v>
      </c>
      <c r="M488" s="51">
        <v>9.6399999999999993E-3</v>
      </c>
      <c r="N488" s="51">
        <v>2.571E-2</v>
      </c>
      <c r="O488" s="52">
        <v>147.30240000000001</v>
      </c>
      <c r="P488" s="50">
        <v>1630</v>
      </c>
      <c r="Q488" s="52">
        <v>2032.1399999999999</v>
      </c>
      <c r="R488" s="50">
        <v>8348.7999999999993</v>
      </c>
      <c r="S488" s="30">
        <v>96.548000000000002</v>
      </c>
      <c r="T488" s="50">
        <v>6.3851000000000004</v>
      </c>
      <c r="U488" s="50">
        <v>6.3906999999999998</v>
      </c>
      <c r="V488" s="50" t="s">
        <v>385</v>
      </c>
      <c r="W488" s="22" t="s">
        <v>385</v>
      </c>
      <c r="X488" s="22" t="s">
        <v>385</v>
      </c>
    </row>
    <row r="489" spans="1:24" ht="18.75" customHeight="1">
      <c r="A489" s="176">
        <v>44523</v>
      </c>
      <c r="B489" s="50">
        <v>185.3613</v>
      </c>
      <c r="C489" s="50">
        <v>204.83199999999999</v>
      </c>
      <c r="D489" s="50">
        <v>85.688000000000002</v>
      </c>
      <c r="E489" s="50">
        <v>19.38</v>
      </c>
      <c r="F489" s="51">
        <v>4.06E-4</v>
      </c>
      <c r="G489" s="51">
        <v>6.1419999999999999E-3</v>
      </c>
      <c r="H489" s="51">
        <v>9.4219999999999998E-3</v>
      </c>
      <c r="I489" s="51">
        <v>1.3391E-2</v>
      </c>
      <c r="J489" s="51">
        <v>1.6650999999999999E-2</v>
      </c>
      <c r="K489" s="51">
        <v>1.5755000000000002E-2</v>
      </c>
      <c r="L489" s="51">
        <v>2.0229E-2</v>
      </c>
      <c r="M489" s="51">
        <v>9.4219999999999998E-3</v>
      </c>
      <c r="N489" s="51">
        <v>2.589E-2</v>
      </c>
      <c r="O489" s="52">
        <v>147.29660000000001</v>
      </c>
      <c r="P489" s="50">
        <v>1630</v>
      </c>
      <c r="Q489" s="52">
        <v>2032.1399999999999</v>
      </c>
      <c r="R489" s="50">
        <v>8348.7999999999993</v>
      </c>
      <c r="S489" s="30">
        <v>96.031000000000006</v>
      </c>
      <c r="T489" s="50">
        <v>6.3871000000000002</v>
      </c>
      <c r="U489" s="50">
        <v>6.3902999999999999</v>
      </c>
      <c r="V489" s="50" t="s">
        <v>385</v>
      </c>
      <c r="W489" s="22" t="s">
        <v>385</v>
      </c>
      <c r="X489" s="22" t="s">
        <v>385</v>
      </c>
    </row>
    <row r="490" spans="1:24" ht="18.75" customHeight="1">
      <c r="A490" s="176">
        <v>44522</v>
      </c>
      <c r="B490" s="50">
        <v>185.73759999999999</v>
      </c>
      <c r="C490" s="50">
        <v>205.3229</v>
      </c>
      <c r="D490" s="50">
        <v>84.31</v>
      </c>
      <c r="E490" s="50">
        <v>19.170000000000002</v>
      </c>
      <c r="F490" s="51">
        <v>4.06E-4</v>
      </c>
      <c r="G490" s="51">
        <v>5.842E-3</v>
      </c>
      <c r="H490" s="51">
        <v>9.3930000000000003E-3</v>
      </c>
      <c r="I490" s="51">
        <v>1.3167999999999999E-2</v>
      </c>
      <c r="J490" s="51">
        <v>1.6236E-2</v>
      </c>
      <c r="K490" s="51">
        <v>1.549E-2</v>
      </c>
      <c r="L490" s="51">
        <v>1.9615E-2</v>
      </c>
      <c r="M490" s="51">
        <v>9.3930000000000003E-3</v>
      </c>
      <c r="N490" s="51">
        <v>2.581E-2</v>
      </c>
      <c r="O490" s="52">
        <v>147.2834</v>
      </c>
      <c r="P490" s="50">
        <v>1630</v>
      </c>
      <c r="Q490" s="52">
        <v>2032.1399999999999</v>
      </c>
      <c r="R490" s="50">
        <v>8348.7999999999993</v>
      </c>
      <c r="S490" s="30">
        <v>95.543999999999997</v>
      </c>
      <c r="T490" s="50">
        <v>6.3860999999999999</v>
      </c>
      <c r="U490" s="50">
        <v>6.3802000000000003</v>
      </c>
      <c r="V490" s="50" t="s">
        <v>385</v>
      </c>
      <c r="W490" s="22" t="s">
        <v>385</v>
      </c>
      <c r="X490" s="22" t="s">
        <v>385</v>
      </c>
    </row>
    <row r="491" spans="1:24" ht="18.75" customHeight="1">
      <c r="A491" s="176">
        <v>44519</v>
      </c>
      <c r="B491" s="50">
        <v>186.25579999999999</v>
      </c>
      <c r="C491" s="50">
        <v>203.44820000000001</v>
      </c>
      <c r="D491" s="50">
        <v>84.75</v>
      </c>
      <c r="E491" s="50">
        <v>17.91</v>
      </c>
      <c r="F491" s="51">
        <v>4.06E-4</v>
      </c>
      <c r="G491" s="51">
        <v>5.0670000000000003E-3</v>
      </c>
      <c r="H491" s="51">
        <v>8.5909999999999997E-3</v>
      </c>
      <c r="I491" s="51">
        <v>1.2213999999999999E-2</v>
      </c>
      <c r="J491" s="51">
        <v>1.5462E-2</v>
      </c>
      <c r="K491" s="51">
        <v>1.451E-2</v>
      </c>
      <c r="L491" s="51">
        <v>1.9099999999999999E-2</v>
      </c>
      <c r="M491" s="51">
        <v>8.5909999999999997E-3</v>
      </c>
      <c r="N491" s="51">
        <v>2.613E-2</v>
      </c>
      <c r="O491" s="52">
        <v>147.2901</v>
      </c>
      <c r="P491" s="50">
        <v>1630</v>
      </c>
      <c r="Q491" s="52">
        <v>2032.1399999999999</v>
      </c>
      <c r="R491" s="50">
        <v>8348.7999999999993</v>
      </c>
      <c r="S491" s="30">
        <v>95.828000000000003</v>
      </c>
      <c r="T491" s="50">
        <v>6.3780000000000001</v>
      </c>
      <c r="U491" s="50">
        <v>6.3753000000000002</v>
      </c>
      <c r="V491" s="50" t="s">
        <v>385</v>
      </c>
      <c r="W491" s="22" t="s">
        <v>385</v>
      </c>
      <c r="X491" s="22" t="s">
        <v>385</v>
      </c>
    </row>
    <row r="492" spans="1:24" ht="18.75" customHeight="1">
      <c r="A492" s="176">
        <v>44518</v>
      </c>
      <c r="B492" s="50">
        <v>186.00749999999999</v>
      </c>
      <c r="C492" s="50">
        <v>202.45519999999999</v>
      </c>
      <c r="D492" s="50">
        <v>87.375</v>
      </c>
      <c r="E492" s="50">
        <v>17.59</v>
      </c>
      <c r="F492" s="51">
        <v>4.8200000000000001E-4</v>
      </c>
      <c r="G492" s="51">
        <v>5.0210000000000003E-3</v>
      </c>
      <c r="H492" s="51">
        <v>8.4279999999999997E-3</v>
      </c>
      <c r="I492" s="51">
        <v>1.2196E-2</v>
      </c>
      <c r="J492" s="51">
        <v>1.5855000000000001E-2</v>
      </c>
      <c r="K492" s="51">
        <v>1.4699E-2</v>
      </c>
      <c r="L492" s="51">
        <v>1.9685000000000001E-2</v>
      </c>
      <c r="M492" s="51">
        <v>8.4279999999999997E-3</v>
      </c>
      <c r="N492" s="51">
        <v>2.588E-2</v>
      </c>
      <c r="O492" s="52">
        <v>147.29069999999999</v>
      </c>
      <c r="P492" s="50">
        <v>1630</v>
      </c>
      <c r="Q492" s="52">
        <v>2032.1399999999999</v>
      </c>
      <c r="R492" s="50">
        <v>8348.7999999999993</v>
      </c>
      <c r="S492" s="30">
        <v>95.915000000000006</v>
      </c>
      <c r="T492" s="50">
        <v>6.3928000000000003</v>
      </c>
      <c r="U492" s="50">
        <v>6.3902999999999999</v>
      </c>
      <c r="V492" s="50" t="s">
        <v>385</v>
      </c>
      <c r="W492" s="22" t="s">
        <v>385</v>
      </c>
      <c r="X492" s="22" t="s">
        <v>385</v>
      </c>
    </row>
    <row r="493" spans="1:24" ht="18.75" customHeight="1">
      <c r="A493" s="176">
        <v>44517</v>
      </c>
      <c r="B493" s="50">
        <v>185.6763</v>
      </c>
      <c r="C493" s="50">
        <v>201.2988</v>
      </c>
      <c r="D493" s="50">
        <v>87.375</v>
      </c>
      <c r="E493" s="50">
        <v>17.11</v>
      </c>
      <c r="F493" s="51">
        <v>4.06E-4</v>
      </c>
      <c r="G493" s="51">
        <v>4.9789999999999999E-3</v>
      </c>
      <c r="H493" s="51">
        <v>8.4270000000000005E-3</v>
      </c>
      <c r="I493" s="51">
        <v>1.231E-2</v>
      </c>
      <c r="J493" s="51">
        <v>1.5889E-2</v>
      </c>
      <c r="K493" s="51">
        <v>1.4747E-2</v>
      </c>
      <c r="L493" s="51">
        <v>1.9755000000000002E-2</v>
      </c>
      <c r="M493" s="51">
        <v>8.4270000000000005E-3</v>
      </c>
      <c r="N493" s="51">
        <v>2.5940000000000001E-2</v>
      </c>
      <c r="O493" s="52">
        <v>147.2945</v>
      </c>
      <c r="P493" s="50">
        <v>1630</v>
      </c>
      <c r="Q493" s="52">
        <v>2032.1399999999999</v>
      </c>
      <c r="R493" s="50">
        <v>8348.7999999999993</v>
      </c>
      <c r="S493" s="30">
        <v>95.406999999999996</v>
      </c>
      <c r="T493" s="50">
        <v>6.3830999999999998</v>
      </c>
      <c r="U493" s="50">
        <v>6.3829000000000002</v>
      </c>
      <c r="V493" s="50" t="s">
        <v>385</v>
      </c>
      <c r="W493" s="22" t="s">
        <v>385</v>
      </c>
      <c r="X493" s="22" t="s">
        <v>385</v>
      </c>
    </row>
    <row r="494" spans="1:24" ht="18.75" customHeight="1">
      <c r="A494" s="176">
        <v>44516</v>
      </c>
      <c r="B494" s="50">
        <v>185.26580000000001</v>
      </c>
      <c r="C494" s="50">
        <v>201.74250000000001</v>
      </c>
      <c r="D494" s="50">
        <v>87.375</v>
      </c>
      <c r="E494" s="50">
        <v>16.37</v>
      </c>
      <c r="F494" s="51">
        <v>3.8000000000000002E-4</v>
      </c>
      <c r="G494" s="51">
        <v>5.1789999999999996E-3</v>
      </c>
      <c r="H494" s="51">
        <v>8.6920000000000001E-3</v>
      </c>
      <c r="I494" s="51">
        <v>1.2652999999999999E-2</v>
      </c>
      <c r="J494" s="51">
        <v>1.6334999999999999E-2</v>
      </c>
      <c r="K494" s="51">
        <v>1.5199000000000001E-2</v>
      </c>
      <c r="L494" s="51">
        <v>2.0285000000000001E-2</v>
      </c>
      <c r="M494" s="51">
        <v>8.6920000000000001E-3</v>
      </c>
      <c r="N494" s="51">
        <v>2.5940000000000001E-2</v>
      </c>
      <c r="O494" s="52">
        <v>147.2578</v>
      </c>
      <c r="P494" s="50">
        <v>1630</v>
      </c>
      <c r="Q494" s="52">
        <v>2032.1399999999999</v>
      </c>
      <c r="R494" s="50">
        <v>8348.7999999999993</v>
      </c>
      <c r="S494" s="30">
        <v>95.128</v>
      </c>
      <c r="T494" s="50">
        <v>6.3796999999999997</v>
      </c>
      <c r="U494" s="50">
        <v>6.38</v>
      </c>
      <c r="V494" s="50" t="s">
        <v>385</v>
      </c>
      <c r="W494" s="22" t="s">
        <v>385</v>
      </c>
      <c r="X494" s="22" t="s">
        <v>385</v>
      </c>
    </row>
    <row r="495" spans="1:24" ht="18.75" customHeight="1">
      <c r="A495" s="176">
        <v>44515</v>
      </c>
      <c r="B495" s="50">
        <v>185.35300000000001</v>
      </c>
      <c r="C495" s="50">
        <v>203.1874</v>
      </c>
      <c r="D495" s="50">
        <v>87.375</v>
      </c>
      <c r="E495" s="50">
        <v>16.489999999999998</v>
      </c>
      <c r="F495" s="51">
        <v>4.3100000000000001E-4</v>
      </c>
      <c r="G495" s="51">
        <v>5.1570000000000001E-3</v>
      </c>
      <c r="H495" s="51">
        <v>8.6639999999999998E-3</v>
      </c>
      <c r="I495" s="51">
        <v>1.2522E-2</v>
      </c>
      <c r="J495" s="51">
        <v>1.6145E-2</v>
      </c>
      <c r="K495" s="51">
        <v>1.4984000000000001E-2</v>
      </c>
      <c r="L495" s="51">
        <v>1.9959000000000001E-2</v>
      </c>
      <c r="M495" s="51">
        <v>8.6639999999999998E-3</v>
      </c>
      <c r="N495" s="51">
        <v>2.6009999999999998E-2</v>
      </c>
      <c r="O495" s="52">
        <v>147.23400000000001</v>
      </c>
      <c r="P495" s="50">
        <v>1630</v>
      </c>
      <c r="Q495" s="52">
        <v>2032.1399999999999</v>
      </c>
      <c r="R495" s="50">
        <v>8348.7999999999993</v>
      </c>
      <c r="S495" s="30">
        <v>95.177999999999997</v>
      </c>
      <c r="T495" s="50">
        <v>6.3914</v>
      </c>
      <c r="U495" s="50">
        <v>6.391</v>
      </c>
      <c r="V495" s="50" t="s">
        <v>385</v>
      </c>
      <c r="W495" s="22" t="s">
        <v>385</v>
      </c>
      <c r="X495" s="22" t="s">
        <v>385</v>
      </c>
    </row>
    <row r="496" spans="1:24" ht="18.75" customHeight="1">
      <c r="A496" s="176">
        <v>44512</v>
      </c>
      <c r="B496" s="50">
        <v>185.48779999999999</v>
      </c>
      <c r="C496" s="50">
        <v>197.77440000000001</v>
      </c>
      <c r="D496" s="50">
        <v>91</v>
      </c>
      <c r="E496" s="50">
        <v>16.29</v>
      </c>
      <c r="F496" s="51">
        <v>4.06E-4</v>
      </c>
      <c r="G496" s="51">
        <v>5.1149999999999998E-3</v>
      </c>
      <c r="H496" s="51">
        <v>8.4250000000000002E-3</v>
      </c>
      <c r="I496" s="51">
        <v>1.2211E-2</v>
      </c>
      <c r="J496" s="51">
        <v>1.5613E-2</v>
      </c>
      <c r="K496" s="51">
        <v>1.4531000000000001E-2</v>
      </c>
      <c r="L496" s="51">
        <v>1.9307999999999999E-2</v>
      </c>
      <c r="M496" s="51">
        <v>8.4250000000000002E-3</v>
      </c>
      <c r="N496" s="51">
        <v>2.6190000000000001E-2</v>
      </c>
      <c r="O496" s="52">
        <v>147.1919</v>
      </c>
      <c r="P496" s="50">
        <v>1630</v>
      </c>
      <c r="Q496" s="52">
        <v>2032.1399999999999</v>
      </c>
      <c r="R496" s="50">
        <v>8348.7999999999993</v>
      </c>
      <c r="S496" s="30">
        <v>94.85</v>
      </c>
      <c r="T496" s="50">
        <v>6.3887999999999998</v>
      </c>
      <c r="U496" s="50">
        <v>6.4002999999999997</v>
      </c>
      <c r="V496" s="50" t="s">
        <v>385</v>
      </c>
      <c r="W496" s="22" t="s">
        <v>385</v>
      </c>
      <c r="X496" s="22" t="s">
        <v>385</v>
      </c>
    </row>
    <row r="497" spans="1:24" ht="18.75" customHeight="1">
      <c r="A497" s="176">
        <v>44511</v>
      </c>
      <c r="B497" s="50">
        <v>184.7004</v>
      </c>
      <c r="C497" s="50">
        <v>184.4084</v>
      </c>
      <c r="D497" s="50">
        <v>91</v>
      </c>
      <c r="E497" s="50">
        <v>17.66</v>
      </c>
      <c r="F497" s="51">
        <v>4.3100000000000001E-4</v>
      </c>
      <c r="G497" s="51">
        <v>5.1289999999999999E-3</v>
      </c>
      <c r="H497" s="51">
        <v>8.4779999999999994E-3</v>
      </c>
      <c r="I497" s="51">
        <v>1.2160000000000001E-2</v>
      </c>
      <c r="J497" s="51">
        <v>1.5493E-2</v>
      </c>
      <c r="K497" s="51">
        <v>1.4435999999999999E-2</v>
      </c>
      <c r="L497" s="51">
        <v>1.8997E-2</v>
      </c>
      <c r="M497" s="51">
        <v>8.4779999999999994E-3</v>
      </c>
      <c r="N497" s="51">
        <v>2.6239999999999999E-2</v>
      </c>
      <c r="O497" s="52">
        <v>147.17570000000001</v>
      </c>
      <c r="P497" s="50">
        <v>1630</v>
      </c>
      <c r="Q497" s="52">
        <v>2032.1399999999999</v>
      </c>
      <c r="R497" s="50">
        <v>8348.7999999999993</v>
      </c>
      <c r="S497" s="30">
        <v>93.954999999999998</v>
      </c>
      <c r="T497" s="50">
        <v>6.3928000000000003</v>
      </c>
      <c r="U497" s="50">
        <v>6.3897000000000004</v>
      </c>
      <c r="V497" s="50" t="s">
        <v>385</v>
      </c>
      <c r="W497" s="22" t="s">
        <v>385</v>
      </c>
      <c r="X497" s="22" t="s">
        <v>385</v>
      </c>
    </row>
    <row r="498" spans="1:24" ht="18.75" customHeight="1">
      <c r="A498" s="176">
        <v>44510</v>
      </c>
      <c r="B498" s="50">
        <v>184.7004</v>
      </c>
      <c r="C498" s="50">
        <v>184.4084</v>
      </c>
      <c r="D498" s="50">
        <v>89.813000000000002</v>
      </c>
      <c r="E498" s="50">
        <v>18.73</v>
      </c>
      <c r="F498" s="51">
        <v>4.3100000000000001E-4</v>
      </c>
      <c r="G498" s="51">
        <v>5.1289999999999999E-3</v>
      </c>
      <c r="H498" s="51">
        <v>8.4779999999999994E-3</v>
      </c>
      <c r="I498" s="51">
        <v>1.2160000000000001E-2</v>
      </c>
      <c r="J498" s="51">
        <v>1.5493E-2</v>
      </c>
      <c r="K498" s="51">
        <v>1.4435999999999999E-2</v>
      </c>
      <c r="L498" s="51">
        <v>1.9040000000000001E-2</v>
      </c>
      <c r="M498" s="51">
        <v>8.4779999999999994E-3</v>
      </c>
      <c r="N498" s="51">
        <v>2.631E-2</v>
      </c>
      <c r="O498" s="52">
        <v>147.18889999999999</v>
      </c>
      <c r="P498" s="50">
        <v>1630</v>
      </c>
      <c r="Q498" s="52">
        <v>2032.1399999999999</v>
      </c>
      <c r="R498" s="50">
        <v>8348.7999999999993</v>
      </c>
      <c r="S498" s="30">
        <v>94.049000000000007</v>
      </c>
      <c r="T498" s="50">
        <v>6.3926999999999996</v>
      </c>
      <c r="U498" s="50">
        <v>6.3883999999999999</v>
      </c>
      <c r="V498" s="50" t="s">
        <v>385</v>
      </c>
      <c r="W498" s="22" t="s">
        <v>385</v>
      </c>
      <c r="X498" s="22" t="s">
        <v>385</v>
      </c>
    </row>
    <row r="499" spans="1:24" ht="18.75" customHeight="1">
      <c r="A499" s="176">
        <v>44509</v>
      </c>
      <c r="B499" s="50">
        <v>185.02180000000001</v>
      </c>
      <c r="C499" s="50">
        <v>182.7801</v>
      </c>
      <c r="D499" s="50">
        <v>93.813000000000002</v>
      </c>
      <c r="E499" s="50">
        <v>17.78</v>
      </c>
      <c r="F499" s="51">
        <v>3.8000000000000002E-4</v>
      </c>
      <c r="G499" s="51">
        <v>4.2079999999999999E-3</v>
      </c>
      <c r="H499" s="51">
        <v>7.2630000000000004E-3</v>
      </c>
      <c r="I499" s="51">
        <v>1.0813E-2</v>
      </c>
      <c r="J499" s="51">
        <v>1.4357999999999999E-2</v>
      </c>
      <c r="K499" s="51">
        <v>1.3185000000000001E-2</v>
      </c>
      <c r="L499" s="51">
        <v>1.8178E-2</v>
      </c>
      <c r="M499" s="51">
        <v>7.2630000000000004E-3</v>
      </c>
      <c r="N499" s="51">
        <v>2.6159999999999999E-2</v>
      </c>
      <c r="O499" s="52">
        <v>147.15360000000001</v>
      </c>
      <c r="P499" s="50">
        <v>1630</v>
      </c>
      <c r="Q499" s="52">
        <v>2032.1399999999999</v>
      </c>
      <c r="R499" s="50">
        <v>8348.7999999999993</v>
      </c>
      <c r="S499" s="30">
        <v>94.32</v>
      </c>
      <c r="T499" s="50">
        <v>6.3987999999999996</v>
      </c>
      <c r="U499" s="50">
        <v>6.3944000000000001</v>
      </c>
      <c r="V499" s="50" t="s">
        <v>385</v>
      </c>
      <c r="W499" s="22" t="s">
        <v>385</v>
      </c>
      <c r="X499" s="22" t="s">
        <v>385</v>
      </c>
    </row>
    <row r="500" spans="1:24" ht="18.75" customHeight="1">
      <c r="A500" s="176">
        <v>44508</v>
      </c>
      <c r="B500" s="50">
        <v>185.1628</v>
      </c>
      <c r="C500" s="50">
        <v>186.95310000000001</v>
      </c>
      <c r="D500" s="50">
        <v>90.563000000000002</v>
      </c>
      <c r="E500" s="50">
        <v>17.22</v>
      </c>
      <c r="F500" s="51">
        <v>3.5500000000000001E-4</v>
      </c>
      <c r="G500" s="51">
        <v>4.4260000000000002E-3</v>
      </c>
      <c r="H500" s="51">
        <v>7.1669999999999998E-3</v>
      </c>
      <c r="I500" s="51">
        <v>1.1169E-2</v>
      </c>
      <c r="J500" s="51">
        <v>1.4897000000000001E-2</v>
      </c>
      <c r="K500" s="51">
        <v>1.3703E-2</v>
      </c>
      <c r="L500" s="51">
        <v>1.8815999999999999E-2</v>
      </c>
      <c r="M500" s="51">
        <v>7.1669999999999998E-3</v>
      </c>
      <c r="N500" s="51">
        <v>2.6069999999999999E-2</v>
      </c>
      <c r="O500" s="52">
        <v>147.1181</v>
      </c>
      <c r="P500" s="50">
        <v>1630</v>
      </c>
      <c r="Q500" s="52">
        <v>2032.1399999999999</v>
      </c>
      <c r="R500" s="50">
        <v>8348.7999999999993</v>
      </c>
      <c r="S500" s="30">
        <v>94.346999999999994</v>
      </c>
      <c r="T500" s="50">
        <v>6.3971999999999998</v>
      </c>
      <c r="U500" s="50">
        <v>6.3974000000000002</v>
      </c>
      <c r="V500" s="50" t="s">
        <v>385</v>
      </c>
      <c r="W500" s="22" t="s">
        <v>385</v>
      </c>
      <c r="X500" s="22" t="s">
        <v>385</v>
      </c>
    </row>
    <row r="501" spans="1:24" ht="18.75" customHeight="1">
      <c r="A501" s="176">
        <v>44505</v>
      </c>
      <c r="B501" s="50">
        <v>186.05940000000001</v>
      </c>
      <c r="C501" s="50">
        <v>190.1353</v>
      </c>
      <c r="D501" s="50">
        <v>84.438000000000002</v>
      </c>
      <c r="E501" s="50">
        <v>16.48</v>
      </c>
      <c r="F501" s="51">
        <v>3.8000000000000002E-4</v>
      </c>
      <c r="G501" s="51">
        <v>4.0080000000000003E-3</v>
      </c>
      <c r="H501" s="51">
        <v>6.5729999999999998E-3</v>
      </c>
      <c r="I501" s="51">
        <v>1.0555E-2</v>
      </c>
      <c r="J501" s="51">
        <v>1.4513E-2</v>
      </c>
      <c r="K501" s="51">
        <v>1.3139E-2</v>
      </c>
      <c r="L501" s="51">
        <v>1.8870000000000001E-2</v>
      </c>
      <c r="M501" s="51">
        <v>6.5729999999999998E-3</v>
      </c>
      <c r="N501" s="51">
        <v>2.5999999999999999E-2</v>
      </c>
      <c r="O501" s="52">
        <v>147.12100000000001</v>
      </c>
      <c r="P501" s="50">
        <v>1630</v>
      </c>
      <c r="Q501" s="52">
        <v>2032.1399999999999</v>
      </c>
      <c r="R501" s="50">
        <v>8348.7999999999993</v>
      </c>
      <c r="S501" s="30">
        <v>93.864000000000004</v>
      </c>
      <c r="T501" s="50">
        <v>6.4066000000000001</v>
      </c>
      <c r="U501" s="50">
        <v>6.3948</v>
      </c>
      <c r="V501" s="50" t="s">
        <v>385</v>
      </c>
      <c r="W501" s="22" t="s">
        <v>385</v>
      </c>
      <c r="X501" s="22" t="s">
        <v>385</v>
      </c>
    </row>
    <row r="502" spans="1:24" ht="18.75" customHeight="1">
      <c r="A502" s="176">
        <v>44504</v>
      </c>
      <c r="B502" s="50">
        <v>186.1241</v>
      </c>
      <c r="C502" s="50">
        <v>192.88650000000001</v>
      </c>
      <c r="D502" s="50">
        <v>80.938000000000002</v>
      </c>
      <c r="E502" s="50">
        <v>15.44</v>
      </c>
      <c r="F502" s="51">
        <v>3.3E-4</v>
      </c>
      <c r="G502" s="51">
        <v>4.2440000000000004E-3</v>
      </c>
      <c r="H502" s="51">
        <v>6.8950000000000001E-3</v>
      </c>
      <c r="I502" s="51">
        <v>1.1105E-2</v>
      </c>
      <c r="J502" s="51">
        <v>1.5262E-2</v>
      </c>
      <c r="K502" s="51">
        <v>1.3797E-2</v>
      </c>
      <c r="L502" s="51">
        <v>1.9630999999999999E-2</v>
      </c>
      <c r="M502" s="51">
        <v>6.8950000000000001E-3</v>
      </c>
      <c r="N502" s="51">
        <v>2.6200000000000001E-2</v>
      </c>
      <c r="O502" s="52">
        <v>147.13900000000001</v>
      </c>
      <c r="P502" s="50">
        <v>1630</v>
      </c>
      <c r="Q502" s="52">
        <v>2032.1399999999999</v>
      </c>
      <c r="R502" s="50">
        <v>8348.7999999999993</v>
      </c>
      <c r="S502" s="30">
        <v>94.09</v>
      </c>
      <c r="T502" s="50">
        <v>6.4</v>
      </c>
      <c r="U502" s="50">
        <v>6.4028</v>
      </c>
      <c r="V502" s="50" t="s">
        <v>385</v>
      </c>
      <c r="W502" s="22" t="s">
        <v>385</v>
      </c>
      <c r="X502" s="22" t="s">
        <v>385</v>
      </c>
    </row>
    <row r="503" spans="1:24" ht="18.75" customHeight="1">
      <c r="A503" s="176">
        <v>44503</v>
      </c>
      <c r="B503" s="50">
        <v>185.941</v>
      </c>
      <c r="C503" s="50">
        <v>195.91249999999999</v>
      </c>
      <c r="D503" s="50">
        <v>81.686999999999998</v>
      </c>
      <c r="E503" s="50">
        <v>15.1</v>
      </c>
      <c r="F503" s="51">
        <v>4.06E-4</v>
      </c>
      <c r="G503" s="51">
        <v>4.6589999999999999E-3</v>
      </c>
      <c r="H503" s="51">
        <v>7.5399999999999998E-3</v>
      </c>
      <c r="I503" s="51">
        <v>1.1880999999999999E-2</v>
      </c>
      <c r="J503" s="51">
        <v>1.6034E-2</v>
      </c>
      <c r="K503" s="51">
        <v>1.4599000000000001E-2</v>
      </c>
      <c r="L503" s="51">
        <v>2.0202999999999999E-2</v>
      </c>
      <c r="M503" s="51">
        <v>7.5399999999999998E-3</v>
      </c>
      <c r="N503" s="51">
        <v>2.6409999999999999E-2</v>
      </c>
      <c r="O503" s="52">
        <v>147.16679999999999</v>
      </c>
      <c r="P503" s="50">
        <v>1630</v>
      </c>
      <c r="Q503" s="52">
        <v>2032.1399999999999</v>
      </c>
      <c r="R503" s="50">
        <v>8348.7999999999993</v>
      </c>
      <c r="S503" s="30">
        <v>93.879000000000005</v>
      </c>
      <c r="T503" s="50">
        <v>6.3977000000000004</v>
      </c>
      <c r="U503" s="50">
        <v>6.3941999999999997</v>
      </c>
      <c r="V503" s="50" t="s">
        <v>385</v>
      </c>
      <c r="W503" s="22" t="s">
        <v>385</v>
      </c>
      <c r="X503" s="22" t="s">
        <v>385</v>
      </c>
    </row>
    <row r="504" spans="1:24" ht="18.75" customHeight="1">
      <c r="A504" s="176">
        <v>44502</v>
      </c>
      <c r="B504" s="50">
        <v>186.14250000000001</v>
      </c>
      <c r="C504" s="50">
        <v>194.6952</v>
      </c>
      <c r="D504" s="50">
        <v>82.114000000000004</v>
      </c>
      <c r="E504" s="50">
        <v>16.03</v>
      </c>
      <c r="F504" s="51">
        <v>4.06E-4</v>
      </c>
      <c r="G504" s="51">
        <v>4.4990000000000004E-3</v>
      </c>
      <c r="H504" s="51">
        <v>7.162E-3</v>
      </c>
      <c r="I504" s="51">
        <v>1.1476E-2</v>
      </c>
      <c r="J504" s="51">
        <v>1.5488E-2</v>
      </c>
      <c r="K504" s="51">
        <v>1.4174000000000001E-2</v>
      </c>
      <c r="L504" s="51">
        <v>1.9588999999999999E-2</v>
      </c>
      <c r="M504" s="51">
        <v>7.162E-3</v>
      </c>
      <c r="N504" s="51">
        <v>2.6460000000000001E-2</v>
      </c>
      <c r="O504" s="52">
        <v>147.19220000000001</v>
      </c>
      <c r="P504" s="50">
        <v>1630</v>
      </c>
      <c r="Q504" s="52">
        <v>2073.3000000000002</v>
      </c>
      <c r="R504" s="50">
        <v>8559.2999999999993</v>
      </c>
      <c r="S504" s="30">
        <v>94.123000000000005</v>
      </c>
      <c r="T504" s="50">
        <v>6.4055999999999997</v>
      </c>
      <c r="U504" s="50">
        <v>6.4048999999999996</v>
      </c>
      <c r="V504" s="50" t="s">
        <v>385</v>
      </c>
      <c r="W504" s="22" t="s">
        <v>385</v>
      </c>
      <c r="X504" s="22" t="s">
        <v>385</v>
      </c>
    </row>
    <row r="505" spans="1:24" ht="18.75" customHeight="1">
      <c r="A505" s="176">
        <v>44501</v>
      </c>
      <c r="B505" s="50">
        <v>185.97110000000001</v>
      </c>
      <c r="C505" s="50">
        <v>197.95840000000001</v>
      </c>
      <c r="D505" s="50">
        <v>81.438000000000002</v>
      </c>
      <c r="E505" s="50">
        <v>16.41</v>
      </c>
      <c r="F505" s="51">
        <v>4.06E-4</v>
      </c>
      <c r="G505" s="51">
        <v>4.9919999999999999E-3</v>
      </c>
      <c r="H505" s="51">
        <v>7.6179999999999998E-3</v>
      </c>
      <c r="I505" s="51">
        <v>1.1767E-2</v>
      </c>
      <c r="J505" s="51">
        <v>1.5557E-2</v>
      </c>
      <c r="K505" s="51">
        <v>1.4409999999999999E-2</v>
      </c>
      <c r="L505" s="51">
        <v>1.9576E-2</v>
      </c>
      <c r="M505" s="51">
        <v>7.6179999999999998E-3</v>
      </c>
      <c r="N505" s="51">
        <v>2.6630000000000001E-2</v>
      </c>
      <c r="O505" s="52">
        <v>147.15299999999999</v>
      </c>
      <c r="P505" s="50">
        <v>1630</v>
      </c>
      <c r="Q505" s="52">
        <v>2073.3000000000002</v>
      </c>
      <c r="R505" s="50">
        <v>8559.2999999999993</v>
      </c>
      <c r="S505" s="30">
        <v>93.344999999999999</v>
      </c>
      <c r="T505" s="50">
        <v>6.3917999999999999</v>
      </c>
      <c r="U505" s="50">
        <v>6.3891999999999998</v>
      </c>
      <c r="V505" s="50" t="s">
        <v>385</v>
      </c>
      <c r="W505" s="22" t="s">
        <v>385</v>
      </c>
      <c r="X505" s="22" t="s">
        <v>385</v>
      </c>
    </row>
    <row r="506" spans="1:24" ht="18.75" customHeight="1">
      <c r="A506" s="176">
        <v>44498</v>
      </c>
      <c r="B506" s="50">
        <v>186.29570000000001</v>
      </c>
      <c r="C506" s="50">
        <v>202.4898</v>
      </c>
      <c r="D506" s="50">
        <v>80.813000000000002</v>
      </c>
      <c r="E506" s="50">
        <v>16.260000000000002</v>
      </c>
      <c r="F506" s="51">
        <v>4.8200000000000001E-4</v>
      </c>
      <c r="G506" s="51">
        <v>4.9699999999999996E-3</v>
      </c>
      <c r="H506" s="51">
        <v>7.5360000000000002E-3</v>
      </c>
      <c r="I506" s="51">
        <v>1.1831E-2</v>
      </c>
      <c r="J506" s="51">
        <v>1.5521E-2</v>
      </c>
      <c r="K506" s="51">
        <v>1.4504E-2</v>
      </c>
      <c r="L506" s="51">
        <v>1.9328000000000001E-2</v>
      </c>
      <c r="M506" s="51">
        <v>7.5360000000000002E-3</v>
      </c>
      <c r="N506" s="51">
        <v>2.6749999999999999E-2</v>
      </c>
      <c r="O506" s="52">
        <v>147.15190000000001</v>
      </c>
      <c r="P506" s="50">
        <v>1630</v>
      </c>
      <c r="Q506" s="52">
        <v>2073.3000000000002</v>
      </c>
      <c r="R506" s="50">
        <v>8559.2999999999993</v>
      </c>
      <c r="S506" s="30">
        <v>93.802000000000007</v>
      </c>
      <c r="T506" s="50">
        <v>6.3924000000000003</v>
      </c>
      <c r="U506" s="50">
        <v>6.3939000000000004</v>
      </c>
      <c r="V506" s="50" t="s">
        <v>385</v>
      </c>
      <c r="W506" s="22" t="s">
        <v>385</v>
      </c>
      <c r="X506" s="22" t="s">
        <v>385</v>
      </c>
    </row>
    <row r="507" spans="1:24" ht="18.75" customHeight="1">
      <c r="A507" s="176">
        <v>44497</v>
      </c>
      <c r="B507" s="50">
        <v>186.2422</v>
      </c>
      <c r="C507" s="50">
        <v>204.33240000000001</v>
      </c>
      <c r="D507" s="50">
        <v>79.938000000000002</v>
      </c>
      <c r="E507" s="50">
        <v>16.53</v>
      </c>
      <c r="F507" s="51">
        <v>4.5600000000000003E-4</v>
      </c>
      <c r="G507" s="51">
        <v>4.8910000000000004E-3</v>
      </c>
      <c r="H507" s="51">
        <v>7.613E-3</v>
      </c>
      <c r="I507" s="51">
        <v>1.1847E-2</v>
      </c>
      <c r="J507" s="51">
        <v>1.5800000000000002E-2</v>
      </c>
      <c r="K507" s="51">
        <v>1.4524E-2</v>
      </c>
      <c r="L507" s="51">
        <v>1.9810999999999999E-2</v>
      </c>
      <c r="M507" s="51">
        <v>7.613E-3</v>
      </c>
      <c r="N507" s="51">
        <v>2.6620000000000001E-2</v>
      </c>
      <c r="O507" s="52">
        <v>147.15260000000001</v>
      </c>
      <c r="P507" s="50">
        <v>1630</v>
      </c>
      <c r="Q507" s="52">
        <v>2073.3000000000002</v>
      </c>
      <c r="R507" s="50">
        <v>8559.2999999999993</v>
      </c>
      <c r="S507" s="30">
        <v>93.948999999999998</v>
      </c>
      <c r="T507" s="50">
        <v>6.3833000000000002</v>
      </c>
      <c r="U507" s="50">
        <v>6.3787000000000003</v>
      </c>
      <c r="V507" s="50" t="s">
        <v>385</v>
      </c>
      <c r="W507" s="22" t="s">
        <v>385</v>
      </c>
      <c r="X507" s="22" t="s">
        <v>385</v>
      </c>
    </row>
    <row r="508" spans="1:24" ht="18.75" customHeight="1">
      <c r="A508" s="176">
        <v>44496</v>
      </c>
      <c r="B508" s="50">
        <v>186.52600000000001</v>
      </c>
      <c r="C508" s="50">
        <v>207.3613</v>
      </c>
      <c r="D508" s="50">
        <v>79.438000000000002</v>
      </c>
      <c r="E508" s="50">
        <v>16.98</v>
      </c>
      <c r="F508" s="51">
        <v>4.8200000000000001E-4</v>
      </c>
      <c r="G508" s="51">
        <v>5.0289999999999996E-3</v>
      </c>
      <c r="H508" s="51">
        <v>7.7190000000000002E-3</v>
      </c>
      <c r="I508" s="51">
        <v>1.15E-2</v>
      </c>
      <c r="J508" s="51">
        <v>1.5413E-2</v>
      </c>
      <c r="K508" s="51">
        <v>1.4043999999999999E-2</v>
      </c>
      <c r="L508" s="51">
        <v>1.9507E-2</v>
      </c>
      <c r="M508" s="51">
        <v>7.7190000000000002E-3</v>
      </c>
      <c r="N508" s="51">
        <v>2.6700000000000002E-2</v>
      </c>
      <c r="O508" s="52">
        <v>147.1601</v>
      </c>
      <c r="P508" s="50">
        <v>1630</v>
      </c>
      <c r="Q508" s="52">
        <v>2073.3000000000002</v>
      </c>
      <c r="R508" s="50">
        <v>8559.2999999999993</v>
      </c>
      <c r="S508" s="30">
        <v>93.813000000000002</v>
      </c>
      <c r="T508" s="50">
        <v>6.3857999999999997</v>
      </c>
      <c r="U508" s="50">
        <v>6.3829000000000002</v>
      </c>
      <c r="V508" s="50" t="s">
        <v>385</v>
      </c>
      <c r="W508" s="22" t="s">
        <v>385</v>
      </c>
      <c r="X508" s="22" t="s">
        <v>385</v>
      </c>
    </row>
    <row r="509" spans="1:24" ht="18.75" customHeight="1">
      <c r="A509" s="176">
        <v>44495</v>
      </c>
      <c r="B509" s="50">
        <v>186.05500000000001</v>
      </c>
      <c r="C509" s="50">
        <v>207.64400000000001</v>
      </c>
      <c r="D509" s="50">
        <v>83.454999999999998</v>
      </c>
      <c r="E509" s="50">
        <v>15.98</v>
      </c>
      <c r="F509" s="51">
        <v>4.8200000000000001E-4</v>
      </c>
      <c r="G509" s="51">
        <v>4.3959999999999997E-3</v>
      </c>
      <c r="H509" s="51">
        <v>7.5570000000000003E-3</v>
      </c>
      <c r="I509" s="51">
        <v>1.1745E-2</v>
      </c>
      <c r="J509" s="51">
        <v>1.6079E-2</v>
      </c>
      <c r="K509" s="51">
        <v>1.4498E-2</v>
      </c>
      <c r="L509" s="51">
        <v>2.0407000000000002E-2</v>
      </c>
      <c r="M509" s="51">
        <v>7.5570000000000003E-3</v>
      </c>
      <c r="N509" s="51">
        <v>2.6630000000000001E-2</v>
      </c>
      <c r="O509" s="52">
        <v>147.11699999999999</v>
      </c>
      <c r="P509" s="50">
        <v>1630</v>
      </c>
      <c r="Q509" s="52">
        <v>2073.3000000000002</v>
      </c>
      <c r="R509" s="50">
        <v>8559.2999999999993</v>
      </c>
      <c r="S509" s="30">
        <v>93.641999999999996</v>
      </c>
      <c r="T509" s="50">
        <v>6.3849999999999998</v>
      </c>
      <c r="U509" s="50">
        <v>6.3837000000000002</v>
      </c>
      <c r="V509" s="50" t="s">
        <v>385</v>
      </c>
      <c r="W509" s="22" t="s">
        <v>385</v>
      </c>
      <c r="X509" s="22" t="s">
        <v>385</v>
      </c>
    </row>
    <row r="510" spans="1:24" ht="18.75" customHeight="1">
      <c r="A510" s="176">
        <v>44494</v>
      </c>
      <c r="B510" s="50">
        <v>185.8853</v>
      </c>
      <c r="C510" s="50">
        <v>209.2715</v>
      </c>
      <c r="D510" s="50">
        <v>83.454999999999998</v>
      </c>
      <c r="E510" s="50">
        <v>15.24</v>
      </c>
      <c r="F510" s="51">
        <v>4.8200000000000001E-4</v>
      </c>
      <c r="G510" s="51">
        <v>4.3530000000000001E-3</v>
      </c>
      <c r="H510" s="51">
        <v>7.4489999999999999E-3</v>
      </c>
      <c r="I510" s="51">
        <v>1.1710999999999999E-2</v>
      </c>
      <c r="J510" s="51">
        <v>1.6306999999999999E-2</v>
      </c>
      <c r="K510" s="51">
        <v>1.4593E-2</v>
      </c>
      <c r="L510" s="51">
        <v>2.0812000000000001E-2</v>
      </c>
      <c r="M510" s="51">
        <v>7.4489999999999999E-3</v>
      </c>
      <c r="N510" s="51">
        <v>2.6550000000000001E-2</v>
      </c>
      <c r="O510" s="52">
        <v>147.13589999999999</v>
      </c>
      <c r="P510" s="50">
        <v>1630</v>
      </c>
      <c r="Q510" s="52">
        <v>2073.3000000000002</v>
      </c>
      <c r="R510" s="50">
        <v>8559.2999999999993</v>
      </c>
      <c r="S510" s="30">
        <v>93.77</v>
      </c>
      <c r="T510" s="50">
        <v>6.3932000000000002</v>
      </c>
      <c r="U510" s="50">
        <v>6.3941999999999997</v>
      </c>
      <c r="V510" s="50" t="s">
        <v>385</v>
      </c>
      <c r="W510" s="22" t="s">
        <v>385</v>
      </c>
      <c r="X510" s="22" t="s">
        <v>385</v>
      </c>
    </row>
    <row r="511" spans="1:24" ht="18.75" customHeight="1">
      <c r="A511" s="176">
        <v>44491</v>
      </c>
      <c r="B511" s="50">
        <v>185.77340000000001</v>
      </c>
      <c r="C511" s="50">
        <v>209.97479999999999</v>
      </c>
      <c r="D511" s="50">
        <v>83.454999999999998</v>
      </c>
      <c r="E511" s="50">
        <v>15.43</v>
      </c>
      <c r="F511" s="51">
        <v>5.0699999999999996E-4</v>
      </c>
      <c r="G511" s="51">
        <v>4.5339999999999998E-3</v>
      </c>
      <c r="H511" s="51">
        <v>7.6880000000000004E-3</v>
      </c>
      <c r="I511" s="51">
        <v>1.1957000000000001E-2</v>
      </c>
      <c r="J511" s="51">
        <v>1.6324000000000002E-2</v>
      </c>
      <c r="K511" s="51">
        <v>1.4711999999999999E-2</v>
      </c>
      <c r="L511" s="51">
        <v>2.0683E-2</v>
      </c>
      <c r="M511" s="51">
        <v>7.6880000000000004E-3</v>
      </c>
      <c r="N511" s="51">
        <v>2.6620000000000001E-2</v>
      </c>
      <c r="O511" s="52">
        <v>147.16759999999999</v>
      </c>
      <c r="P511" s="50">
        <v>1630</v>
      </c>
      <c r="Q511" s="52">
        <v>2073.3000000000002</v>
      </c>
      <c r="R511" s="50">
        <v>8559.2999999999993</v>
      </c>
      <c r="S511" s="30">
        <v>93.558000000000007</v>
      </c>
      <c r="T511" s="50">
        <v>6.3929999999999998</v>
      </c>
      <c r="U511" s="50">
        <v>6.3945999999999996</v>
      </c>
      <c r="V511" s="50" t="s">
        <v>385</v>
      </c>
      <c r="W511" s="22" t="s">
        <v>385</v>
      </c>
      <c r="X511" s="22" t="s">
        <v>385</v>
      </c>
    </row>
    <row r="512" spans="1:24" ht="18.75" customHeight="1">
      <c r="A512" s="176">
        <v>44490</v>
      </c>
      <c r="B512" s="50">
        <v>185.4863</v>
      </c>
      <c r="C512" s="50">
        <v>209.93889999999999</v>
      </c>
      <c r="D512" s="50">
        <v>82.688000000000002</v>
      </c>
      <c r="E512" s="50">
        <v>15.01</v>
      </c>
      <c r="F512" s="51">
        <v>4.5600000000000003E-4</v>
      </c>
      <c r="G512" s="51">
        <v>4.5450000000000004E-3</v>
      </c>
      <c r="H512" s="51">
        <v>7.9509999999999997E-3</v>
      </c>
      <c r="I512" s="51">
        <v>1.2397E-2</v>
      </c>
      <c r="J512" s="51">
        <v>1.7010999999999998E-2</v>
      </c>
      <c r="K512" s="51">
        <v>1.5334E-2</v>
      </c>
      <c r="L512" s="51">
        <v>2.1474E-2</v>
      </c>
      <c r="M512" s="51">
        <v>7.9509999999999997E-3</v>
      </c>
      <c r="N512" s="51">
        <v>2.6589999999999999E-2</v>
      </c>
      <c r="O512" s="52">
        <v>147.19139999999999</v>
      </c>
      <c r="P512" s="50">
        <v>1630</v>
      </c>
      <c r="Q512" s="52">
        <v>2073.3000000000002</v>
      </c>
      <c r="R512" s="50">
        <v>8559.2999999999993</v>
      </c>
      <c r="S512" s="30">
        <v>93.733999999999995</v>
      </c>
      <c r="T512" s="50">
        <v>6.3826000000000001</v>
      </c>
      <c r="U512" s="50">
        <v>6.3762999999999996</v>
      </c>
      <c r="V512" s="50" t="s">
        <v>385</v>
      </c>
      <c r="W512" s="22" t="s">
        <v>385</v>
      </c>
      <c r="X512" s="22" t="s">
        <v>385</v>
      </c>
    </row>
    <row r="513" spans="1:24" ht="18.75" customHeight="1">
      <c r="A513" s="176">
        <v>44489</v>
      </c>
      <c r="B513" s="50">
        <v>185.7714</v>
      </c>
      <c r="C513" s="50">
        <v>212.31530000000001</v>
      </c>
      <c r="D513" s="50">
        <v>82.688000000000002</v>
      </c>
      <c r="E513" s="50">
        <v>15.49</v>
      </c>
      <c r="F513" s="51">
        <v>4.3100000000000001E-4</v>
      </c>
      <c r="G513" s="51">
        <v>3.8539999999999998E-3</v>
      </c>
      <c r="H513" s="51">
        <v>7.1510000000000002E-3</v>
      </c>
      <c r="I513" s="51">
        <v>1.1653E-2</v>
      </c>
      <c r="J513" s="51">
        <v>1.6566999999999998E-2</v>
      </c>
      <c r="K513" s="51">
        <v>1.4756999999999999E-2</v>
      </c>
      <c r="L513" s="51">
        <v>2.1343000000000001E-2</v>
      </c>
      <c r="M513" s="51">
        <v>7.1510000000000002E-3</v>
      </c>
      <c r="N513" s="51">
        <v>2.6929999999999999E-2</v>
      </c>
      <c r="O513" s="52">
        <v>147.14920000000001</v>
      </c>
      <c r="P513" s="50">
        <v>1630</v>
      </c>
      <c r="Q513" s="52">
        <v>2073.3000000000002</v>
      </c>
      <c r="R513" s="50">
        <v>8559.2999999999993</v>
      </c>
      <c r="S513" s="30">
        <v>93.953000000000003</v>
      </c>
      <c r="T513" s="50">
        <v>6.4298000000000002</v>
      </c>
      <c r="U513" s="50">
        <v>6.4278000000000004</v>
      </c>
      <c r="V513" s="50" t="s">
        <v>385</v>
      </c>
      <c r="W513" s="22" t="s">
        <v>385</v>
      </c>
      <c r="X513" s="22" t="s">
        <v>385</v>
      </c>
    </row>
    <row r="514" spans="1:24" ht="18.75" customHeight="1">
      <c r="A514" s="176">
        <v>44488</v>
      </c>
      <c r="B514" s="50">
        <v>185.7167</v>
      </c>
      <c r="C514" s="50">
        <v>211.9307</v>
      </c>
      <c r="D514" s="50">
        <v>84.125</v>
      </c>
      <c r="E514" s="50">
        <v>15.7</v>
      </c>
      <c r="F514" s="51">
        <v>4.06E-4</v>
      </c>
      <c r="G514" s="51">
        <v>3.9529999999999999E-3</v>
      </c>
      <c r="H514" s="51">
        <v>7.1510000000000002E-3</v>
      </c>
      <c r="I514" s="51">
        <v>1.1619000000000001E-2</v>
      </c>
      <c r="J514" s="51">
        <v>1.6372000000000001E-2</v>
      </c>
      <c r="K514" s="51">
        <v>1.4659999999999999E-2</v>
      </c>
      <c r="L514" s="51">
        <v>2.0847000000000001E-2</v>
      </c>
      <c r="M514" s="51">
        <v>7.1510000000000002E-3</v>
      </c>
      <c r="N514" s="51">
        <v>2.716E-2</v>
      </c>
      <c r="O514" s="52">
        <v>147.18100000000001</v>
      </c>
      <c r="P514" s="50">
        <v>1630</v>
      </c>
      <c r="Q514" s="52">
        <v>2073.3000000000002</v>
      </c>
      <c r="R514" s="50">
        <v>8559.2999999999993</v>
      </c>
      <c r="S514" s="30">
        <v>93.936999999999998</v>
      </c>
      <c r="T514" s="50">
        <v>6.4356</v>
      </c>
      <c r="U514" s="50">
        <v>6.4345999999999997</v>
      </c>
      <c r="V514" s="50" t="s">
        <v>385</v>
      </c>
      <c r="W514" s="22" t="s">
        <v>385</v>
      </c>
      <c r="X514" s="22" t="s">
        <v>385</v>
      </c>
    </row>
    <row r="515" spans="1:24" ht="18.75" customHeight="1">
      <c r="A515" s="176">
        <v>44487</v>
      </c>
      <c r="B515" s="50">
        <v>185.90090000000001</v>
      </c>
      <c r="C515" s="50">
        <v>210.72059999999999</v>
      </c>
      <c r="D515" s="50">
        <v>84.528000000000006</v>
      </c>
      <c r="E515" s="50">
        <v>16.309999999999999</v>
      </c>
      <c r="F515" s="51">
        <v>4.06E-4</v>
      </c>
      <c r="G515" s="51">
        <v>4.254E-3</v>
      </c>
      <c r="H515" s="51">
        <v>7.3619999999999996E-3</v>
      </c>
      <c r="I515" s="51">
        <v>1.17E-2</v>
      </c>
      <c r="J515" s="51">
        <v>1.6001999999999999E-2</v>
      </c>
      <c r="K515" s="51">
        <v>1.4515999999999999E-2</v>
      </c>
      <c r="L515" s="51">
        <v>2.0336E-2</v>
      </c>
      <c r="M515" s="51">
        <v>7.3619999999999996E-3</v>
      </c>
      <c r="N515" s="51">
        <v>2.733E-2</v>
      </c>
      <c r="O515" s="52">
        <v>147.1677</v>
      </c>
      <c r="P515" s="50">
        <v>1630</v>
      </c>
      <c r="Q515" s="52">
        <v>2073.3000000000002</v>
      </c>
      <c r="R515" s="50">
        <v>8559.2999999999993</v>
      </c>
      <c r="S515" s="30">
        <v>93.956000000000003</v>
      </c>
      <c r="T515" s="50">
        <v>6.4397000000000002</v>
      </c>
      <c r="U515" s="50">
        <v>6.4359000000000002</v>
      </c>
      <c r="V515" s="50" t="s">
        <v>385</v>
      </c>
      <c r="W515" s="22" t="s">
        <v>385</v>
      </c>
      <c r="X515" s="22" t="s">
        <v>385</v>
      </c>
    </row>
    <row r="516" spans="1:24" ht="18.75" customHeight="1">
      <c r="A516" s="176">
        <v>44484</v>
      </c>
      <c r="B516" s="50">
        <v>185.6575</v>
      </c>
      <c r="C516" s="50">
        <v>203.5137</v>
      </c>
      <c r="D516" s="50">
        <v>94.25</v>
      </c>
      <c r="E516" s="50">
        <v>16.3</v>
      </c>
      <c r="F516" s="51">
        <v>4.3100000000000001E-4</v>
      </c>
      <c r="G516" s="51">
        <v>3.9490000000000003E-3</v>
      </c>
      <c r="H516" s="51">
        <v>6.9369999999999996E-3</v>
      </c>
      <c r="I516" s="51">
        <v>1.1254999999999999E-2</v>
      </c>
      <c r="J516" s="51">
        <v>1.5703000000000002E-2</v>
      </c>
      <c r="K516" s="51">
        <v>1.4086E-2</v>
      </c>
      <c r="L516" s="51">
        <v>2.0414000000000002E-2</v>
      </c>
      <c r="M516" s="51">
        <v>6.9369999999999996E-3</v>
      </c>
      <c r="N516" s="51">
        <v>2.6079999999999999E-2</v>
      </c>
      <c r="O516" s="52">
        <v>147.15620000000001</v>
      </c>
      <c r="P516" s="50">
        <v>1630</v>
      </c>
      <c r="Q516" s="52">
        <v>2073.3000000000002</v>
      </c>
      <c r="R516" s="50">
        <v>8559.2999999999993</v>
      </c>
      <c r="S516" s="30">
        <v>94.08</v>
      </c>
      <c r="T516" s="50">
        <v>6.4283999999999999</v>
      </c>
      <c r="U516" s="50">
        <v>6.4280999999999997</v>
      </c>
      <c r="V516" s="50" t="s">
        <v>385</v>
      </c>
      <c r="W516" s="22" t="s">
        <v>385</v>
      </c>
      <c r="X516" s="22" t="s">
        <v>385</v>
      </c>
    </row>
    <row r="517" spans="1:24" ht="18.75" customHeight="1">
      <c r="A517" s="176">
        <v>44483</v>
      </c>
      <c r="B517" s="50">
        <v>185.77080000000001</v>
      </c>
      <c r="C517" s="50">
        <v>200.19649999999999</v>
      </c>
      <c r="D517" s="50">
        <v>94.25</v>
      </c>
      <c r="E517" s="50">
        <v>16.86</v>
      </c>
      <c r="F517" s="51">
        <v>3.5500000000000001E-4</v>
      </c>
      <c r="G517" s="51">
        <v>3.6020000000000002E-3</v>
      </c>
      <c r="H517" s="51">
        <v>6.3550000000000004E-3</v>
      </c>
      <c r="I517" s="51">
        <v>1.0500000000000001E-2</v>
      </c>
      <c r="J517" s="51">
        <v>1.5107000000000001E-2</v>
      </c>
      <c r="K517" s="51">
        <v>1.3372999999999999E-2</v>
      </c>
      <c r="L517" s="51">
        <v>2.0146000000000001E-2</v>
      </c>
      <c r="M517" s="51">
        <v>6.3550000000000004E-3</v>
      </c>
      <c r="N517" s="51">
        <v>2.589E-2</v>
      </c>
      <c r="O517" s="52">
        <v>147.1602</v>
      </c>
      <c r="P517" s="50">
        <v>1630</v>
      </c>
      <c r="Q517" s="52">
        <v>2073.3000000000002</v>
      </c>
      <c r="R517" s="50">
        <v>8559.2999999999993</v>
      </c>
      <c r="S517" s="30">
        <v>94.516000000000005</v>
      </c>
      <c r="T517" s="50">
        <v>6.4489000000000001</v>
      </c>
      <c r="U517" s="50">
        <v>6.4558</v>
      </c>
      <c r="V517" s="50" t="s">
        <v>385</v>
      </c>
      <c r="W517" s="22" t="s">
        <v>385</v>
      </c>
      <c r="X517" s="22" t="s">
        <v>385</v>
      </c>
    </row>
    <row r="518" spans="1:24" ht="18.75" customHeight="1">
      <c r="A518" s="176">
        <v>44482</v>
      </c>
      <c r="B518" s="50">
        <v>185.57919999999999</v>
      </c>
      <c r="C518" s="50">
        <v>201.68860000000001</v>
      </c>
      <c r="D518" s="50">
        <v>94.25</v>
      </c>
      <c r="E518" s="50">
        <v>18.64</v>
      </c>
      <c r="F518" s="51">
        <v>4.06E-4</v>
      </c>
      <c r="G518" s="51">
        <v>3.5799999999999998E-3</v>
      </c>
      <c r="H518" s="51">
        <v>6.4869999999999997E-3</v>
      </c>
      <c r="I518" s="51">
        <v>1.0695E-2</v>
      </c>
      <c r="J518" s="51">
        <v>1.5368E-2</v>
      </c>
      <c r="K518" s="51">
        <v>1.3632999999999999E-2</v>
      </c>
      <c r="L518" s="51">
        <v>2.0286999999999999E-2</v>
      </c>
      <c r="M518" s="51">
        <v>6.4869999999999997E-3</v>
      </c>
      <c r="N518" s="51">
        <v>2.5999999999999999E-2</v>
      </c>
      <c r="O518" s="52">
        <v>147.17140000000001</v>
      </c>
      <c r="P518" s="50">
        <v>1630</v>
      </c>
      <c r="Q518" s="52">
        <v>2073.3000000000002</v>
      </c>
      <c r="R518" s="50">
        <v>8559.2999999999993</v>
      </c>
      <c r="S518" s="30">
        <v>94.316000000000003</v>
      </c>
      <c r="T518" s="50">
        <v>6.4505999999999997</v>
      </c>
      <c r="U518" s="50">
        <v>6.4591000000000003</v>
      </c>
      <c r="V518" s="50" t="s">
        <v>385</v>
      </c>
      <c r="W518" s="22" t="s">
        <v>385</v>
      </c>
      <c r="X518" s="22" t="s">
        <v>385</v>
      </c>
    </row>
    <row r="519" spans="1:24" ht="18.75" customHeight="1">
      <c r="A519" s="176">
        <v>44481</v>
      </c>
      <c r="B519" s="50">
        <v>185.43870000000001</v>
      </c>
      <c r="C519" s="50">
        <v>201.32380000000001</v>
      </c>
      <c r="D519" s="50">
        <v>94.343999999999994</v>
      </c>
      <c r="E519" s="50">
        <v>19.850000000000001</v>
      </c>
      <c r="F519" s="51">
        <v>4.06E-4</v>
      </c>
      <c r="G519" s="51">
        <v>3.3790000000000001E-3</v>
      </c>
      <c r="H519" s="51">
        <v>6.0179999999999999E-3</v>
      </c>
      <c r="I519" s="51">
        <v>1.0710000000000001E-2</v>
      </c>
      <c r="J519" s="51">
        <v>1.5768999999999998E-2</v>
      </c>
      <c r="K519" s="51">
        <v>1.3846000000000001E-2</v>
      </c>
      <c r="L519" s="51">
        <v>2.0954E-2</v>
      </c>
      <c r="M519" s="51">
        <v>6.0179999999999999E-3</v>
      </c>
      <c r="N519" s="51">
        <v>2.5899999999999999E-2</v>
      </c>
      <c r="O519" s="52">
        <v>147.2388</v>
      </c>
      <c r="P519" s="50">
        <v>1630</v>
      </c>
      <c r="Q519" s="52">
        <v>2073.3000000000002</v>
      </c>
      <c r="R519" s="50">
        <v>8559.2999999999993</v>
      </c>
      <c r="S519" s="30">
        <v>94.066999999999993</v>
      </c>
      <c r="T519" s="50">
        <v>6.4436999999999998</v>
      </c>
      <c r="U519" s="50">
        <v>6.4455</v>
      </c>
      <c r="V519" s="50" t="s">
        <v>385</v>
      </c>
      <c r="W519" s="22" t="s">
        <v>385</v>
      </c>
      <c r="X519" s="22" t="s">
        <v>385</v>
      </c>
    </row>
    <row r="520" spans="1:24" ht="18.75" customHeight="1">
      <c r="A520" s="176">
        <v>44480</v>
      </c>
      <c r="B520" s="50">
        <v>185.88470000000001</v>
      </c>
      <c r="C520" s="50">
        <v>211.2525</v>
      </c>
      <c r="D520" s="50">
        <v>97.75</v>
      </c>
      <c r="E520" s="50">
        <v>20</v>
      </c>
      <c r="F520" s="51">
        <v>4.5600000000000003E-4</v>
      </c>
      <c r="G520" s="51">
        <v>3.1779999999999998E-3</v>
      </c>
      <c r="H520" s="51">
        <v>5.7999999999999996E-3</v>
      </c>
      <c r="I520" s="51">
        <v>1.0595E-2</v>
      </c>
      <c r="J520" s="51">
        <v>1.6118E-2</v>
      </c>
      <c r="K520" s="51">
        <v>1.3964000000000001E-2</v>
      </c>
      <c r="L520" s="51">
        <v>2.164E-2</v>
      </c>
      <c r="M520" s="51">
        <v>5.7999999999999996E-3</v>
      </c>
      <c r="N520" s="51">
        <v>2.589E-2</v>
      </c>
      <c r="O520" s="52">
        <v>147.37909999999999</v>
      </c>
      <c r="P520" s="50">
        <v>1630</v>
      </c>
      <c r="Q520" s="52">
        <v>2073.3000000000002</v>
      </c>
      <c r="R520" s="50">
        <v>8559.2999999999993</v>
      </c>
      <c r="S520" s="30">
        <v>94.216999999999999</v>
      </c>
      <c r="T520" s="50">
        <v>6.4447999999999999</v>
      </c>
      <c r="U520" s="50">
        <v>6.4523999999999999</v>
      </c>
      <c r="V520" s="50" t="s">
        <v>385</v>
      </c>
      <c r="W520" s="22" t="s">
        <v>385</v>
      </c>
      <c r="X520" s="22" t="s">
        <v>385</v>
      </c>
    </row>
    <row r="521" spans="1:24" ht="18.75" customHeight="1">
      <c r="A521" s="176">
        <v>44477</v>
      </c>
      <c r="B521" s="50">
        <v>185.88470000000001</v>
      </c>
      <c r="C521" s="50">
        <v>211.2525</v>
      </c>
      <c r="D521" s="50">
        <v>88.313000000000002</v>
      </c>
      <c r="E521" s="50">
        <v>18.77</v>
      </c>
      <c r="F521" s="51">
        <v>4.5600000000000003E-4</v>
      </c>
      <c r="G521" s="51">
        <v>3.1779999999999998E-3</v>
      </c>
      <c r="H521" s="51">
        <v>5.7999999999999996E-3</v>
      </c>
      <c r="I521" s="51">
        <v>1.0595E-2</v>
      </c>
      <c r="J521" s="51">
        <v>1.6118E-2</v>
      </c>
      <c r="K521" s="51">
        <v>1.3964000000000001E-2</v>
      </c>
      <c r="L521" s="51">
        <v>2.164E-2</v>
      </c>
      <c r="M521" s="51">
        <v>5.7999999999999996E-3</v>
      </c>
      <c r="N521" s="51">
        <v>2.5600000000000001E-2</v>
      </c>
      <c r="O521" s="52">
        <v>147.3657</v>
      </c>
      <c r="P521" s="50">
        <v>1630</v>
      </c>
      <c r="Q521" s="52">
        <v>2073.3000000000002</v>
      </c>
      <c r="R521" s="50">
        <v>8559.2999999999993</v>
      </c>
      <c r="S521" s="30">
        <v>94.266000000000005</v>
      </c>
      <c r="T521" s="50">
        <v>6.4447999999999999</v>
      </c>
      <c r="U521" s="50">
        <v>6.4539999999999997</v>
      </c>
      <c r="V521" s="50" t="s">
        <v>385</v>
      </c>
      <c r="W521" s="22" t="s">
        <v>385</v>
      </c>
      <c r="X521" s="22" t="s">
        <v>385</v>
      </c>
    </row>
    <row r="522" spans="1:24" ht="18.75" customHeight="1">
      <c r="A522" s="176">
        <v>44476</v>
      </c>
      <c r="B522" s="50">
        <v>186.26910000000001</v>
      </c>
      <c r="C522" s="50">
        <v>213.70050000000001</v>
      </c>
      <c r="D522" s="50">
        <v>87.231999999999999</v>
      </c>
      <c r="E522" s="50">
        <v>19.54</v>
      </c>
      <c r="F522" s="51">
        <v>4.3100000000000001E-4</v>
      </c>
      <c r="G522" s="51">
        <v>3.055E-3</v>
      </c>
      <c r="H522" s="51">
        <v>5.6030000000000003E-3</v>
      </c>
      <c r="I522" s="51">
        <v>1.0218E-2</v>
      </c>
      <c r="J522" s="51">
        <v>1.5729E-2</v>
      </c>
      <c r="K522" s="51">
        <v>1.3559E-2</v>
      </c>
      <c r="L522" s="51">
        <v>2.1263000000000001E-2</v>
      </c>
      <c r="M522" s="51">
        <v>5.6030000000000003E-3</v>
      </c>
      <c r="N522" s="51">
        <v>2.5340000000000001E-2</v>
      </c>
      <c r="O522" s="52">
        <v>147.35230000000001</v>
      </c>
      <c r="P522" s="50">
        <v>1630</v>
      </c>
      <c r="Q522" s="52">
        <v>2073.3000000000002</v>
      </c>
      <c r="R522" s="50">
        <v>8559.2999999999993</v>
      </c>
      <c r="S522" s="30">
        <v>93.974999999999994</v>
      </c>
      <c r="T522" s="50">
        <v>6.4447999999999999</v>
      </c>
      <c r="U522" s="50">
        <v>6.4493</v>
      </c>
      <c r="V522" s="50" t="s">
        <v>385</v>
      </c>
      <c r="W522" s="22" t="s">
        <v>385</v>
      </c>
      <c r="X522" s="22" t="s">
        <v>385</v>
      </c>
    </row>
    <row r="523" spans="1:24" ht="18.75" customHeight="1">
      <c r="A523" s="176">
        <v>44475</v>
      </c>
      <c r="B523" s="50">
        <v>186.7474</v>
      </c>
      <c r="C523" s="50">
        <v>219.51240000000001</v>
      </c>
      <c r="D523" s="50">
        <v>90.5</v>
      </c>
      <c r="E523" s="50">
        <v>21</v>
      </c>
      <c r="F523" s="51">
        <v>4.06E-4</v>
      </c>
      <c r="G523" s="51">
        <v>2.9350000000000001E-3</v>
      </c>
      <c r="H523" s="51">
        <v>5.3330000000000001E-3</v>
      </c>
      <c r="I523" s="51">
        <v>9.8130000000000005E-3</v>
      </c>
      <c r="J523" s="51">
        <v>1.5206000000000001E-2</v>
      </c>
      <c r="K523" s="51">
        <v>1.3110999999999999E-2</v>
      </c>
      <c r="L523" s="51">
        <v>2.0788999999999998E-2</v>
      </c>
      <c r="M523" s="51">
        <v>5.3330000000000001E-3</v>
      </c>
      <c r="N523" s="51">
        <v>2.5340000000000001E-2</v>
      </c>
      <c r="O523" s="52">
        <v>147.3389</v>
      </c>
      <c r="P523" s="50">
        <v>1630</v>
      </c>
      <c r="Q523" s="52">
        <v>2073.3000000000002</v>
      </c>
      <c r="R523" s="50">
        <v>8559.2999999999993</v>
      </c>
      <c r="S523" s="30">
        <v>93.775999999999996</v>
      </c>
      <c r="T523" s="50">
        <v>6.4447999999999999</v>
      </c>
      <c r="U523" s="50">
        <v>6.4504999999999999</v>
      </c>
      <c r="V523" s="50" t="s">
        <v>385</v>
      </c>
      <c r="W523" s="22" t="s">
        <v>385</v>
      </c>
      <c r="X523" s="22" t="s">
        <v>385</v>
      </c>
    </row>
    <row r="524" spans="1:24" ht="18.75" customHeight="1">
      <c r="A524" s="176">
        <v>44474</v>
      </c>
      <c r="B524" s="50">
        <v>186.77760000000001</v>
      </c>
      <c r="C524" s="50">
        <v>221.37450000000001</v>
      </c>
      <c r="D524" s="50">
        <v>89.677000000000007</v>
      </c>
      <c r="E524" s="50">
        <v>21.3</v>
      </c>
      <c r="F524" s="51">
        <v>3.5500000000000001E-4</v>
      </c>
      <c r="G524" s="51">
        <v>2.836E-3</v>
      </c>
      <c r="H524" s="51">
        <v>5.1700000000000001E-3</v>
      </c>
      <c r="I524" s="51">
        <v>9.7319999999999993E-3</v>
      </c>
      <c r="J524" s="51">
        <v>1.5258000000000001E-2</v>
      </c>
      <c r="K524" s="51">
        <v>1.3087E-2</v>
      </c>
      <c r="L524" s="51">
        <v>2.0952999999999999E-2</v>
      </c>
      <c r="M524" s="51">
        <v>5.1700000000000001E-3</v>
      </c>
      <c r="N524" s="51">
        <v>2.5340000000000001E-2</v>
      </c>
      <c r="O524" s="52">
        <v>147.2987</v>
      </c>
      <c r="P524" s="50">
        <v>1630</v>
      </c>
      <c r="Q524" s="52">
        <v>2073.3000000000002</v>
      </c>
      <c r="R524" s="50">
        <v>8559.2999999999993</v>
      </c>
      <c r="S524" s="30">
        <v>94.034999999999997</v>
      </c>
      <c r="T524" s="50">
        <v>6.4447999999999999</v>
      </c>
      <c r="U524" s="50">
        <v>6.4368999999999996</v>
      </c>
      <c r="V524" s="50" t="s">
        <v>385</v>
      </c>
      <c r="W524" s="22" t="s">
        <v>385</v>
      </c>
      <c r="X524" s="22" t="s">
        <v>385</v>
      </c>
    </row>
    <row r="525" spans="1:24" ht="18.75" customHeight="1">
      <c r="A525" s="176">
        <v>44473</v>
      </c>
      <c r="B525" s="50">
        <v>187.31630000000001</v>
      </c>
      <c r="C525" s="50">
        <v>227.28319999999999</v>
      </c>
      <c r="D525" s="50">
        <v>85.063000000000002</v>
      </c>
      <c r="E525" s="50">
        <v>22.96</v>
      </c>
      <c r="F525" s="51">
        <v>2.5300000000000002E-4</v>
      </c>
      <c r="G525" s="51">
        <v>2.7759999999999998E-3</v>
      </c>
      <c r="H525" s="51">
        <v>4.9810000000000002E-3</v>
      </c>
      <c r="I525" s="51">
        <v>9.4409999999999997E-3</v>
      </c>
      <c r="J525" s="51">
        <v>1.4789E-2</v>
      </c>
      <c r="K525" s="51">
        <v>1.2687E-2</v>
      </c>
      <c r="L525" s="51">
        <v>2.0441999999999998E-2</v>
      </c>
      <c r="M525" s="51">
        <v>4.9810000000000002E-3</v>
      </c>
      <c r="N525" s="51">
        <v>2.5340000000000001E-2</v>
      </c>
      <c r="O525" s="52">
        <v>147.28530000000001</v>
      </c>
      <c r="P525" s="50">
        <v>1630</v>
      </c>
      <c r="Q525" s="52">
        <v>2073.3000000000002</v>
      </c>
      <c r="R525" s="50">
        <v>8559.2999999999993</v>
      </c>
      <c r="S525" s="30">
        <v>94.23</v>
      </c>
      <c r="T525" s="50">
        <v>6.4447999999999999</v>
      </c>
      <c r="U525" s="50">
        <v>6.4492000000000003</v>
      </c>
      <c r="V525" s="50" t="s">
        <v>385</v>
      </c>
      <c r="W525" s="22" t="s">
        <v>385</v>
      </c>
      <c r="X525" s="22" t="s">
        <v>385</v>
      </c>
    </row>
    <row r="526" spans="1:24" ht="18.75" customHeight="1">
      <c r="A526" s="176">
        <v>44470</v>
      </c>
      <c r="B526" s="50">
        <v>187.32759999999999</v>
      </c>
      <c r="C526" s="50">
        <v>228.167</v>
      </c>
      <c r="D526" s="50">
        <v>85.063000000000002</v>
      </c>
      <c r="E526" s="50">
        <v>21.15</v>
      </c>
      <c r="F526" s="51">
        <v>3.0400000000000002E-4</v>
      </c>
      <c r="G526" s="51">
        <v>2.6380000000000002E-3</v>
      </c>
      <c r="H526" s="51">
        <v>4.8459999999999996E-3</v>
      </c>
      <c r="I526" s="51">
        <v>9.2800000000000001E-3</v>
      </c>
      <c r="J526" s="51">
        <v>1.4616000000000001E-2</v>
      </c>
      <c r="K526" s="51">
        <v>1.2522999999999999E-2</v>
      </c>
      <c r="L526" s="51">
        <v>2.0286999999999999E-2</v>
      </c>
      <c r="M526" s="51">
        <v>4.8459999999999996E-3</v>
      </c>
      <c r="N526" s="51">
        <v>2.5340000000000001E-2</v>
      </c>
      <c r="O526" s="52">
        <v>147.2929</v>
      </c>
      <c r="P526" s="50">
        <v>1610</v>
      </c>
      <c r="Q526" s="52">
        <v>2079.5099999999998</v>
      </c>
      <c r="R526" s="50">
        <v>8427.2000000000007</v>
      </c>
      <c r="S526" s="30">
        <v>94.337999999999994</v>
      </c>
      <c r="T526" s="50">
        <v>6.4707999999999997</v>
      </c>
      <c r="U526" s="50">
        <v>6.4776999999999996</v>
      </c>
      <c r="V526" s="50" t="s">
        <v>385</v>
      </c>
      <c r="W526" s="22" t="s">
        <v>385</v>
      </c>
      <c r="X526" s="22" t="s">
        <v>385</v>
      </c>
    </row>
    <row r="527" spans="1:24" ht="18.75" customHeight="1">
      <c r="A527" s="176">
        <v>44469</v>
      </c>
      <c r="B527" s="50">
        <v>186.9967</v>
      </c>
      <c r="C527" s="50">
        <v>228.21969999999999</v>
      </c>
      <c r="D527" s="50">
        <v>85.063000000000002</v>
      </c>
      <c r="E527" s="50">
        <v>23.14</v>
      </c>
      <c r="F527" s="51">
        <v>3.3E-4</v>
      </c>
      <c r="G527" s="51">
        <v>2.7550000000000001E-3</v>
      </c>
      <c r="H527" s="51">
        <v>5.0829999999999998E-3</v>
      </c>
      <c r="I527" s="51">
        <v>9.6489999999999996E-3</v>
      </c>
      <c r="J527" s="51">
        <v>1.4873000000000001E-2</v>
      </c>
      <c r="K527" s="51">
        <v>1.2851E-2</v>
      </c>
      <c r="L527" s="51">
        <v>2.0448999999999998E-2</v>
      </c>
      <c r="M527" s="51">
        <v>5.0829999999999998E-3</v>
      </c>
      <c r="N527" s="51">
        <v>2.5340000000000001E-2</v>
      </c>
      <c r="O527" s="52">
        <v>147.2731</v>
      </c>
      <c r="P527" s="50">
        <v>1610</v>
      </c>
      <c r="Q527" s="52">
        <v>2079.5099999999998</v>
      </c>
      <c r="R527" s="50">
        <v>8427.2000000000007</v>
      </c>
      <c r="S527" s="30">
        <v>93.766000000000005</v>
      </c>
      <c r="T527" s="50">
        <v>6.4603000000000002</v>
      </c>
      <c r="U527" s="50">
        <v>6.4661999999999997</v>
      </c>
      <c r="V527" s="50" t="s">
        <v>385</v>
      </c>
      <c r="W527" s="22" t="s">
        <v>385</v>
      </c>
      <c r="X527" s="22" t="s">
        <v>385</v>
      </c>
    </row>
    <row r="528" spans="1:24" ht="18.75" customHeight="1">
      <c r="A528" s="176">
        <v>44468</v>
      </c>
      <c r="B528" s="50">
        <v>186.86070000000001</v>
      </c>
      <c r="C528" s="50">
        <v>228.4725</v>
      </c>
      <c r="D528" s="50">
        <v>87.156000000000006</v>
      </c>
      <c r="E528" s="50">
        <v>22.56</v>
      </c>
      <c r="F528" s="51">
        <v>3.0400000000000002E-4</v>
      </c>
      <c r="G528" s="51">
        <v>2.892E-3</v>
      </c>
      <c r="H528" s="51">
        <v>5.2420000000000001E-3</v>
      </c>
      <c r="I528" s="51">
        <v>9.9059999999999999E-3</v>
      </c>
      <c r="J528" s="51">
        <v>1.5167E-2</v>
      </c>
      <c r="K528" s="51">
        <v>1.3180000000000001E-2</v>
      </c>
      <c r="L528" s="51">
        <v>2.0604000000000001E-2</v>
      </c>
      <c r="M528" s="51">
        <v>5.2420000000000001E-3</v>
      </c>
      <c r="N528" s="51">
        <v>2.5350000000000001E-2</v>
      </c>
      <c r="O528" s="52">
        <v>147.29679999999999</v>
      </c>
      <c r="P528" s="50">
        <v>1610</v>
      </c>
      <c r="Q528" s="52">
        <v>2079.5099999999998</v>
      </c>
      <c r="R528" s="50">
        <v>8427.2000000000007</v>
      </c>
      <c r="S528" s="30">
        <v>93.382999999999996</v>
      </c>
      <c r="T528" s="50">
        <v>6.4569999999999999</v>
      </c>
      <c r="U528" s="50">
        <v>6.4580000000000002</v>
      </c>
      <c r="V528" s="50" t="s">
        <v>385</v>
      </c>
      <c r="W528" s="22" t="s">
        <v>385</v>
      </c>
      <c r="X528" s="22" t="s">
        <v>385</v>
      </c>
    </row>
    <row r="529" spans="1:24" ht="18.75" customHeight="1">
      <c r="A529" s="176">
        <v>44467</v>
      </c>
      <c r="B529" s="50">
        <v>186.89160000000001</v>
      </c>
      <c r="C529" s="50">
        <v>230.10059999999999</v>
      </c>
      <c r="D529" s="50">
        <v>87.933999999999997</v>
      </c>
      <c r="E529" s="50">
        <v>23.25</v>
      </c>
      <c r="F529" s="51">
        <v>2.5300000000000002E-4</v>
      </c>
      <c r="G529" s="51">
        <v>3.0100000000000001E-3</v>
      </c>
      <c r="H529" s="51">
        <v>5.5079999999999999E-3</v>
      </c>
      <c r="I529" s="51">
        <v>1.0196E-2</v>
      </c>
      <c r="J529" s="51">
        <v>1.5374000000000001E-2</v>
      </c>
      <c r="K529" s="51">
        <v>1.3311999999999999E-2</v>
      </c>
      <c r="L529" s="51">
        <v>2.086E-2</v>
      </c>
      <c r="M529" s="51">
        <v>5.5079999999999999E-3</v>
      </c>
      <c r="N529" s="51">
        <v>2.5399999999999999E-2</v>
      </c>
      <c r="O529" s="52">
        <v>147.25559999999999</v>
      </c>
      <c r="P529" s="50">
        <v>1610</v>
      </c>
      <c r="Q529" s="52">
        <v>2079.5099999999998</v>
      </c>
      <c r="R529" s="50">
        <v>8427.2000000000007</v>
      </c>
      <c r="S529" s="30">
        <v>93.326999999999998</v>
      </c>
      <c r="T529" s="50">
        <v>6.4661999999999997</v>
      </c>
      <c r="U529" s="50">
        <v>6.4619</v>
      </c>
      <c r="V529" s="50" t="s">
        <v>385</v>
      </c>
      <c r="W529" s="22" t="s">
        <v>385</v>
      </c>
      <c r="X529" s="22" t="s">
        <v>385</v>
      </c>
    </row>
    <row r="530" spans="1:24" ht="18.75" customHeight="1">
      <c r="A530" s="176">
        <v>44466</v>
      </c>
      <c r="B530" s="50">
        <v>187.2792</v>
      </c>
      <c r="C530" s="50">
        <v>230.43020000000001</v>
      </c>
      <c r="D530" s="50">
        <v>87.933999999999997</v>
      </c>
      <c r="E530" s="50">
        <v>18.760000000000002</v>
      </c>
      <c r="F530" s="51">
        <v>2.2800000000000001E-4</v>
      </c>
      <c r="G530" s="51">
        <v>2.7789999999999998E-3</v>
      </c>
      <c r="H530" s="51">
        <v>5.5329999999999997E-3</v>
      </c>
      <c r="I530" s="51">
        <v>9.8469999999999999E-3</v>
      </c>
      <c r="J530" s="51">
        <v>1.4871000000000001E-2</v>
      </c>
      <c r="K530" s="51">
        <v>1.2954E-2</v>
      </c>
      <c r="L530" s="51">
        <v>1.9944E-2</v>
      </c>
      <c r="M530" s="51">
        <v>5.5329999999999997E-3</v>
      </c>
      <c r="N530" s="51">
        <v>2.521E-2</v>
      </c>
      <c r="O530" s="52">
        <v>147.2458</v>
      </c>
      <c r="P530" s="50">
        <v>1610</v>
      </c>
      <c r="Q530" s="52">
        <v>2079.5099999999998</v>
      </c>
      <c r="R530" s="50">
        <v>8427.2000000000007</v>
      </c>
      <c r="S530" s="30">
        <v>93.084999999999994</v>
      </c>
      <c r="T530" s="50">
        <v>6.4588999999999999</v>
      </c>
      <c r="U530" s="50">
        <v>6.4623999999999997</v>
      </c>
      <c r="V530" s="50" t="s">
        <v>385</v>
      </c>
      <c r="W530" s="22" t="s">
        <v>385</v>
      </c>
      <c r="X530" s="22" t="s">
        <v>385</v>
      </c>
    </row>
    <row r="531" spans="1:24" ht="18.75" customHeight="1">
      <c r="A531" s="176">
        <v>44463</v>
      </c>
      <c r="B531" s="50">
        <v>187.48079999999999</v>
      </c>
      <c r="C531" s="50">
        <v>232.00700000000001</v>
      </c>
      <c r="D531" s="50">
        <v>84.938000000000002</v>
      </c>
      <c r="E531" s="50">
        <v>17.75</v>
      </c>
      <c r="F531" s="51">
        <v>2.5300000000000002E-4</v>
      </c>
      <c r="G531" s="51">
        <v>2.6949999999999999E-3</v>
      </c>
      <c r="H531" s="51">
        <v>5.398E-3</v>
      </c>
      <c r="I531" s="51">
        <v>9.469E-3</v>
      </c>
      <c r="J531" s="51">
        <v>1.4508999999999999E-2</v>
      </c>
      <c r="K531" s="51">
        <v>1.2525E-2</v>
      </c>
      <c r="L531" s="51">
        <v>1.9833E-2</v>
      </c>
      <c r="M531" s="51">
        <v>5.398E-3</v>
      </c>
      <c r="N531" s="51">
        <v>2.5219999999999999E-2</v>
      </c>
      <c r="O531" s="52">
        <v>147.27860000000001</v>
      </c>
      <c r="P531" s="50">
        <v>1610</v>
      </c>
      <c r="Q531" s="52">
        <v>2079.5099999999998</v>
      </c>
      <c r="R531" s="50">
        <v>8427.2000000000007</v>
      </c>
      <c r="S531" s="30">
        <v>93.462000000000003</v>
      </c>
      <c r="T531" s="50">
        <v>6.4622000000000002</v>
      </c>
      <c r="U531" s="50">
        <v>6.4661999999999997</v>
      </c>
      <c r="V531" s="50" t="s">
        <v>385</v>
      </c>
      <c r="W531" s="22" t="s">
        <v>385</v>
      </c>
      <c r="X531" s="22" t="s">
        <v>385</v>
      </c>
    </row>
    <row r="532" spans="1:24" ht="18.75" customHeight="1">
      <c r="A532" s="176">
        <v>44462</v>
      </c>
      <c r="B532" s="50">
        <v>187.7184</v>
      </c>
      <c r="C532" s="50">
        <v>231.89940000000001</v>
      </c>
      <c r="D532" s="50">
        <v>81.938000000000002</v>
      </c>
      <c r="E532" s="50">
        <v>18.63</v>
      </c>
      <c r="F532" s="51">
        <v>2.2800000000000001E-4</v>
      </c>
      <c r="G532" s="51">
        <v>2.6080000000000001E-3</v>
      </c>
      <c r="H532" s="51">
        <v>5.3400000000000001E-3</v>
      </c>
      <c r="I532" s="51">
        <v>9.4820000000000008E-3</v>
      </c>
      <c r="J532" s="51">
        <v>1.4300999999999999E-2</v>
      </c>
      <c r="K532" s="51">
        <v>1.2357999999999999E-2</v>
      </c>
      <c r="L532" s="51">
        <v>1.9397999999999999E-2</v>
      </c>
      <c r="M532" s="51">
        <v>5.3400000000000001E-3</v>
      </c>
      <c r="N532" s="51">
        <v>2.5239999999999999E-2</v>
      </c>
      <c r="O532" s="52">
        <v>147.2869</v>
      </c>
      <c r="P532" s="50">
        <v>1610</v>
      </c>
      <c r="Q532" s="52">
        <v>2079.5099999999998</v>
      </c>
      <c r="R532" s="50">
        <v>8427.2000000000007</v>
      </c>
      <c r="S532" s="30">
        <v>93.203999999999994</v>
      </c>
      <c r="T532" s="50">
        <v>6.4661</v>
      </c>
      <c r="U532" s="50">
        <v>6.4816000000000003</v>
      </c>
      <c r="V532" s="50" t="s">
        <v>385</v>
      </c>
      <c r="W532" s="22" t="s">
        <v>385</v>
      </c>
      <c r="X532" s="22" t="s">
        <v>385</v>
      </c>
    </row>
    <row r="533" spans="1:24" ht="18.75" customHeight="1">
      <c r="A533" s="176">
        <v>44461</v>
      </c>
      <c r="B533" s="50">
        <v>188.33879999999999</v>
      </c>
      <c r="C533" s="50">
        <v>230.31950000000001</v>
      </c>
      <c r="D533" s="50">
        <v>87.5</v>
      </c>
      <c r="E533" s="50">
        <v>20.87</v>
      </c>
      <c r="F533" s="51">
        <v>2.5300000000000002E-4</v>
      </c>
      <c r="G533" s="51">
        <v>2.3630000000000001E-3</v>
      </c>
      <c r="H533" s="51">
        <v>4.8349999999999999E-3</v>
      </c>
      <c r="I533" s="51">
        <v>8.5039999999999994E-3</v>
      </c>
      <c r="J533" s="51">
        <v>1.3006E-2</v>
      </c>
      <c r="K533" s="51">
        <v>1.1202999999999999E-2</v>
      </c>
      <c r="L533" s="51">
        <v>1.8078E-2</v>
      </c>
      <c r="M533" s="51">
        <v>4.8349999999999999E-3</v>
      </c>
      <c r="N533" s="51">
        <v>2.53E-2</v>
      </c>
      <c r="O533" s="52">
        <v>147.27330000000001</v>
      </c>
      <c r="P533" s="50">
        <v>1610</v>
      </c>
      <c r="Q533" s="52">
        <v>2079.5099999999998</v>
      </c>
      <c r="R533" s="50">
        <v>8427.2000000000007</v>
      </c>
      <c r="S533" s="30">
        <v>93.275999999999996</v>
      </c>
      <c r="T533" s="50">
        <v>6.4661</v>
      </c>
      <c r="U533" s="50">
        <v>6.4829999999999997</v>
      </c>
      <c r="V533" s="50" t="s">
        <v>385</v>
      </c>
      <c r="W533" s="22" t="s">
        <v>385</v>
      </c>
      <c r="X533" s="22" t="s">
        <v>385</v>
      </c>
    </row>
    <row r="534" spans="1:24" ht="18.75" customHeight="1">
      <c r="A534" s="176">
        <v>44460</v>
      </c>
      <c r="B534" s="50">
        <v>188.22239999999999</v>
      </c>
      <c r="C534" s="50">
        <v>229.31280000000001</v>
      </c>
      <c r="D534" s="50">
        <v>87.5</v>
      </c>
      <c r="E534" s="50">
        <v>24.36</v>
      </c>
      <c r="F534" s="51">
        <v>2.03E-4</v>
      </c>
      <c r="G534" s="51">
        <v>2.1389999999999998E-3</v>
      </c>
      <c r="H534" s="51">
        <v>4.5430000000000002E-3</v>
      </c>
      <c r="I534" s="51">
        <v>8.2920000000000008E-3</v>
      </c>
      <c r="J534" s="51">
        <v>1.3226E-2</v>
      </c>
      <c r="K534" s="51">
        <v>1.1202999999999999E-2</v>
      </c>
      <c r="L534" s="51">
        <v>1.8558000000000002E-2</v>
      </c>
      <c r="M534" s="51">
        <v>4.5430000000000002E-3</v>
      </c>
      <c r="N534" s="51">
        <v>2.5649999999999999E-2</v>
      </c>
      <c r="O534" s="52">
        <v>147.2329</v>
      </c>
      <c r="P534" s="50">
        <v>1610</v>
      </c>
      <c r="Q534" s="52">
        <v>2079.5099999999998</v>
      </c>
      <c r="R534" s="50">
        <v>8427.2000000000007</v>
      </c>
      <c r="S534" s="30">
        <v>93.194999999999993</v>
      </c>
      <c r="T534" s="50">
        <v>6.4661</v>
      </c>
      <c r="U534" s="50">
        <v>6.4713000000000003</v>
      </c>
      <c r="V534" s="50" t="s">
        <v>385</v>
      </c>
      <c r="W534" s="22" t="s">
        <v>385</v>
      </c>
      <c r="X534" s="22" t="s">
        <v>385</v>
      </c>
    </row>
    <row r="535" spans="1:24" ht="18.75" customHeight="1">
      <c r="A535" s="176">
        <v>44459</v>
      </c>
      <c r="B535" s="50">
        <v>188.25829999999999</v>
      </c>
      <c r="C535" s="50">
        <v>229.53579999999999</v>
      </c>
      <c r="D535" s="50">
        <v>92.125</v>
      </c>
      <c r="E535" s="50">
        <v>25.71</v>
      </c>
      <c r="F535" s="51">
        <v>2.03E-4</v>
      </c>
      <c r="G535" s="51">
        <v>2.1580000000000002E-3</v>
      </c>
      <c r="H535" s="51">
        <v>4.568E-3</v>
      </c>
      <c r="I535" s="51">
        <v>8.2430000000000003E-3</v>
      </c>
      <c r="J535" s="51">
        <v>1.3107000000000001E-2</v>
      </c>
      <c r="K535" s="51">
        <v>1.1155999999999999E-2</v>
      </c>
      <c r="L535" s="51">
        <v>1.8471000000000001E-2</v>
      </c>
      <c r="M535" s="51">
        <v>4.568E-3</v>
      </c>
      <c r="N535" s="51">
        <v>2.5649999999999999E-2</v>
      </c>
      <c r="O535" s="52">
        <v>147.1918</v>
      </c>
      <c r="P535" s="50">
        <v>1610</v>
      </c>
      <c r="Q535" s="52">
        <v>2079.5099999999998</v>
      </c>
      <c r="R535" s="50">
        <v>8427.2000000000007</v>
      </c>
      <c r="S535" s="30">
        <v>92.932000000000002</v>
      </c>
      <c r="T535" s="50">
        <v>6.4576000000000002</v>
      </c>
      <c r="U535" s="50">
        <v>6.4530000000000003</v>
      </c>
      <c r="V535" s="50" t="s">
        <v>385</v>
      </c>
      <c r="W535" s="22" t="s">
        <v>385</v>
      </c>
      <c r="X535" s="22" t="s">
        <v>385</v>
      </c>
    </row>
    <row r="536" spans="1:24" ht="18.75" customHeight="1">
      <c r="A536" s="176">
        <v>44456</v>
      </c>
      <c r="B536" s="50">
        <v>188.20910000000001</v>
      </c>
      <c r="C536" s="50">
        <v>232.4838</v>
      </c>
      <c r="D536" s="50">
        <v>71.875</v>
      </c>
      <c r="E536" s="50">
        <v>20.81</v>
      </c>
      <c r="F536" s="51">
        <v>3.0400000000000002E-4</v>
      </c>
      <c r="G536" s="51">
        <v>2.2169999999999998E-3</v>
      </c>
      <c r="H536" s="51">
        <v>4.7000000000000002E-3</v>
      </c>
      <c r="I536" s="51">
        <v>8.6E-3</v>
      </c>
      <c r="J536" s="51">
        <v>1.3616E-2</v>
      </c>
      <c r="K536" s="51">
        <v>1.1601999999999999E-2</v>
      </c>
      <c r="L536" s="51">
        <v>1.8988999999999999E-2</v>
      </c>
      <c r="M536" s="51">
        <v>4.7000000000000002E-3</v>
      </c>
      <c r="N536" s="51">
        <v>2.5649999999999999E-2</v>
      </c>
      <c r="O536" s="52">
        <v>147.18190000000001</v>
      </c>
      <c r="P536" s="50">
        <v>1610</v>
      </c>
      <c r="Q536" s="52">
        <v>2079.5099999999998</v>
      </c>
      <c r="R536" s="50">
        <v>8427.2000000000007</v>
      </c>
      <c r="S536" s="30">
        <v>92.548000000000002</v>
      </c>
      <c r="T536" s="50">
        <v>6.4325000000000001</v>
      </c>
      <c r="U536" s="50">
        <v>6.4268999999999998</v>
      </c>
      <c r="V536" s="50" t="s">
        <v>385</v>
      </c>
      <c r="W536" s="22" t="s">
        <v>385</v>
      </c>
      <c r="X536" s="22" t="s">
        <v>385</v>
      </c>
    </row>
    <row r="537" spans="1:24" ht="18.75" customHeight="1">
      <c r="A537" s="176">
        <v>44455</v>
      </c>
      <c r="B537" s="50">
        <v>188.559</v>
      </c>
      <c r="C537" s="50">
        <v>235.12950000000001</v>
      </c>
      <c r="D537" s="50">
        <v>66.75</v>
      </c>
      <c r="E537" s="50">
        <v>18.690000000000001</v>
      </c>
      <c r="F537" s="51">
        <v>2.7900000000000001E-4</v>
      </c>
      <c r="G537" s="51">
        <v>2.1930000000000001E-3</v>
      </c>
      <c r="H537" s="51">
        <v>4.5919999999999997E-3</v>
      </c>
      <c r="I537" s="51">
        <v>8.404E-3</v>
      </c>
      <c r="J537" s="51">
        <v>1.3377999999999999E-2</v>
      </c>
      <c r="K537" s="51">
        <v>1.1344E-2</v>
      </c>
      <c r="L537" s="51">
        <v>1.8834E-2</v>
      </c>
      <c r="M537" s="51">
        <v>4.5919999999999997E-3</v>
      </c>
      <c r="N537" s="51">
        <v>2.5770000000000001E-2</v>
      </c>
      <c r="O537" s="52">
        <v>147.17850000000001</v>
      </c>
      <c r="P537" s="50">
        <v>1610</v>
      </c>
      <c r="Q537" s="52">
        <v>2079.5099999999998</v>
      </c>
      <c r="R537" s="50">
        <v>8427.2000000000007</v>
      </c>
      <c r="S537" s="30">
        <v>92.623000000000005</v>
      </c>
      <c r="T537" s="50">
        <v>6.4386000000000001</v>
      </c>
      <c r="U537" s="50">
        <v>6.4345999999999997</v>
      </c>
      <c r="V537" s="50" t="s">
        <v>385</v>
      </c>
      <c r="W537" s="22" t="s">
        <v>385</v>
      </c>
      <c r="X537" s="22" t="s">
        <v>385</v>
      </c>
    </row>
    <row r="538" spans="1:24" ht="18.75" customHeight="1">
      <c r="A538" s="176">
        <v>44454</v>
      </c>
      <c r="B538" s="50">
        <v>188.8929</v>
      </c>
      <c r="C538" s="50">
        <v>237.7046</v>
      </c>
      <c r="D538" s="50">
        <v>66.75</v>
      </c>
      <c r="E538" s="50">
        <v>18.18</v>
      </c>
      <c r="F538" s="51">
        <v>3.3E-4</v>
      </c>
      <c r="G538" s="51">
        <v>2.111E-3</v>
      </c>
      <c r="H538" s="51">
        <v>4.3540000000000002E-3</v>
      </c>
      <c r="I538" s="51">
        <v>7.9670000000000001E-3</v>
      </c>
      <c r="J538" s="51">
        <v>1.2988E-2</v>
      </c>
      <c r="K538" s="51">
        <v>1.0899000000000001E-2</v>
      </c>
      <c r="L538" s="51">
        <v>1.8592000000000001E-2</v>
      </c>
      <c r="M538" s="51">
        <v>4.3540000000000002E-3</v>
      </c>
      <c r="N538" s="51">
        <v>2.5899999999999999E-2</v>
      </c>
      <c r="O538" s="52">
        <v>147.1867</v>
      </c>
      <c r="P538" s="50">
        <v>1610</v>
      </c>
      <c r="Q538" s="52">
        <v>2079.5099999999998</v>
      </c>
      <c r="R538" s="50">
        <v>8427.2000000000007</v>
      </c>
      <c r="S538" s="30">
        <v>92.674999999999997</v>
      </c>
      <c r="T538" s="50">
        <v>6.4518000000000004</v>
      </c>
      <c r="U538" s="50">
        <v>6.4424000000000001</v>
      </c>
      <c r="V538" s="50" t="s">
        <v>385</v>
      </c>
      <c r="W538" s="22" t="s">
        <v>385</v>
      </c>
      <c r="X538" s="22" t="s">
        <v>385</v>
      </c>
    </row>
    <row r="539" spans="1:24" ht="18.75" customHeight="1">
      <c r="A539" s="176">
        <v>44453</v>
      </c>
      <c r="B539" s="50">
        <v>189.12790000000001</v>
      </c>
      <c r="C539" s="50">
        <v>238.7595</v>
      </c>
      <c r="D539" s="50">
        <v>65.823999999999998</v>
      </c>
      <c r="E539" s="50">
        <v>19.46</v>
      </c>
      <c r="F539" s="51">
        <v>3.0400000000000002E-4</v>
      </c>
      <c r="G539" s="51">
        <v>2.0699999999999998E-3</v>
      </c>
      <c r="H539" s="51">
        <v>4.3270000000000001E-3</v>
      </c>
      <c r="I539" s="51">
        <v>7.8539999999999999E-3</v>
      </c>
      <c r="J539" s="51">
        <v>1.2836E-2</v>
      </c>
      <c r="K539" s="51">
        <v>1.0736000000000001E-2</v>
      </c>
      <c r="L539" s="51">
        <v>1.8592000000000001E-2</v>
      </c>
      <c r="M539" s="51">
        <v>4.3270000000000001E-3</v>
      </c>
      <c r="N539" s="51">
        <v>2.5870000000000001E-2</v>
      </c>
      <c r="O539" s="52">
        <v>147.19980000000001</v>
      </c>
      <c r="P539" s="50">
        <v>1610</v>
      </c>
      <c r="Q539" s="52">
        <v>2079.5099999999998</v>
      </c>
      <c r="R539" s="50">
        <v>8427.2000000000007</v>
      </c>
      <c r="S539" s="30">
        <v>92.581999999999994</v>
      </c>
      <c r="T539" s="50">
        <v>6.4443000000000001</v>
      </c>
      <c r="U539" s="50">
        <v>6.4432</v>
      </c>
      <c r="V539" s="50" t="s">
        <v>385</v>
      </c>
      <c r="W539" s="22" t="s">
        <v>385</v>
      </c>
      <c r="X539" s="22" t="s">
        <v>385</v>
      </c>
    </row>
    <row r="540" spans="1:24" ht="18.75" customHeight="1">
      <c r="A540" s="176">
        <v>44452</v>
      </c>
      <c r="B540" s="50">
        <v>188.7483</v>
      </c>
      <c r="C540" s="50">
        <v>240.94280000000001</v>
      </c>
      <c r="D540" s="50">
        <v>65.823999999999998</v>
      </c>
      <c r="E540" s="50">
        <v>19.37</v>
      </c>
      <c r="F540" s="51">
        <v>3.3E-4</v>
      </c>
      <c r="G540" s="51">
        <v>2.1289999999999998E-3</v>
      </c>
      <c r="H540" s="51">
        <v>4.4060000000000002E-3</v>
      </c>
      <c r="I540" s="51">
        <v>8.0470000000000003E-3</v>
      </c>
      <c r="J540" s="51">
        <v>1.3259E-2</v>
      </c>
      <c r="K540" s="51">
        <v>1.1063E-2</v>
      </c>
      <c r="L540" s="51">
        <v>1.9043999999999998E-2</v>
      </c>
      <c r="M540" s="51">
        <v>4.4060000000000002E-3</v>
      </c>
      <c r="N540" s="51">
        <v>2.5760000000000002E-2</v>
      </c>
      <c r="O540" s="52">
        <v>147.1748</v>
      </c>
      <c r="P540" s="50">
        <v>1610</v>
      </c>
      <c r="Q540" s="52">
        <v>2079.5099999999998</v>
      </c>
      <c r="R540" s="50">
        <v>8427.2000000000007</v>
      </c>
      <c r="S540" s="30">
        <v>92.478999999999999</v>
      </c>
      <c r="T540" s="50">
        <v>6.4554</v>
      </c>
      <c r="U540" s="50">
        <v>6.4512999999999998</v>
      </c>
      <c r="V540" s="50" t="s">
        <v>385</v>
      </c>
      <c r="W540" s="22" t="s">
        <v>385</v>
      </c>
      <c r="X540" s="22" t="s">
        <v>385</v>
      </c>
    </row>
    <row r="541" spans="1:24" ht="18.75" customHeight="1">
      <c r="A541" s="176">
        <v>44449</v>
      </c>
      <c r="B541" s="50">
        <v>188.56129999999999</v>
      </c>
      <c r="C541" s="50">
        <v>240.93799999999999</v>
      </c>
      <c r="D541" s="50">
        <v>65.823999999999998</v>
      </c>
      <c r="E541" s="50">
        <v>20.95</v>
      </c>
      <c r="F541" s="51">
        <v>3.8000000000000002E-4</v>
      </c>
      <c r="G541" s="51">
        <v>2.127E-3</v>
      </c>
      <c r="H541" s="51">
        <v>4.4320000000000002E-3</v>
      </c>
      <c r="I541" s="51">
        <v>8.1600000000000006E-3</v>
      </c>
      <c r="J541" s="51">
        <v>1.3410999999999999E-2</v>
      </c>
      <c r="K541" s="51">
        <v>1.1180000000000001E-2</v>
      </c>
      <c r="L541" s="51">
        <v>1.9337E-2</v>
      </c>
      <c r="M541" s="51">
        <v>4.4320000000000002E-3</v>
      </c>
      <c r="N541" s="51">
        <v>2.555E-2</v>
      </c>
      <c r="O541" s="52">
        <v>147.16419999999999</v>
      </c>
      <c r="P541" s="50">
        <v>1610</v>
      </c>
      <c r="Q541" s="52">
        <v>2079.5099999999998</v>
      </c>
      <c r="R541" s="50">
        <v>8427.2000000000007</v>
      </c>
      <c r="S541" s="30">
        <v>92.653000000000006</v>
      </c>
      <c r="T541" s="50">
        <v>6.4617000000000004</v>
      </c>
      <c r="U541" s="50">
        <v>6.4569000000000001</v>
      </c>
      <c r="V541" s="50" t="s">
        <v>385</v>
      </c>
      <c r="W541" s="22" t="s">
        <v>385</v>
      </c>
      <c r="X541" s="22" t="s">
        <v>385</v>
      </c>
    </row>
    <row r="542" spans="1:24" ht="18.75" customHeight="1">
      <c r="A542" s="176">
        <v>44448</v>
      </c>
      <c r="B542" s="50">
        <v>188.81829999999999</v>
      </c>
      <c r="C542" s="50">
        <v>238.97149999999999</v>
      </c>
      <c r="D542" s="50">
        <v>66.203000000000003</v>
      </c>
      <c r="E542" s="50">
        <v>18.8</v>
      </c>
      <c r="F542" s="51">
        <v>3.5500000000000001E-4</v>
      </c>
      <c r="G542" s="51">
        <v>2.124E-3</v>
      </c>
      <c r="H542" s="51">
        <v>4.3540000000000002E-3</v>
      </c>
      <c r="I542" s="51">
        <v>7.8849999999999996E-3</v>
      </c>
      <c r="J542" s="51">
        <v>1.2971E-2</v>
      </c>
      <c r="K542" s="51">
        <v>1.0807000000000001E-2</v>
      </c>
      <c r="L542" s="51">
        <v>1.8977000000000001E-2</v>
      </c>
      <c r="M542" s="51">
        <v>4.3540000000000002E-3</v>
      </c>
      <c r="N542" s="51">
        <v>2.5559999999999999E-2</v>
      </c>
      <c r="O542" s="52">
        <v>147.16679999999999</v>
      </c>
      <c r="P542" s="50">
        <v>1610</v>
      </c>
      <c r="Q542" s="52">
        <v>2079.5099999999998</v>
      </c>
      <c r="R542" s="50">
        <v>8427.2000000000007</v>
      </c>
      <c r="S542" s="30">
        <v>92.512</v>
      </c>
      <c r="T542" s="50">
        <v>6.4667000000000003</v>
      </c>
      <c r="U542" s="50">
        <v>6.4615</v>
      </c>
      <c r="V542" s="50" t="s">
        <v>385</v>
      </c>
      <c r="W542" s="22" t="s">
        <v>385</v>
      </c>
      <c r="X542" s="22" t="s">
        <v>385</v>
      </c>
    </row>
    <row r="543" spans="1:24" ht="18.75" customHeight="1">
      <c r="A543" s="176">
        <v>44447</v>
      </c>
      <c r="B543" s="50">
        <v>188.50880000000001</v>
      </c>
      <c r="C543" s="50">
        <v>240.00970000000001</v>
      </c>
      <c r="D543" s="50">
        <v>65.5</v>
      </c>
      <c r="E543" s="50">
        <v>17.96</v>
      </c>
      <c r="F543" s="51">
        <v>3.8000000000000002E-4</v>
      </c>
      <c r="G543" s="51">
        <v>2.1619999999999999E-3</v>
      </c>
      <c r="H543" s="51">
        <v>4.4320000000000002E-3</v>
      </c>
      <c r="I543" s="51">
        <v>8.0940000000000005E-3</v>
      </c>
      <c r="J543" s="51">
        <v>1.3376000000000001E-2</v>
      </c>
      <c r="K543" s="51">
        <v>1.1133000000000001E-2</v>
      </c>
      <c r="L543" s="51">
        <v>1.9557000000000001E-2</v>
      </c>
      <c r="M543" s="51">
        <v>4.4320000000000002E-3</v>
      </c>
      <c r="N543" s="51">
        <v>2.554E-2</v>
      </c>
      <c r="O543" s="52">
        <v>147.14269999999999</v>
      </c>
      <c r="P543" s="50">
        <v>1610</v>
      </c>
      <c r="Q543" s="52">
        <v>2079.5099999999998</v>
      </c>
      <c r="R543" s="50">
        <v>8427.2000000000007</v>
      </c>
      <c r="S543" s="30">
        <v>92.034999999999997</v>
      </c>
      <c r="T543" s="50">
        <v>6.4581999999999997</v>
      </c>
      <c r="U543" s="50">
        <v>6.4505999999999997</v>
      </c>
      <c r="V543" s="50" t="s">
        <v>385</v>
      </c>
      <c r="W543" s="22" t="s">
        <v>385</v>
      </c>
      <c r="X543" s="22" t="s">
        <v>385</v>
      </c>
    </row>
    <row r="544" spans="1:24" ht="18.75" customHeight="1">
      <c r="A544" s="176">
        <v>44446</v>
      </c>
      <c r="B544" s="50">
        <v>188.25980000000001</v>
      </c>
      <c r="C544" s="50">
        <v>239.14230000000001</v>
      </c>
      <c r="D544" s="50">
        <v>66.031000000000006</v>
      </c>
      <c r="E544" s="50">
        <v>18.14</v>
      </c>
      <c r="F544" s="51">
        <v>3.3E-4</v>
      </c>
      <c r="G544" s="51">
        <v>2.2009999999999998E-3</v>
      </c>
      <c r="H544" s="51">
        <v>4.2329999999999998E-3</v>
      </c>
      <c r="I544" s="51">
        <v>8.2220000000000001E-3</v>
      </c>
      <c r="J544" s="51">
        <v>1.3731999999999999E-2</v>
      </c>
      <c r="K544" s="51">
        <v>1.1390000000000001E-2</v>
      </c>
      <c r="L544" s="51">
        <v>1.9868E-2</v>
      </c>
      <c r="M544" s="51">
        <v>4.2329999999999998E-3</v>
      </c>
      <c r="N544" s="51">
        <v>2.5440000000000001E-2</v>
      </c>
      <c r="O544" s="52">
        <v>147.08860000000001</v>
      </c>
      <c r="P544" s="50">
        <v>1610</v>
      </c>
      <c r="Q544" s="52">
        <v>2079.5099999999998</v>
      </c>
      <c r="R544" s="50">
        <v>8427.2000000000007</v>
      </c>
      <c r="S544" s="30">
        <v>92.034999999999997</v>
      </c>
      <c r="T544" s="50">
        <v>6.4551999999999996</v>
      </c>
      <c r="U544" s="50">
        <v>6.4386000000000001</v>
      </c>
      <c r="V544" s="50" t="s">
        <v>385</v>
      </c>
      <c r="W544" s="22" t="s">
        <v>385</v>
      </c>
      <c r="X544" s="22" t="s">
        <v>385</v>
      </c>
    </row>
    <row r="545" spans="1:24" ht="18.75" customHeight="1">
      <c r="A545" s="176">
        <v>44445</v>
      </c>
      <c r="B545" s="50">
        <v>188.45070000000001</v>
      </c>
      <c r="C545" s="50">
        <v>240.6174</v>
      </c>
      <c r="D545" s="50">
        <v>66.031000000000006</v>
      </c>
      <c r="E545" s="50">
        <v>16.41</v>
      </c>
      <c r="F545" s="51">
        <v>3.3E-4</v>
      </c>
      <c r="G545" s="51">
        <v>2.0609999999999999E-3</v>
      </c>
      <c r="H545" s="51">
        <v>4.071E-3</v>
      </c>
      <c r="I545" s="51">
        <v>7.8359999999999992E-3</v>
      </c>
      <c r="J545" s="51">
        <v>1.3223E-2</v>
      </c>
      <c r="K545" s="51">
        <v>1.09E-2</v>
      </c>
      <c r="L545" s="51">
        <v>1.942E-2</v>
      </c>
      <c r="M545" s="51">
        <v>4.071E-3</v>
      </c>
      <c r="N545" s="51">
        <v>2.521E-2</v>
      </c>
      <c r="O545" s="52">
        <v>147.06890000000001</v>
      </c>
      <c r="P545" s="50">
        <v>1610</v>
      </c>
      <c r="Q545" s="52">
        <v>2079.5099999999998</v>
      </c>
      <c r="R545" s="50">
        <v>8427.2000000000007</v>
      </c>
      <c r="S545" s="30">
        <v>92.224999999999994</v>
      </c>
      <c r="T545" s="50">
        <v>6.4565000000000001</v>
      </c>
      <c r="U545" s="50">
        <v>6.4493</v>
      </c>
      <c r="V545" s="50" t="s">
        <v>385</v>
      </c>
      <c r="W545" s="22" t="s">
        <v>385</v>
      </c>
      <c r="X545" s="22" t="s">
        <v>385</v>
      </c>
    </row>
    <row r="546" spans="1:24" ht="18.75" customHeight="1">
      <c r="A546" s="176">
        <v>44442</v>
      </c>
      <c r="B546" s="50">
        <v>188.45070000000001</v>
      </c>
      <c r="C546" s="50">
        <v>240.6174</v>
      </c>
      <c r="D546" s="50">
        <v>66.031000000000006</v>
      </c>
      <c r="E546" s="50">
        <v>16.41</v>
      </c>
      <c r="F546" s="51">
        <v>3.3E-4</v>
      </c>
      <c r="G546" s="51">
        <v>2.0609999999999999E-3</v>
      </c>
      <c r="H546" s="51">
        <v>4.071E-3</v>
      </c>
      <c r="I546" s="51">
        <v>7.8359999999999992E-3</v>
      </c>
      <c r="J546" s="51">
        <v>1.3223E-2</v>
      </c>
      <c r="K546" s="51">
        <v>1.09E-2</v>
      </c>
      <c r="L546" s="51">
        <v>1.942E-2</v>
      </c>
      <c r="M546" s="51">
        <v>4.071E-3</v>
      </c>
      <c r="N546" s="51">
        <v>2.5229999999999999E-2</v>
      </c>
      <c r="O546" s="52">
        <v>147.08150000000001</v>
      </c>
      <c r="P546" s="50">
        <v>1610</v>
      </c>
      <c r="Q546" s="52">
        <v>2079.5099999999998</v>
      </c>
      <c r="R546" s="50">
        <v>8427.2000000000007</v>
      </c>
      <c r="S546" s="30">
        <v>92.448999999999998</v>
      </c>
      <c r="T546" s="50">
        <v>6.4599000000000002</v>
      </c>
      <c r="U546" s="50">
        <v>6.4519000000000002</v>
      </c>
      <c r="V546" s="50" t="s">
        <v>385</v>
      </c>
      <c r="W546" s="22" t="s">
        <v>385</v>
      </c>
      <c r="X546" s="22" t="s">
        <v>385</v>
      </c>
    </row>
    <row r="547" spans="1:24" ht="18.75" customHeight="1">
      <c r="A547" s="176">
        <v>44441</v>
      </c>
      <c r="B547" s="50">
        <v>188.61259999999999</v>
      </c>
      <c r="C547" s="50">
        <v>242.8672</v>
      </c>
      <c r="D547" s="50">
        <v>66.031000000000006</v>
      </c>
      <c r="E547" s="50">
        <v>16.41</v>
      </c>
      <c r="F547" s="51">
        <v>4.06E-4</v>
      </c>
      <c r="G547" s="51">
        <v>2.0560000000000001E-3</v>
      </c>
      <c r="H547" s="51">
        <v>3.9899999999999996E-3</v>
      </c>
      <c r="I547" s="51">
        <v>7.6439999999999998E-3</v>
      </c>
      <c r="J547" s="51">
        <v>1.2834999999999999E-2</v>
      </c>
      <c r="K547" s="51">
        <v>1.0645E-2</v>
      </c>
      <c r="L547" s="51">
        <v>1.8970000000000001E-2</v>
      </c>
      <c r="M547" s="51">
        <v>3.9899999999999996E-3</v>
      </c>
      <c r="N547" s="51">
        <v>2.512E-2</v>
      </c>
      <c r="O547" s="52">
        <v>147.0701</v>
      </c>
      <c r="P547" s="50">
        <v>1610</v>
      </c>
      <c r="Q547" s="52">
        <v>2079.5099999999998</v>
      </c>
      <c r="R547" s="50">
        <v>8427.2000000000007</v>
      </c>
      <c r="S547" s="30">
        <v>92.626000000000005</v>
      </c>
      <c r="T547" s="50">
        <v>6.4607000000000001</v>
      </c>
      <c r="U547" s="50">
        <v>6.4542000000000002</v>
      </c>
      <c r="V547" s="50" t="s">
        <v>385</v>
      </c>
      <c r="W547" s="22" t="s">
        <v>385</v>
      </c>
      <c r="X547" s="22" t="s">
        <v>385</v>
      </c>
    </row>
    <row r="548" spans="1:24" ht="18.75" customHeight="1">
      <c r="A548" s="176">
        <v>44440</v>
      </c>
      <c r="B548" s="50">
        <v>188.43510000000001</v>
      </c>
      <c r="C548" s="50">
        <v>244.59780000000001</v>
      </c>
      <c r="D548" s="50">
        <v>66.031000000000006</v>
      </c>
      <c r="E548" s="50">
        <v>16.11</v>
      </c>
      <c r="F548" s="51">
        <v>3.5500000000000001E-4</v>
      </c>
      <c r="G548" s="51">
        <v>2.0939999999999999E-3</v>
      </c>
      <c r="H548" s="51">
        <v>4.0429999999999997E-3</v>
      </c>
      <c r="I548" s="51">
        <v>7.724E-3</v>
      </c>
      <c r="J548" s="51">
        <v>1.2936E-2</v>
      </c>
      <c r="K548" s="51">
        <v>1.0739E-2</v>
      </c>
      <c r="L548" s="51">
        <v>1.9133000000000001E-2</v>
      </c>
      <c r="M548" s="51">
        <v>4.0429999999999997E-3</v>
      </c>
      <c r="N548" s="51">
        <v>2.503E-2</v>
      </c>
      <c r="O548" s="52">
        <v>147.0489</v>
      </c>
      <c r="P548" s="50">
        <v>1610</v>
      </c>
      <c r="Q548" s="52">
        <v>2091.08</v>
      </c>
      <c r="R548" s="50">
        <v>8208</v>
      </c>
      <c r="S548" s="30">
        <v>92.653000000000006</v>
      </c>
      <c r="T548" s="50">
        <v>6.4667000000000003</v>
      </c>
      <c r="U548" s="50">
        <v>6.4653999999999998</v>
      </c>
      <c r="V548" s="50" t="s">
        <v>385</v>
      </c>
      <c r="W548" s="22" t="s">
        <v>385</v>
      </c>
      <c r="X548" s="22" t="s">
        <v>385</v>
      </c>
    </row>
    <row r="549" spans="1:24" ht="18.75" customHeight="1">
      <c r="A549" s="176">
        <v>44439</v>
      </c>
      <c r="B549" s="50">
        <v>188.3698</v>
      </c>
      <c r="C549" s="50">
        <v>247.0308</v>
      </c>
      <c r="D549" s="50">
        <v>66.031000000000006</v>
      </c>
      <c r="E549" s="50">
        <v>16.48</v>
      </c>
      <c r="F549" s="51">
        <v>3.5500000000000001E-4</v>
      </c>
      <c r="G549" s="51">
        <v>2.0929999999999998E-3</v>
      </c>
      <c r="H549" s="51">
        <v>4.0429999999999997E-3</v>
      </c>
      <c r="I549" s="51">
        <v>7.7710000000000001E-3</v>
      </c>
      <c r="J549" s="51">
        <v>1.3088000000000001E-2</v>
      </c>
      <c r="K549" s="51">
        <v>1.0855E-2</v>
      </c>
      <c r="L549" s="51">
        <v>1.9324000000000001E-2</v>
      </c>
      <c r="M549" s="51">
        <v>4.0429999999999997E-3</v>
      </c>
      <c r="N549" s="51">
        <v>2.5270000000000001E-2</v>
      </c>
      <c r="O549" s="52">
        <v>147.01249999999999</v>
      </c>
      <c r="P549" s="50">
        <v>1610</v>
      </c>
      <c r="Q549" s="52">
        <v>2091.08</v>
      </c>
      <c r="R549" s="50">
        <v>8208</v>
      </c>
      <c r="S549" s="30">
        <v>92.686000000000007</v>
      </c>
      <c r="T549" s="50">
        <v>6.4720000000000004</v>
      </c>
      <c r="U549" s="50">
        <v>6.4623999999999997</v>
      </c>
      <c r="V549" s="50" t="s">
        <v>385</v>
      </c>
      <c r="W549" s="22" t="s">
        <v>385</v>
      </c>
      <c r="X549" s="22" t="s">
        <v>385</v>
      </c>
    </row>
    <row r="550" spans="1:24" ht="18.75" customHeight="1">
      <c r="A550" s="176">
        <v>44438</v>
      </c>
      <c r="B550" s="50">
        <v>188.46440000000001</v>
      </c>
      <c r="C550" s="50">
        <v>246.88749999999999</v>
      </c>
      <c r="D550" s="50">
        <v>73.75</v>
      </c>
      <c r="E550" s="50">
        <v>16.190000000000001</v>
      </c>
      <c r="F550" s="51">
        <v>4.06E-4</v>
      </c>
      <c r="G550" s="51">
        <v>2.0140000000000002E-3</v>
      </c>
      <c r="H550" s="51">
        <v>3.9360000000000003E-3</v>
      </c>
      <c r="I550" s="51">
        <v>7.6759999999999997E-3</v>
      </c>
      <c r="J550" s="51">
        <v>1.2784999999999999E-2</v>
      </c>
      <c r="K550" s="51">
        <v>1.0623E-2</v>
      </c>
      <c r="L550" s="51">
        <v>1.8964000000000002E-2</v>
      </c>
      <c r="M550" s="51">
        <v>3.9360000000000003E-3</v>
      </c>
      <c r="N550" s="51">
        <v>2.5270000000000001E-2</v>
      </c>
      <c r="O550" s="52">
        <v>147.00470000000001</v>
      </c>
      <c r="P550" s="50">
        <v>1610</v>
      </c>
      <c r="Q550" s="52">
        <v>2091.08</v>
      </c>
      <c r="R550" s="50">
        <v>8208</v>
      </c>
      <c r="S550" s="30">
        <v>93.061999999999998</v>
      </c>
      <c r="T550" s="50">
        <v>6.4817999999999998</v>
      </c>
      <c r="U550" s="50">
        <v>6.4846000000000004</v>
      </c>
      <c r="V550" s="50" t="s">
        <v>385</v>
      </c>
      <c r="W550" s="22" t="s">
        <v>385</v>
      </c>
      <c r="X550" s="22" t="s">
        <v>385</v>
      </c>
    </row>
    <row r="551" spans="1:24" ht="18.75" customHeight="1">
      <c r="A551" s="176">
        <v>44435</v>
      </c>
      <c r="B551" s="50">
        <v>188.18940000000001</v>
      </c>
      <c r="C551" s="50">
        <v>246.3809</v>
      </c>
      <c r="D551" s="50">
        <v>73.75</v>
      </c>
      <c r="E551" s="50">
        <v>16.39</v>
      </c>
      <c r="F551" s="51">
        <v>4.5600000000000003E-4</v>
      </c>
      <c r="G551" s="51">
        <v>2.1510000000000001E-3</v>
      </c>
      <c r="H551" s="51">
        <v>4.202E-3</v>
      </c>
      <c r="I551" s="51">
        <v>7.9950000000000004E-3</v>
      </c>
      <c r="J551" s="51">
        <v>1.307E-2</v>
      </c>
      <c r="K551" s="51">
        <v>1.0947999999999999E-2</v>
      </c>
      <c r="L551" s="51">
        <v>1.9167E-2</v>
      </c>
      <c r="M551" s="51">
        <v>4.202E-3</v>
      </c>
      <c r="N551" s="51">
        <v>2.5399999999999999E-2</v>
      </c>
      <c r="O551" s="52">
        <v>146.99170000000001</v>
      </c>
      <c r="P551" s="50">
        <v>1610</v>
      </c>
      <c r="Q551" s="52">
        <v>2091.08</v>
      </c>
      <c r="R551" s="50">
        <v>8208</v>
      </c>
      <c r="S551" s="30">
        <v>92.825000000000003</v>
      </c>
      <c r="T551" s="50">
        <v>6.4756999999999998</v>
      </c>
      <c r="U551" s="50">
        <v>6.4701000000000004</v>
      </c>
      <c r="V551" s="50" t="s">
        <v>385</v>
      </c>
      <c r="W551" s="22" t="s">
        <v>385</v>
      </c>
      <c r="X551" s="22" t="s">
        <v>385</v>
      </c>
    </row>
    <row r="552" spans="1:24" ht="18.75" customHeight="1">
      <c r="A552" s="176">
        <v>44434</v>
      </c>
      <c r="B552" s="50">
        <v>187.88820000000001</v>
      </c>
      <c r="C552" s="50">
        <v>247.50239999999999</v>
      </c>
      <c r="D552" s="50">
        <v>73.75</v>
      </c>
      <c r="E552" s="50">
        <v>18.84</v>
      </c>
      <c r="F552" s="51">
        <v>4.3100000000000001E-4</v>
      </c>
      <c r="G552" s="51">
        <v>2.4060000000000002E-3</v>
      </c>
      <c r="H552" s="51">
        <v>4.5729999999999998E-3</v>
      </c>
      <c r="I552" s="51">
        <v>8.4919999999999995E-3</v>
      </c>
      <c r="J552" s="51">
        <v>1.3491E-2</v>
      </c>
      <c r="K552" s="51">
        <v>1.1269E-2</v>
      </c>
      <c r="L552" s="51">
        <v>1.9467999999999999E-2</v>
      </c>
      <c r="M552" s="51">
        <v>4.5729999999999998E-3</v>
      </c>
      <c r="N552" s="51">
        <v>2.563E-2</v>
      </c>
      <c r="O552" s="52">
        <v>146.95359999999999</v>
      </c>
      <c r="P552" s="50">
        <v>1610</v>
      </c>
      <c r="Q552" s="52">
        <v>2091.08</v>
      </c>
      <c r="R552" s="50">
        <v>8208</v>
      </c>
      <c r="S552" s="30">
        <v>92.893000000000001</v>
      </c>
      <c r="T552" s="50">
        <v>6.4714</v>
      </c>
      <c r="U552" s="50">
        <v>6.4695999999999998</v>
      </c>
      <c r="V552" s="50" t="s">
        <v>385</v>
      </c>
      <c r="W552" s="22" t="s">
        <v>385</v>
      </c>
      <c r="X552" s="22" t="s">
        <v>385</v>
      </c>
    </row>
    <row r="553" spans="1:24" ht="18.75" customHeight="1">
      <c r="A553" s="176">
        <v>44433</v>
      </c>
      <c r="B553" s="50">
        <v>187.65799999999999</v>
      </c>
      <c r="C553" s="50">
        <v>246.70500000000001</v>
      </c>
      <c r="D553" s="50">
        <v>73.75</v>
      </c>
      <c r="E553" s="50">
        <v>16.79</v>
      </c>
      <c r="F553" s="51">
        <v>4.5600000000000003E-4</v>
      </c>
      <c r="G553" s="51">
        <v>2.3860000000000001E-3</v>
      </c>
      <c r="H553" s="51">
        <v>4.4920000000000003E-3</v>
      </c>
      <c r="I553" s="51">
        <v>8.1779999999999995E-3</v>
      </c>
      <c r="J553" s="51">
        <v>1.3390000000000001E-2</v>
      </c>
      <c r="K553" s="51">
        <v>1.1150999999999999E-2</v>
      </c>
      <c r="L553" s="51">
        <v>1.9481999999999999E-2</v>
      </c>
      <c r="M553" s="51">
        <v>4.4920000000000003E-3</v>
      </c>
      <c r="N553" s="51">
        <v>2.5430000000000001E-2</v>
      </c>
      <c r="O553" s="52">
        <v>146.94550000000001</v>
      </c>
      <c r="P553" s="50">
        <v>1610</v>
      </c>
      <c r="Q553" s="52">
        <v>2091.08</v>
      </c>
      <c r="R553" s="50">
        <v>8208</v>
      </c>
      <c r="S553" s="30">
        <v>92.957999999999998</v>
      </c>
      <c r="T553" s="50">
        <v>6.4816000000000003</v>
      </c>
      <c r="U553" s="50">
        <v>6.4771000000000001</v>
      </c>
      <c r="V553" s="50" t="s">
        <v>385</v>
      </c>
      <c r="W553" s="22" t="s">
        <v>385</v>
      </c>
      <c r="X553" s="22" t="s">
        <v>385</v>
      </c>
    </row>
    <row r="554" spans="1:24" ht="18.75" customHeight="1">
      <c r="A554" s="176">
        <v>44432</v>
      </c>
      <c r="B554" s="50">
        <v>187.8836</v>
      </c>
      <c r="C554" s="50">
        <v>245.82650000000001</v>
      </c>
      <c r="D554" s="50">
        <v>73.75</v>
      </c>
      <c r="E554" s="50">
        <v>17.22</v>
      </c>
      <c r="F554" s="51">
        <v>3.8000000000000002E-4</v>
      </c>
      <c r="G554" s="51">
        <v>2.2230000000000001E-3</v>
      </c>
      <c r="H554" s="51">
        <v>4.4390000000000002E-3</v>
      </c>
      <c r="I554" s="51">
        <v>7.9649999999999999E-3</v>
      </c>
      <c r="J554" s="51">
        <v>1.2935E-2</v>
      </c>
      <c r="K554" s="51">
        <v>1.0774000000000001E-2</v>
      </c>
      <c r="L554" s="51">
        <v>1.9161000000000001E-2</v>
      </c>
      <c r="M554" s="51">
        <v>4.4390000000000002E-3</v>
      </c>
      <c r="N554" s="51">
        <v>2.538E-2</v>
      </c>
      <c r="O554" s="52">
        <v>146.93350000000001</v>
      </c>
      <c r="P554" s="50">
        <v>1610</v>
      </c>
      <c r="Q554" s="52">
        <v>2091.08</v>
      </c>
      <c r="R554" s="50">
        <v>8208</v>
      </c>
      <c r="S554" s="30">
        <v>93.495999999999995</v>
      </c>
      <c r="T554" s="50">
        <v>6.5015000000000001</v>
      </c>
      <c r="U554" s="50">
        <v>6.5002000000000004</v>
      </c>
      <c r="V554" s="50" t="s">
        <v>385</v>
      </c>
      <c r="W554" s="22" t="s">
        <v>385</v>
      </c>
      <c r="X554" s="22" t="s">
        <v>385</v>
      </c>
    </row>
    <row r="555" spans="1:24" ht="18.75" customHeight="1">
      <c r="A555" s="176">
        <v>44431</v>
      </c>
      <c r="B555" s="50">
        <v>188.08690000000001</v>
      </c>
      <c r="C555" s="50">
        <v>245.67310000000001</v>
      </c>
      <c r="D555" s="50">
        <v>73.75</v>
      </c>
      <c r="E555" s="50">
        <v>17.149999999999999</v>
      </c>
      <c r="F555" s="51">
        <v>4.06E-4</v>
      </c>
      <c r="G555" s="51">
        <v>2.2420000000000001E-3</v>
      </c>
      <c r="H555" s="51">
        <v>4.3319999999999999E-3</v>
      </c>
      <c r="I555" s="51">
        <v>7.6880000000000004E-3</v>
      </c>
      <c r="J555" s="51">
        <v>1.2517E-2</v>
      </c>
      <c r="K555" s="51">
        <v>1.0421E-2</v>
      </c>
      <c r="L555" s="51">
        <v>1.8707999999999999E-2</v>
      </c>
      <c r="M555" s="51">
        <v>4.3319999999999999E-3</v>
      </c>
      <c r="N555" s="51">
        <v>2.545E-2</v>
      </c>
      <c r="O555" s="52">
        <v>146.89930000000001</v>
      </c>
      <c r="P555" s="50">
        <v>1610</v>
      </c>
      <c r="Q555" s="52">
        <v>2091.08</v>
      </c>
      <c r="R555" s="50">
        <v>8208</v>
      </c>
      <c r="S555" s="30">
        <v>93.567999999999998</v>
      </c>
      <c r="T555" s="50">
        <v>6.4949000000000003</v>
      </c>
      <c r="U555" s="50">
        <v>6.5011000000000001</v>
      </c>
      <c r="V555" s="50" t="s">
        <v>385</v>
      </c>
      <c r="W555" s="22" t="s">
        <v>385</v>
      </c>
      <c r="X555" s="22" t="s">
        <v>385</v>
      </c>
    </row>
    <row r="556" spans="1:24" ht="18.75" customHeight="1">
      <c r="A556" s="176">
        <v>44428</v>
      </c>
      <c r="B556" s="50">
        <v>187.98869999999999</v>
      </c>
      <c r="C556" s="50">
        <v>245.16309999999999</v>
      </c>
      <c r="D556" s="50">
        <v>73.75</v>
      </c>
      <c r="E556" s="50">
        <v>18.559999999999999</v>
      </c>
      <c r="F556" s="51">
        <v>4.3100000000000001E-4</v>
      </c>
      <c r="G556" s="51">
        <v>2.2409999999999999E-3</v>
      </c>
      <c r="H556" s="51">
        <v>4.437E-3</v>
      </c>
      <c r="I556" s="51">
        <v>7.8169999999999993E-3</v>
      </c>
      <c r="J556" s="51">
        <v>1.255E-2</v>
      </c>
      <c r="K556" s="51">
        <v>1.0515E-2</v>
      </c>
      <c r="L556" s="51">
        <v>1.8688E-2</v>
      </c>
      <c r="M556" s="51">
        <v>4.437E-3</v>
      </c>
      <c r="N556" s="51">
        <v>2.5350000000000001E-2</v>
      </c>
      <c r="O556" s="52">
        <v>146.88229999999999</v>
      </c>
      <c r="P556" s="50">
        <v>1610</v>
      </c>
      <c r="Q556" s="52">
        <v>2091.08</v>
      </c>
      <c r="R556" s="50">
        <v>8208</v>
      </c>
      <c r="S556" s="30">
        <v>93.135999999999996</v>
      </c>
      <c r="T556" s="50">
        <v>6.4847000000000001</v>
      </c>
      <c r="U556" s="50">
        <v>6.4850000000000003</v>
      </c>
      <c r="V556" s="50" t="s">
        <v>385</v>
      </c>
      <c r="W556" s="22" t="s">
        <v>385</v>
      </c>
      <c r="X556" s="22" t="s">
        <v>385</v>
      </c>
    </row>
    <row r="557" spans="1:24" ht="18.75" customHeight="1">
      <c r="A557" s="176">
        <v>44427</v>
      </c>
      <c r="B557" s="50">
        <v>188.00880000000001</v>
      </c>
      <c r="C557" s="50">
        <v>245.41319999999999</v>
      </c>
      <c r="D557" s="50">
        <v>73.75</v>
      </c>
      <c r="E557" s="50">
        <v>21.67</v>
      </c>
      <c r="F557" s="51">
        <v>4.5600000000000003E-4</v>
      </c>
      <c r="G557" s="51">
        <v>2.196E-3</v>
      </c>
      <c r="H557" s="51">
        <v>4.3030000000000004E-3</v>
      </c>
      <c r="I557" s="51">
        <v>7.6689999999999996E-3</v>
      </c>
      <c r="J557" s="51">
        <v>1.2433E-2</v>
      </c>
      <c r="K557" s="51">
        <v>1.0326999999999999E-2</v>
      </c>
      <c r="L557" s="51">
        <v>1.8709E-2</v>
      </c>
      <c r="M557" s="51">
        <v>4.3030000000000004E-3</v>
      </c>
      <c r="N557" s="51">
        <v>2.538E-2</v>
      </c>
      <c r="O557" s="52">
        <v>146.8433</v>
      </c>
      <c r="P557" s="50">
        <v>1610</v>
      </c>
      <c r="Q557" s="52">
        <v>2091.08</v>
      </c>
      <c r="R557" s="50">
        <v>8208</v>
      </c>
      <c r="S557" s="30">
        <v>93.13</v>
      </c>
      <c r="T557" s="50">
        <v>6.4863</v>
      </c>
      <c r="U557" s="50">
        <v>6.4912000000000001</v>
      </c>
      <c r="V557" s="50" t="s">
        <v>385</v>
      </c>
      <c r="W557" s="22" t="s">
        <v>385</v>
      </c>
      <c r="X557" s="22" t="s">
        <v>385</v>
      </c>
    </row>
    <row r="558" spans="1:24" ht="18.75" customHeight="1">
      <c r="A558" s="176">
        <v>44426</v>
      </c>
      <c r="B558" s="50">
        <v>187.4862</v>
      </c>
      <c r="C558" s="50">
        <v>245.96459999999999</v>
      </c>
      <c r="D558" s="50">
        <v>81.968999999999994</v>
      </c>
      <c r="E558" s="50">
        <v>21.57</v>
      </c>
      <c r="F558" s="51">
        <v>5.3200000000000003E-4</v>
      </c>
      <c r="G558" s="51">
        <v>2.1549999999999998E-3</v>
      </c>
      <c r="H558" s="51">
        <v>4.2770000000000004E-3</v>
      </c>
      <c r="I558" s="51">
        <v>7.685E-3</v>
      </c>
      <c r="J558" s="51">
        <v>1.2583E-2</v>
      </c>
      <c r="K558" s="51">
        <v>1.042E-2</v>
      </c>
      <c r="L558" s="51">
        <v>1.8971999999999999E-2</v>
      </c>
      <c r="M558" s="51">
        <v>4.2770000000000004E-3</v>
      </c>
      <c r="N558" s="51">
        <v>2.5350000000000001E-2</v>
      </c>
      <c r="O558" s="52">
        <v>146.84129999999999</v>
      </c>
      <c r="P558" s="50">
        <v>1610</v>
      </c>
      <c r="Q558" s="52">
        <v>2091.08</v>
      </c>
      <c r="R558" s="50">
        <v>8208</v>
      </c>
      <c r="S558" s="30">
        <v>92.628</v>
      </c>
      <c r="T558" s="50">
        <v>6.4747000000000003</v>
      </c>
      <c r="U558" s="50">
        <v>6.4760999999999997</v>
      </c>
      <c r="V558" s="50" t="s">
        <v>385</v>
      </c>
      <c r="W558" s="22" t="s">
        <v>385</v>
      </c>
      <c r="X558" s="22" t="s">
        <v>385</v>
      </c>
    </row>
    <row r="559" spans="1:24" ht="18.75" customHeight="1">
      <c r="A559" s="176">
        <v>44425</v>
      </c>
      <c r="B559" s="50">
        <v>187.19499999999999</v>
      </c>
      <c r="C559" s="50">
        <v>246.82749999999999</v>
      </c>
      <c r="D559" s="50">
        <v>83.406000000000006</v>
      </c>
      <c r="E559" s="50">
        <v>17.91</v>
      </c>
      <c r="F559" s="51">
        <v>6.0800000000000003E-4</v>
      </c>
      <c r="G559" s="51">
        <v>2.1329999999999999E-3</v>
      </c>
      <c r="H559" s="51">
        <v>4.2500000000000003E-3</v>
      </c>
      <c r="I559" s="51">
        <v>7.6680000000000003E-3</v>
      </c>
      <c r="J559" s="51">
        <v>1.2617E-2</v>
      </c>
      <c r="K559" s="51">
        <v>1.0444E-2</v>
      </c>
      <c r="L559" s="51">
        <v>1.9189000000000001E-2</v>
      </c>
      <c r="M559" s="51">
        <v>4.2500000000000003E-3</v>
      </c>
      <c r="N559" s="51">
        <v>2.5649999999999999E-2</v>
      </c>
      <c r="O559" s="52">
        <v>146.79169999999999</v>
      </c>
      <c r="P559" s="50">
        <v>1610</v>
      </c>
      <c r="Q559" s="52">
        <v>2091.08</v>
      </c>
      <c r="R559" s="50">
        <v>8208</v>
      </c>
      <c r="S559" s="30">
        <v>92.518000000000001</v>
      </c>
      <c r="T559" s="50">
        <v>6.4774000000000003</v>
      </c>
      <c r="U559" s="50">
        <v>6.4775999999999998</v>
      </c>
      <c r="V559" s="50" t="s">
        <v>385</v>
      </c>
      <c r="W559" s="22" t="s">
        <v>385</v>
      </c>
      <c r="X559" s="22" t="s">
        <v>385</v>
      </c>
    </row>
    <row r="560" spans="1:24" ht="18.75" customHeight="1">
      <c r="A560" s="176">
        <v>44424</v>
      </c>
      <c r="B560" s="50">
        <v>187.1354</v>
      </c>
      <c r="C560" s="50">
        <v>247.74619999999999</v>
      </c>
      <c r="D560" s="50">
        <v>83.25</v>
      </c>
      <c r="E560" s="50">
        <v>16.12</v>
      </c>
      <c r="F560" s="51">
        <v>6.0800000000000003E-4</v>
      </c>
      <c r="G560" s="51">
        <v>2.0920000000000001E-3</v>
      </c>
      <c r="H560" s="51">
        <v>4.2230000000000002E-3</v>
      </c>
      <c r="I560" s="51">
        <v>7.6179999999999998E-3</v>
      </c>
      <c r="J560" s="51">
        <v>1.265E-2</v>
      </c>
      <c r="K560" s="51">
        <v>1.042E-2</v>
      </c>
      <c r="L560" s="51">
        <v>1.9269999999999999E-2</v>
      </c>
      <c r="M560" s="51">
        <v>4.2230000000000002E-3</v>
      </c>
      <c r="N560" s="51">
        <v>2.581E-2</v>
      </c>
      <c r="O560" s="52">
        <v>146.78120000000001</v>
      </c>
      <c r="P560" s="50">
        <v>1610</v>
      </c>
      <c r="Q560" s="52">
        <v>2091.08</v>
      </c>
      <c r="R560" s="50">
        <v>8208</v>
      </c>
      <c r="S560" s="30">
        <v>93.034999999999997</v>
      </c>
      <c r="T560" s="50">
        <v>6.4794999999999998</v>
      </c>
      <c r="U560" s="50">
        <v>6.4775999999999998</v>
      </c>
      <c r="V560" s="50" t="s">
        <v>385</v>
      </c>
      <c r="W560" s="22" t="s">
        <v>385</v>
      </c>
      <c r="X560" s="22" t="s">
        <v>385</v>
      </c>
    </row>
    <row r="561" spans="1:24" ht="18.75" customHeight="1">
      <c r="A561" s="176">
        <v>44421</v>
      </c>
      <c r="B561" s="50">
        <v>186.7886</v>
      </c>
      <c r="C561" s="50">
        <v>247.25049999999999</v>
      </c>
      <c r="D561" s="50">
        <v>88.563000000000002</v>
      </c>
      <c r="E561" s="50">
        <v>15.45</v>
      </c>
      <c r="F561" s="51">
        <v>4.5600000000000003E-4</v>
      </c>
      <c r="G561" s="51">
        <v>2.0709999999999999E-3</v>
      </c>
      <c r="H561" s="51">
        <v>4.3010000000000001E-3</v>
      </c>
      <c r="I561" s="51">
        <v>7.731E-3</v>
      </c>
      <c r="J561" s="51">
        <v>1.2767000000000001E-2</v>
      </c>
      <c r="K561" s="51">
        <v>1.0584E-2</v>
      </c>
      <c r="L561" s="51">
        <v>1.9290999999999999E-2</v>
      </c>
      <c r="M561" s="51">
        <v>4.3010000000000001E-3</v>
      </c>
      <c r="N561" s="51">
        <v>2.5729999999999999E-2</v>
      </c>
      <c r="O561" s="52">
        <v>146.7705</v>
      </c>
      <c r="P561" s="50">
        <v>1610</v>
      </c>
      <c r="Q561" s="52">
        <v>2091.08</v>
      </c>
      <c r="R561" s="50">
        <v>8208</v>
      </c>
      <c r="S561" s="30">
        <v>92.921999999999997</v>
      </c>
      <c r="T561" s="50">
        <v>6.4794999999999998</v>
      </c>
      <c r="U561" s="50">
        <v>6.4763000000000002</v>
      </c>
      <c r="V561" s="50" t="s">
        <v>385</v>
      </c>
      <c r="W561" s="22" t="s">
        <v>385</v>
      </c>
      <c r="X561" s="22" t="s">
        <v>385</v>
      </c>
    </row>
    <row r="562" spans="1:24" ht="18.75" customHeight="1">
      <c r="A562" s="176">
        <v>44420</v>
      </c>
      <c r="B562" s="50">
        <v>186.2996</v>
      </c>
      <c r="C562" s="50">
        <v>247.2362</v>
      </c>
      <c r="D562" s="50">
        <v>88.563000000000002</v>
      </c>
      <c r="E562" s="50">
        <v>15.59</v>
      </c>
      <c r="F562" s="51">
        <v>4.3100000000000001E-4</v>
      </c>
      <c r="G562" s="51">
        <v>2.2269999999999998E-3</v>
      </c>
      <c r="H562" s="51">
        <v>4.5640000000000003E-3</v>
      </c>
      <c r="I562" s="51">
        <v>8.2290000000000002E-3</v>
      </c>
      <c r="J562" s="51">
        <v>1.359E-2</v>
      </c>
      <c r="K562" s="51">
        <v>1.1263E-2</v>
      </c>
      <c r="L562" s="51">
        <v>1.9987999999999999E-2</v>
      </c>
      <c r="M562" s="51">
        <v>4.5640000000000003E-3</v>
      </c>
      <c r="N562" s="51">
        <v>2.5659999999999999E-2</v>
      </c>
      <c r="O562" s="52">
        <v>146.80520000000001</v>
      </c>
      <c r="P562" s="50">
        <v>1610</v>
      </c>
      <c r="Q562" s="52">
        <v>2091.08</v>
      </c>
      <c r="R562" s="50">
        <v>8208</v>
      </c>
      <c r="S562" s="30">
        <v>93.055000000000007</v>
      </c>
      <c r="T562" s="50">
        <v>6.4859</v>
      </c>
      <c r="U562" s="50">
        <v>6.4874000000000001</v>
      </c>
      <c r="V562" s="50" t="s">
        <v>385</v>
      </c>
      <c r="W562" s="22" t="s">
        <v>385</v>
      </c>
      <c r="X562" s="22" t="s">
        <v>385</v>
      </c>
    </row>
    <row r="563" spans="1:24" ht="18.75" customHeight="1">
      <c r="A563" s="176">
        <v>44419</v>
      </c>
      <c r="B563" s="50">
        <v>186.33860000000001</v>
      </c>
      <c r="C563" s="50">
        <v>247.4854</v>
      </c>
      <c r="D563" s="50">
        <v>88.563000000000002</v>
      </c>
      <c r="E563" s="50">
        <v>16.059999999999999</v>
      </c>
      <c r="F563" s="51">
        <v>5.0699999999999996E-4</v>
      </c>
      <c r="G563" s="51">
        <v>2.186E-3</v>
      </c>
      <c r="H563" s="51">
        <v>4.4860000000000004E-3</v>
      </c>
      <c r="I563" s="51">
        <v>8.0829999999999999E-3</v>
      </c>
      <c r="J563" s="51">
        <v>1.3303000000000001E-2</v>
      </c>
      <c r="K563" s="51">
        <v>1.1122E-2</v>
      </c>
      <c r="L563" s="51">
        <v>1.9987999999999999E-2</v>
      </c>
      <c r="M563" s="51">
        <v>4.4860000000000004E-3</v>
      </c>
      <c r="N563" s="51">
        <v>2.5760000000000002E-2</v>
      </c>
      <c r="O563" s="52">
        <v>146.81440000000001</v>
      </c>
      <c r="P563" s="50">
        <v>1610</v>
      </c>
      <c r="Q563" s="52">
        <v>2091.08</v>
      </c>
      <c r="R563" s="50">
        <v>8208</v>
      </c>
      <c r="S563" s="30">
        <v>92.944999999999993</v>
      </c>
      <c r="T563" s="50">
        <v>6.4863999999999997</v>
      </c>
      <c r="U563" s="50">
        <v>6.4863999999999997</v>
      </c>
      <c r="V563" s="50" t="s">
        <v>385</v>
      </c>
      <c r="W563" s="22" t="s">
        <v>385</v>
      </c>
      <c r="X563" s="22" t="s">
        <v>385</v>
      </c>
    </row>
    <row r="564" spans="1:24" ht="18.75" customHeight="1">
      <c r="A564" s="176">
        <v>44418</v>
      </c>
      <c r="B564" s="50">
        <v>186.0324</v>
      </c>
      <c r="C564" s="50">
        <v>245.7218</v>
      </c>
      <c r="D564" s="50">
        <v>88.563000000000002</v>
      </c>
      <c r="E564" s="50">
        <v>16.79</v>
      </c>
      <c r="F564" s="51">
        <v>4.3100000000000001E-4</v>
      </c>
      <c r="G564" s="51">
        <v>2.3830000000000001E-3</v>
      </c>
      <c r="H564" s="51">
        <v>4.5030000000000001E-3</v>
      </c>
      <c r="I564" s="51">
        <v>8.2590000000000007E-3</v>
      </c>
      <c r="J564" s="51">
        <v>1.349E-2</v>
      </c>
      <c r="K564" s="51">
        <v>1.1261999999999999E-2</v>
      </c>
      <c r="L564" s="51">
        <v>1.9987999999999999E-2</v>
      </c>
      <c r="M564" s="51">
        <v>4.5030000000000001E-3</v>
      </c>
      <c r="N564" s="51">
        <v>2.579E-2</v>
      </c>
      <c r="O564" s="52">
        <v>146.7724</v>
      </c>
      <c r="P564" s="50">
        <v>1610</v>
      </c>
      <c r="Q564" s="52">
        <v>2091.08</v>
      </c>
      <c r="R564" s="50">
        <v>8208</v>
      </c>
      <c r="S564" s="30">
        <v>92.8</v>
      </c>
      <c r="T564" s="50">
        <v>6.4831000000000003</v>
      </c>
      <c r="U564" s="50">
        <v>6.4786000000000001</v>
      </c>
      <c r="V564" s="50" t="s">
        <v>385</v>
      </c>
      <c r="W564" s="22" t="s">
        <v>385</v>
      </c>
      <c r="X564" s="22" t="s">
        <v>385</v>
      </c>
    </row>
    <row r="565" spans="1:24" ht="18.75" customHeight="1">
      <c r="A565" s="176">
        <v>44417</v>
      </c>
      <c r="B565" s="50">
        <v>186.0823</v>
      </c>
      <c r="C565" s="50">
        <v>244.2004</v>
      </c>
      <c r="D565" s="50">
        <v>88.563000000000002</v>
      </c>
      <c r="E565" s="50">
        <v>16.72</v>
      </c>
      <c r="F565" s="51">
        <v>4.5600000000000003E-4</v>
      </c>
      <c r="G565" s="51">
        <v>2.2030000000000001E-3</v>
      </c>
      <c r="H565" s="51">
        <v>4.2329999999999998E-3</v>
      </c>
      <c r="I565" s="51">
        <v>7.9520000000000007E-3</v>
      </c>
      <c r="J565" s="51">
        <v>1.3237000000000001E-2</v>
      </c>
      <c r="K565" s="51">
        <v>1.1004E-2</v>
      </c>
      <c r="L565" s="51">
        <v>1.9702999999999998E-2</v>
      </c>
      <c r="M565" s="51">
        <v>4.2329999999999998E-3</v>
      </c>
      <c r="N565" s="51">
        <v>2.562E-2</v>
      </c>
      <c r="O565" s="52">
        <v>146.78200000000001</v>
      </c>
      <c r="P565" s="50">
        <v>1610</v>
      </c>
      <c r="Q565" s="52">
        <v>2091.08</v>
      </c>
      <c r="R565" s="50">
        <v>8208</v>
      </c>
      <c r="S565" s="30">
        <v>92.244</v>
      </c>
      <c r="T565" s="50">
        <v>6.4615</v>
      </c>
      <c r="U565" s="50">
        <v>6.4619999999999997</v>
      </c>
      <c r="V565" s="50" t="s">
        <v>385</v>
      </c>
      <c r="W565" s="22" t="s">
        <v>385</v>
      </c>
      <c r="X565" s="22" t="s">
        <v>385</v>
      </c>
    </row>
    <row r="566" spans="1:24" ht="18.75" customHeight="1">
      <c r="A566" s="176">
        <v>44414</v>
      </c>
      <c r="B566" s="50">
        <v>186.19280000000001</v>
      </c>
      <c r="C566" s="50">
        <v>243.66419999999999</v>
      </c>
      <c r="D566" s="50">
        <v>88.563000000000002</v>
      </c>
      <c r="E566" s="50">
        <v>16.149999999999999</v>
      </c>
      <c r="F566" s="51">
        <v>4.3100000000000001E-4</v>
      </c>
      <c r="G566" s="51">
        <v>2.0830000000000002E-3</v>
      </c>
      <c r="H566" s="51">
        <v>4.0720000000000001E-3</v>
      </c>
      <c r="I566" s="51">
        <v>7.6769999999999998E-3</v>
      </c>
      <c r="J566" s="51">
        <v>1.2969E-2</v>
      </c>
      <c r="K566" s="51">
        <v>1.0722000000000001E-2</v>
      </c>
      <c r="L566" s="51">
        <v>1.9453999999999999E-2</v>
      </c>
      <c r="M566" s="51">
        <v>4.0720000000000001E-3</v>
      </c>
      <c r="N566" s="51">
        <v>2.5260000000000001E-2</v>
      </c>
      <c r="O566" s="52">
        <v>146.7345</v>
      </c>
      <c r="P566" s="50">
        <v>1610</v>
      </c>
      <c r="Q566" s="52">
        <v>2091.08</v>
      </c>
      <c r="R566" s="50">
        <v>8208</v>
      </c>
      <c r="S566" s="30">
        <v>92.27</v>
      </c>
      <c r="T566" s="50">
        <v>6.4661999999999997</v>
      </c>
      <c r="U566" s="50">
        <v>6.4630000000000001</v>
      </c>
      <c r="V566" s="50" t="s">
        <v>385</v>
      </c>
      <c r="W566" s="22" t="s">
        <v>385</v>
      </c>
      <c r="X566" s="22" t="s">
        <v>385</v>
      </c>
    </row>
    <row r="567" spans="1:24" ht="18.75" customHeight="1">
      <c r="A567" s="176">
        <v>44413</v>
      </c>
      <c r="B567" s="50">
        <v>186.76079999999999</v>
      </c>
      <c r="C567" s="50">
        <v>246.40450000000001</v>
      </c>
      <c r="D567" s="50">
        <v>93.25</v>
      </c>
      <c r="E567" s="50">
        <v>17.28</v>
      </c>
      <c r="F567" s="51">
        <v>4.5600000000000003E-4</v>
      </c>
      <c r="G567" s="51">
        <v>1.98E-3</v>
      </c>
      <c r="H567" s="51">
        <v>3.7499999999999999E-3</v>
      </c>
      <c r="I567" s="51">
        <v>7.241E-3</v>
      </c>
      <c r="J567" s="51">
        <v>1.2234999999999999E-2</v>
      </c>
      <c r="K567" s="51">
        <v>1.0139E-2</v>
      </c>
      <c r="L567" s="51">
        <v>1.8612E-2</v>
      </c>
      <c r="M567" s="51">
        <v>3.7499999999999999E-3</v>
      </c>
      <c r="N567" s="51">
        <v>2.5250000000000002E-2</v>
      </c>
      <c r="O567" s="52">
        <v>146.7132</v>
      </c>
      <c r="P567" s="50">
        <v>1610</v>
      </c>
      <c r="Q567" s="52">
        <v>2091.08</v>
      </c>
      <c r="R567" s="50">
        <v>8208</v>
      </c>
      <c r="S567" s="30">
        <v>92.081000000000003</v>
      </c>
      <c r="T567" s="50">
        <v>6.4702999999999999</v>
      </c>
      <c r="U567" s="50">
        <v>6.4665999999999997</v>
      </c>
      <c r="V567" s="50" t="s">
        <v>385</v>
      </c>
      <c r="W567" s="22" t="s">
        <v>385</v>
      </c>
      <c r="X567" s="22" t="s">
        <v>385</v>
      </c>
    </row>
    <row r="568" spans="1:24" ht="18.75" customHeight="1">
      <c r="A568" s="176">
        <v>44412</v>
      </c>
      <c r="B568" s="50">
        <v>186.99610000000001</v>
      </c>
      <c r="C568" s="50">
        <v>245.2492</v>
      </c>
      <c r="D568" s="50">
        <v>93.25</v>
      </c>
      <c r="E568" s="50">
        <v>17.97</v>
      </c>
      <c r="F568" s="51">
        <v>4.5600000000000003E-4</v>
      </c>
      <c r="G568" s="51">
        <v>1.802E-3</v>
      </c>
      <c r="H568" s="51">
        <v>3.4030000000000002E-3</v>
      </c>
      <c r="I568" s="51">
        <v>6.7609999999999996E-3</v>
      </c>
      <c r="J568" s="51">
        <v>1.1820000000000001E-2</v>
      </c>
      <c r="K568" s="51">
        <v>9.6749999999999996E-3</v>
      </c>
      <c r="L568" s="51">
        <v>1.8388999999999999E-2</v>
      </c>
      <c r="M568" s="51">
        <v>3.4030000000000002E-3</v>
      </c>
      <c r="N568" s="51">
        <v>2.5340000000000001E-2</v>
      </c>
      <c r="O568" s="52">
        <v>146.69159999999999</v>
      </c>
      <c r="P568" s="50">
        <v>1610</v>
      </c>
      <c r="Q568" s="52">
        <v>2091.08</v>
      </c>
      <c r="R568" s="50">
        <v>8208</v>
      </c>
      <c r="S568" s="30">
        <v>92.048000000000002</v>
      </c>
      <c r="T568" s="50">
        <v>6.4621000000000004</v>
      </c>
      <c r="U568" s="50">
        <v>6.4649999999999999</v>
      </c>
      <c r="V568" s="50" t="s">
        <v>385</v>
      </c>
      <c r="W568" s="22" t="s">
        <v>385</v>
      </c>
      <c r="X568" s="22" t="s">
        <v>385</v>
      </c>
    </row>
    <row r="569" spans="1:24" ht="18.75" customHeight="1">
      <c r="A569" s="176">
        <v>44411</v>
      </c>
      <c r="B569" s="50">
        <v>186.85239999999999</v>
      </c>
      <c r="C569" s="50">
        <v>243.36279999999999</v>
      </c>
      <c r="D569" s="50">
        <v>93.25</v>
      </c>
      <c r="E569" s="50">
        <v>18.04</v>
      </c>
      <c r="F569" s="51">
        <v>4.06E-4</v>
      </c>
      <c r="G569" s="51">
        <v>1.7030000000000001E-3</v>
      </c>
      <c r="H569" s="51">
        <v>3.163E-3</v>
      </c>
      <c r="I569" s="51">
        <v>6.4729999999999996E-3</v>
      </c>
      <c r="J569" s="51">
        <v>1.1722E-2</v>
      </c>
      <c r="K569" s="51">
        <v>9.4210000000000006E-3</v>
      </c>
      <c r="L569" s="51">
        <v>1.8408000000000001E-2</v>
      </c>
      <c r="M569" s="51">
        <v>3.163E-3</v>
      </c>
      <c r="N569" s="51">
        <v>2.5090000000000001E-2</v>
      </c>
      <c r="O569" s="52">
        <v>146.66249999999999</v>
      </c>
      <c r="P569" s="50">
        <v>1610</v>
      </c>
      <c r="Q569" s="52">
        <v>2088.4299999999998</v>
      </c>
      <c r="R569" s="50">
        <v>8211.9000000000015</v>
      </c>
      <c r="S569" s="30">
        <v>92.174000000000007</v>
      </c>
      <c r="T569" s="50">
        <v>6.4614000000000003</v>
      </c>
      <c r="U569" s="50">
        <v>6.4633000000000003</v>
      </c>
      <c r="V569" s="50" t="s">
        <v>385</v>
      </c>
      <c r="W569" s="22" t="s">
        <v>385</v>
      </c>
      <c r="X569" s="22" t="s">
        <v>385</v>
      </c>
    </row>
    <row r="570" spans="1:24" ht="18.75" customHeight="1">
      <c r="A570" s="176">
        <v>44410</v>
      </c>
      <c r="B570" s="50">
        <v>186.7603</v>
      </c>
      <c r="C570" s="50">
        <v>240.9092</v>
      </c>
      <c r="D570" s="50">
        <v>93.25</v>
      </c>
      <c r="E570" s="50">
        <v>19.46</v>
      </c>
      <c r="F570" s="51">
        <v>4.06E-4</v>
      </c>
      <c r="G570" s="51">
        <v>1.722E-3</v>
      </c>
      <c r="H570" s="51">
        <v>3.1900000000000001E-3</v>
      </c>
      <c r="I570" s="51">
        <v>6.5370000000000003E-3</v>
      </c>
      <c r="J570" s="51">
        <v>1.1773E-2</v>
      </c>
      <c r="K570" s="51">
        <v>9.5139999999999999E-3</v>
      </c>
      <c r="L570" s="51">
        <v>1.8498000000000001E-2</v>
      </c>
      <c r="M570" s="51">
        <v>3.1900000000000001E-3</v>
      </c>
      <c r="N570" s="51">
        <v>2.494E-2</v>
      </c>
      <c r="O570" s="52">
        <v>146.63919999999999</v>
      </c>
      <c r="P570" s="50">
        <v>1610</v>
      </c>
      <c r="Q570" s="52">
        <v>2088.4299999999998</v>
      </c>
      <c r="R570" s="50">
        <v>8211.9000000000015</v>
      </c>
      <c r="S570" s="30">
        <v>91.864000000000004</v>
      </c>
      <c r="T570" s="50">
        <v>6.4564000000000004</v>
      </c>
      <c r="U570" s="50">
        <v>6.4573999999999998</v>
      </c>
      <c r="V570" s="50" t="s">
        <v>385</v>
      </c>
      <c r="W570" s="22" t="s">
        <v>385</v>
      </c>
      <c r="X570" s="22" t="s">
        <v>385</v>
      </c>
    </row>
    <row r="571" spans="1:24" ht="18.75" customHeight="1">
      <c r="A571" s="176">
        <v>44407</v>
      </c>
      <c r="B571" s="50">
        <v>186.3682</v>
      </c>
      <c r="C571" s="50">
        <v>239.66220000000001</v>
      </c>
      <c r="D571" s="50">
        <v>93.25</v>
      </c>
      <c r="E571" s="50">
        <v>18.239999999999998</v>
      </c>
      <c r="F571" s="51">
        <v>4.06E-4</v>
      </c>
      <c r="G571" s="51">
        <v>1.8389999999999999E-3</v>
      </c>
      <c r="H571" s="51">
        <v>3.3769999999999998E-3</v>
      </c>
      <c r="I571" s="51">
        <v>6.9040000000000004E-3</v>
      </c>
      <c r="J571" s="51">
        <v>1.2222999999999999E-2</v>
      </c>
      <c r="K571" s="51">
        <v>9.9539999999999993E-3</v>
      </c>
      <c r="L571" s="51">
        <v>1.8922000000000001E-2</v>
      </c>
      <c r="M571" s="51">
        <v>3.3769999999999998E-3</v>
      </c>
      <c r="N571" s="51">
        <v>2.5149999999999999E-2</v>
      </c>
      <c r="O571" s="52">
        <v>146.5744</v>
      </c>
      <c r="P571" s="50">
        <v>1610</v>
      </c>
      <c r="Q571" s="52">
        <v>2088.4299999999998</v>
      </c>
      <c r="R571" s="50">
        <v>8211.9000000000015</v>
      </c>
      <c r="S571" s="30">
        <v>92.322000000000003</v>
      </c>
      <c r="T571" s="50">
        <v>6.4908999999999999</v>
      </c>
      <c r="U571" s="50">
        <v>6.4859</v>
      </c>
      <c r="V571" s="50" t="s">
        <v>385</v>
      </c>
      <c r="W571" s="22" t="s">
        <v>385</v>
      </c>
      <c r="X571" s="22" t="s">
        <v>385</v>
      </c>
    </row>
    <row r="572" spans="1:24" ht="18.75" customHeight="1">
      <c r="A572" s="176">
        <v>44406</v>
      </c>
      <c r="B572" s="50">
        <v>186.31059999999999</v>
      </c>
      <c r="C572" s="50">
        <v>242.78530000000001</v>
      </c>
      <c r="D572" s="50">
        <v>93.25</v>
      </c>
      <c r="E572" s="50">
        <v>17.7</v>
      </c>
      <c r="F572" s="51">
        <v>4.3100000000000001E-4</v>
      </c>
      <c r="G572" s="51">
        <v>2.0349999999999999E-3</v>
      </c>
      <c r="H572" s="51">
        <v>3.7230000000000002E-3</v>
      </c>
      <c r="I572" s="51">
        <v>7.3509999999999999E-3</v>
      </c>
      <c r="J572" s="51">
        <v>1.2692999999999999E-2</v>
      </c>
      <c r="K572" s="51">
        <v>1.0225E-2</v>
      </c>
      <c r="L572" s="51">
        <v>1.9195E-2</v>
      </c>
      <c r="M572" s="51">
        <v>3.7230000000000002E-3</v>
      </c>
      <c r="N572" s="51">
        <v>2.562E-2</v>
      </c>
      <c r="O572" s="52">
        <v>146.6687</v>
      </c>
      <c r="P572" s="50">
        <v>1610</v>
      </c>
      <c r="Q572" s="52">
        <v>2088.4299999999998</v>
      </c>
      <c r="R572" s="50">
        <v>8211.9000000000015</v>
      </c>
      <c r="S572" s="30">
        <v>92.432000000000002</v>
      </c>
      <c r="T572" s="50">
        <v>6.5111999999999997</v>
      </c>
      <c r="U572" s="50">
        <v>6.5269000000000004</v>
      </c>
      <c r="V572" s="50" t="s">
        <v>385</v>
      </c>
      <c r="W572" s="22" t="s">
        <v>385</v>
      </c>
      <c r="X572" s="22" t="s">
        <v>385</v>
      </c>
    </row>
    <row r="573" spans="1:24" ht="18.75" customHeight="1">
      <c r="A573" s="176">
        <v>44405</v>
      </c>
      <c r="B573" s="50">
        <v>186.45189999999999</v>
      </c>
      <c r="C573" s="50">
        <v>244.3879</v>
      </c>
      <c r="D573" s="50">
        <v>93.25</v>
      </c>
      <c r="E573" s="50">
        <v>18.309999999999999</v>
      </c>
      <c r="F573" s="51">
        <v>4.5600000000000003E-4</v>
      </c>
      <c r="G573" s="51">
        <v>2.016E-3</v>
      </c>
      <c r="H573" s="51">
        <v>3.6440000000000001E-3</v>
      </c>
      <c r="I573" s="51">
        <v>7.1110000000000001E-3</v>
      </c>
      <c r="J573" s="51">
        <v>1.2326999999999999E-2</v>
      </c>
      <c r="K573" s="51">
        <v>9.9240000000000005E-3</v>
      </c>
      <c r="L573" s="51">
        <v>1.8800999999999998E-2</v>
      </c>
      <c r="M573" s="51">
        <v>3.6440000000000001E-3</v>
      </c>
      <c r="N573" s="51">
        <v>2.5899999999999999E-2</v>
      </c>
      <c r="O573" s="52">
        <v>146.69069999999999</v>
      </c>
      <c r="P573" s="50">
        <v>1610</v>
      </c>
      <c r="Q573" s="52">
        <v>2088.4299999999998</v>
      </c>
      <c r="R573" s="50">
        <v>8211.9000000000015</v>
      </c>
      <c r="S573" s="30">
        <v>92.649000000000001</v>
      </c>
      <c r="T573" s="50">
        <v>6.4828999999999999</v>
      </c>
      <c r="U573" s="50">
        <v>6.4835000000000003</v>
      </c>
      <c r="V573" s="50" t="s">
        <v>385</v>
      </c>
      <c r="W573" s="22" t="s">
        <v>385</v>
      </c>
      <c r="X573" s="22" t="s">
        <v>385</v>
      </c>
    </row>
    <row r="574" spans="1:24" ht="18.75" customHeight="1">
      <c r="A574" s="176">
        <v>44404</v>
      </c>
      <c r="B574" s="50">
        <v>186.33189999999999</v>
      </c>
      <c r="C574" s="50">
        <v>246.69970000000001</v>
      </c>
      <c r="D574" s="50">
        <v>93.25</v>
      </c>
      <c r="E574" s="50">
        <v>19.36</v>
      </c>
      <c r="F574" s="51">
        <v>4.06E-4</v>
      </c>
      <c r="G574" s="51">
        <v>2.0349999999999999E-3</v>
      </c>
      <c r="H574" s="51">
        <v>3.617E-3</v>
      </c>
      <c r="I574" s="51">
        <v>6.9870000000000002E-3</v>
      </c>
      <c r="J574" s="51">
        <v>1.2411E-2</v>
      </c>
      <c r="K574" s="51">
        <v>9.9950000000000004E-3</v>
      </c>
      <c r="L574" s="51">
        <v>1.8936000000000001E-2</v>
      </c>
      <c r="M574" s="51">
        <v>3.617E-3</v>
      </c>
      <c r="N574" s="51">
        <v>2.547E-2</v>
      </c>
      <c r="O574" s="52">
        <v>146.69820000000001</v>
      </c>
      <c r="P574" s="50">
        <v>1610</v>
      </c>
      <c r="Q574" s="52">
        <v>2088.4299999999998</v>
      </c>
      <c r="R574" s="50">
        <v>8211.9000000000015</v>
      </c>
      <c r="S574" s="30">
        <v>92.912000000000006</v>
      </c>
      <c r="T574" s="50">
        <v>6.4813000000000001</v>
      </c>
      <c r="U574" s="50">
        <v>6.4763999999999999</v>
      </c>
      <c r="V574" s="50" t="s">
        <v>385</v>
      </c>
      <c r="W574" s="22" t="s">
        <v>385</v>
      </c>
      <c r="X574" s="22" t="s">
        <v>385</v>
      </c>
    </row>
    <row r="575" spans="1:24" ht="18.75" customHeight="1">
      <c r="A575" s="176">
        <v>44403</v>
      </c>
      <c r="B575" s="50">
        <v>186.5026</v>
      </c>
      <c r="C575" s="50">
        <v>250.69730000000001</v>
      </c>
      <c r="D575" s="50">
        <v>86.843999999999994</v>
      </c>
      <c r="E575" s="50">
        <v>17.579999999999998</v>
      </c>
      <c r="F575" s="51">
        <v>4.06E-4</v>
      </c>
      <c r="G575" s="51">
        <v>1.941E-3</v>
      </c>
      <c r="H575" s="51">
        <v>3.7759999999999998E-3</v>
      </c>
      <c r="I575" s="51">
        <v>7.2139999999999999E-3</v>
      </c>
      <c r="J575" s="51">
        <v>1.2895999999999999E-2</v>
      </c>
      <c r="K575" s="51">
        <v>1.0344000000000001E-2</v>
      </c>
      <c r="L575" s="51">
        <v>1.9418000000000001E-2</v>
      </c>
      <c r="M575" s="51">
        <v>3.7759999999999998E-3</v>
      </c>
      <c r="N575" s="51">
        <v>2.5000000000000001E-2</v>
      </c>
      <c r="O575" s="52">
        <v>146.70230000000001</v>
      </c>
      <c r="P575" s="50">
        <v>1610</v>
      </c>
      <c r="Q575" s="52">
        <v>2088.4299999999998</v>
      </c>
      <c r="R575" s="50">
        <v>8211.9000000000015</v>
      </c>
      <c r="S575" s="30">
        <v>92.822000000000003</v>
      </c>
      <c r="T575" s="50">
        <v>6.4706999999999999</v>
      </c>
      <c r="U575" s="50">
        <v>6.4756999999999998</v>
      </c>
      <c r="V575" s="50" t="s">
        <v>385</v>
      </c>
      <c r="W575" s="22" t="s">
        <v>385</v>
      </c>
      <c r="X575" s="22" t="s">
        <v>385</v>
      </c>
    </row>
    <row r="576" spans="1:24" ht="18.75" customHeight="1">
      <c r="A576" s="176">
        <v>44400</v>
      </c>
      <c r="B576" s="50">
        <v>186.84100000000001</v>
      </c>
      <c r="C576" s="50">
        <v>252.23220000000001</v>
      </c>
      <c r="D576" s="50">
        <v>85.468999999999994</v>
      </c>
      <c r="E576" s="50">
        <v>17.2</v>
      </c>
      <c r="F576" s="51">
        <v>4.3100000000000001E-4</v>
      </c>
      <c r="G576" s="51">
        <v>1.9810000000000001E-3</v>
      </c>
      <c r="H576" s="51">
        <v>3.7230000000000002E-3</v>
      </c>
      <c r="I576" s="51">
        <v>7.1180000000000002E-3</v>
      </c>
      <c r="J576" s="51">
        <v>1.2763E-2</v>
      </c>
      <c r="K576" s="51">
        <v>1.0252000000000001E-2</v>
      </c>
      <c r="L576" s="51">
        <v>1.9151000000000001E-2</v>
      </c>
      <c r="M576" s="51">
        <v>3.7230000000000002E-3</v>
      </c>
      <c r="N576" s="51">
        <v>2.5399999999999999E-2</v>
      </c>
      <c r="O576" s="52">
        <v>146.68549999999999</v>
      </c>
      <c r="P576" s="50">
        <v>1610</v>
      </c>
      <c r="Q576" s="52">
        <v>2088.4299999999998</v>
      </c>
      <c r="R576" s="50">
        <v>8211.9000000000015</v>
      </c>
      <c r="S576" s="30">
        <v>92.754000000000005</v>
      </c>
      <c r="T576" s="50">
        <v>6.468</v>
      </c>
      <c r="U576" s="50">
        <v>6.4645000000000001</v>
      </c>
      <c r="V576" s="50" t="s">
        <v>385</v>
      </c>
      <c r="W576" s="22" t="s">
        <v>385</v>
      </c>
      <c r="X576" s="22" t="s">
        <v>385</v>
      </c>
    </row>
    <row r="577" spans="1:24" ht="18.75" customHeight="1">
      <c r="A577" s="176">
        <v>44399</v>
      </c>
      <c r="B577" s="50">
        <v>187.005</v>
      </c>
      <c r="C577" s="50">
        <v>252.3289</v>
      </c>
      <c r="D577" s="50">
        <v>85.468999999999994</v>
      </c>
      <c r="E577" s="50">
        <v>17.690000000000001</v>
      </c>
      <c r="F577" s="51">
        <v>4.06E-4</v>
      </c>
      <c r="G577" s="51">
        <v>1.9980000000000002E-3</v>
      </c>
      <c r="H577" s="51">
        <v>3.7759999999999998E-3</v>
      </c>
      <c r="I577" s="51">
        <v>7.1850000000000004E-3</v>
      </c>
      <c r="J577" s="51">
        <v>1.2782999999999999E-2</v>
      </c>
      <c r="K577" s="51">
        <v>1.0300999999999999E-2</v>
      </c>
      <c r="L577" s="51">
        <v>1.9165000000000001E-2</v>
      </c>
      <c r="M577" s="51">
        <v>3.7759999999999998E-3</v>
      </c>
      <c r="N577" s="51">
        <v>2.5579999999999999E-2</v>
      </c>
      <c r="O577" s="52">
        <v>146.69229999999999</v>
      </c>
      <c r="P577" s="50">
        <v>1610</v>
      </c>
      <c r="Q577" s="52">
        <v>2088.4299999999998</v>
      </c>
      <c r="R577" s="50">
        <v>8211.9000000000015</v>
      </c>
      <c r="S577" s="30">
        <v>92.972999999999999</v>
      </c>
      <c r="T577" s="50">
        <v>6.4850000000000003</v>
      </c>
      <c r="U577" s="50">
        <v>6.4882</v>
      </c>
      <c r="V577" s="50" t="s">
        <v>385</v>
      </c>
      <c r="W577" s="22" t="s">
        <v>385</v>
      </c>
      <c r="X577" s="22" t="s">
        <v>385</v>
      </c>
    </row>
    <row r="578" spans="1:24" ht="18.75" customHeight="1">
      <c r="A578" s="176">
        <v>44398</v>
      </c>
      <c r="B578" s="50">
        <v>186.74299999999999</v>
      </c>
      <c r="C578" s="50">
        <v>254.12459999999999</v>
      </c>
      <c r="D578" s="50">
        <v>85.468999999999994</v>
      </c>
      <c r="E578" s="50">
        <v>17.91</v>
      </c>
      <c r="F578" s="51">
        <v>4.3100000000000001E-4</v>
      </c>
      <c r="G578" s="51">
        <v>2.078E-3</v>
      </c>
      <c r="H578" s="51">
        <v>3.8560000000000001E-3</v>
      </c>
      <c r="I578" s="51">
        <v>7.3619999999999996E-3</v>
      </c>
      <c r="J578" s="51">
        <v>1.2884E-2</v>
      </c>
      <c r="K578" s="51">
        <v>1.0418E-2</v>
      </c>
      <c r="L578" s="51">
        <v>1.9387000000000001E-2</v>
      </c>
      <c r="M578" s="51">
        <v>3.8560000000000001E-3</v>
      </c>
      <c r="N578" s="51">
        <v>2.5649999999999999E-2</v>
      </c>
      <c r="O578" s="52">
        <v>146.6713</v>
      </c>
      <c r="P578" s="50">
        <v>1610</v>
      </c>
      <c r="Q578" s="52">
        <v>2088.4299999999998</v>
      </c>
      <c r="R578" s="50">
        <v>8211.9000000000015</v>
      </c>
      <c r="S578" s="30">
        <v>92.891000000000005</v>
      </c>
      <c r="T578" s="50">
        <v>6.4904999999999999</v>
      </c>
      <c r="U578" s="50">
        <v>6.4950000000000001</v>
      </c>
      <c r="V578" s="50" t="s">
        <v>385</v>
      </c>
      <c r="W578" s="22" t="s">
        <v>385</v>
      </c>
      <c r="X578" s="22" t="s">
        <v>385</v>
      </c>
    </row>
    <row r="579" spans="1:24" ht="18.75" customHeight="1">
      <c r="A579" s="176">
        <v>44397</v>
      </c>
      <c r="B579" s="50">
        <v>187.107</v>
      </c>
      <c r="C579" s="50">
        <v>254.98689999999999</v>
      </c>
      <c r="D579" s="50">
        <v>84.5</v>
      </c>
      <c r="E579" s="50">
        <v>19.73</v>
      </c>
      <c r="F579" s="51">
        <v>4.06E-4</v>
      </c>
      <c r="G579" s="51">
        <v>1.9959999999999999E-3</v>
      </c>
      <c r="H579" s="51">
        <v>3.6449999999999998E-3</v>
      </c>
      <c r="I579" s="51">
        <v>6.8500000000000002E-3</v>
      </c>
      <c r="J579" s="51">
        <v>1.2218E-2</v>
      </c>
      <c r="K579" s="51">
        <v>9.7929999999999996E-3</v>
      </c>
      <c r="L579" s="51">
        <v>1.8770999999999999E-2</v>
      </c>
      <c r="M579" s="51">
        <v>3.6449999999999998E-3</v>
      </c>
      <c r="N579" s="51">
        <v>2.5690000000000001E-2</v>
      </c>
      <c r="O579" s="52">
        <v>146.6439</v>
      </c>
      <c r="P579" s="50">
        <v>1610</v>
      </c>
      <c r="Q579" s="52">
        <v>2088.4299999999998</v>
      </c>
      <c r="R579" s="50">
        <v>8211.9000000000015</v>
      </c>
      <c r="S579" s="30">
        <v>92.686999999999998</v>
      </c>
      <c r="T579" s="50">
        <v>6.4790999999999999</v>
      </c>
      <c r="U579" s="50">
        <v>6.4755000000000003</v>
      </c>
      <c r="V579" s="50" t="s">
        <v>385</v>
      </c>
      <c r="W579" s="22" t="s">
        <v>385</v>
      </c>
      <c r="X579" s="22" t="s">
        <v>385</v>
      </c>
    </row>
    <row r="580" spans="1:24" ht="18.75" customHeight="1">
      <c r="A580" s="176">
        <v>44396</v>
      </c>
      <c r="B580" s="50">
        <v>187.28380000000001</v>
      </c>
      <c r="C580" s="50">
        <v>256.68950000000001</v>
      </c>
      <c r="D580" s="50">
        <v>84.5</v>
      </c>
      <c r="E580" s="50">
        <v>22.5</v>
      </c>
      <c r="F580" s="51">
        <v>3.5500000000000001E-4</v>
      </c>
      <c r="G580" s="51">
        <v>2.1559999999999999E-3</v>
      </c>
      <c r="H580" s="51">
        <v>3.882E-3</v>
      </c>
      <c r="I580" s="51">
        <v>7.0429999999999998E-3</v>
      </c>
      <c r="J580" s="51">
        <v>1.1887999999999999E-2</v>
      </c>
      <c r="K580" s="51">
        <v>9.7479999999999997E-3</v>
      </c>
      <c r="L580" s="51">
        <v>1.8197000000000001E-2</v>
      </c>
      <c r="M580" s="51">
        <v>3.882E-3</v>
      </c>
      <c r="N580" s="51">
        <v>2.597E-2</v>
      </c>
      <c r="O580" s="52">
        <v>146.6146</v>
      </c>
      <c r="P580" s="50">
        <v>1610</v>
      </c>
      <c r="Q580" s="52">
        <v>2088.4299999999998</v>
      </c>
      <c r="R580" s="50">
        <v>8211.9000000000015</v>
      </c>
      <c r="S580" s="30">
        <v>92.623999999999995</v>
      </c>
      <c r="T580" s="50">
        <v>6.4608999999999996</v>
      </c>
      <c r="U580" s="50">
        <v>6.4612999999999996</v>
      </c>
      <c r="V580" s="50" t="s">
        <v>385</v>
      </c>
      <c r="W580" s="22" t="s">
        <v>385</v>
      </c>
      <c r="X580" s="22" t="s">
        <v>385</v>
      </c>
    </row>
    <row r="581" spans="1:24" ht="18.75" customHeight="1">
      <c r="A581" s="176">
        <v>44393</v>
      </c>
      <c r="B581" s="50">
        <v>186.4803</v>
      </c>
      <c r="C581" s="50">
        <v>257.9393</v>
      </c>
      <c r="D581" s="50">
        <v>84.262</v>
      </c>
      <c r="E581" s="50">
        <v>18.45</v>
      </c>
      <c r="F581" s="51">
        <v>4.3100000000000001E-4</v>
      </c>
      <c r="G581" s="51">
        <v>2.215E-3</v>
      </c>
      <c r="H581" s="51">
        <v>4.2770000000000004E-3</v>
      </c>
      <c r="I581" s="51">
        <v>7.7340000000000004E-3</v>
      </c>
      <c r="J581" s="51">
        <v>1.2903E-2</v>
      </c>
      <c r="K581" s="51">
        <v>1.0629E-2</v>
      </c>
      <c r="L581" s="51">
        <v>1.9192000000000001E-2</v>
      </c>
      <c r="M581" s="51">
        <v>4.2770000000000004E-3</v>
      </c>
      <c r="N581" s="51">
        <v>2.5989999999999999E-2</v>
      </c>
      <c r="O581" s="52">
        <v>146.58500000000001</v>
      </c>
      <c r="P581" s="50">
        <v>1610</v>
      </c>
      <c r="Q581" s="52">
        <v>2088.4299999999998</v>
      </c>
      <c r="R581" s="50">
        <v>8211.9000000000015</v>
      </c>
      <c r="S581" s="30">
        <v>92.41</v>
      </c>
      <c r="T581" s="50">
        <v>6.4691999999999998</v>
      </c>
      <c r="U581" s="50">
        <v>6.4592000000000001</v>
      </c>
      <c r="V581" s="50" t="s">
        <v>385</v>
      </c>
      <c r="W581" s="22" t="s">
        <v>385</v>
      </c>
      <c r="X581" s="22" t="s">
        <v>385</v>
      </c>
    </row>
    <row r="582" spans="1:24" ht="18.75" customHeight="1">
      <c r="A582" s="176">
        <v>44392</v>
      </c>
      <c r="B582" s="50">
        <v>186.4718</v>
      </c>
      <c r="C582" s="50">
        <v>257.4384</v>
      </c>
      <c r="D582" s="50">
        <v>84.262</v>
      </c>
      <c r="E582" s="50">
        <v>17.010000000000002</v>
      </c>
      <c r="F582" s="51">
        <v>3.8000000000000002E-4</v>
      </c>
      <c r="G582" s="51">
        <v>2.2309999999999999E-3</v>
      </c>
      <c r="H582" s="51">
        <v>4.3280000000000002E-3</v>
      </c>
      <c r="I582" s="51">
        <v>7.7520000000000002E-3</v>
      </c>
      <c r="J582" s="51">
        <v>1.2989000000000001E-2</v>
      </c>
      <c r="K582" s="51">
        <v>1.0677000000000001E-2</v>
      </c>
      <c r="L582" s="51">
        <v>1.9206000000000001E-2</v>
      </c>
      <c r="M582" s="51">
        <v>4.3280000000000002E-3</v>
      </c>
      <c r="N582" s="51">
        <v>2.6259999999999999E-2</v>
      </c>
      <c r="O582" s="52">
        <v>146.59559999999999</v>
      </c>
      <c r="P582" s="50">
        <v>1610</v>
      </c>
      <c r="Q582" s="52">
        <v>2088.4299999999998</v>
      </c>
      <c r="R582" s="50">
        <v>8211.9000000000015</v>
      </c>
      <c r="S582" s="30">
        <v>92.751999999999995</v>
      </c>
      <c r="T582" s="50">
        <v>6.4687999999999999</v>
      </c>
      <c r="U582" s="50">
        <v>6.4797000000000002</v>
      </c>
      <c r="V582" s="50" t="s">
        <v>385</v>
      </c>
      <c r="W582" s="22" t="s">
        <v>385</v>
      </c>
      <c r="X582" s="22" t="s">
        <v>385</v>
      </c>
    </row>
    <row r="583" spans="1:24" ht="18.75" customHeight="1">
      <c r="A583" s="176">
        <v>44391</v>
      </c>
      <c r="B583" s="50">
        <v>185.9074</v>
      </c>
      <c r="C583" s="50">
        <v>257.31290000000001</v>
      </c>
      <c r="D583" s="50">
        <v>87.534999999999997</v>
      </c>
      <c r="E583" s="50">
        <v>16.329999999999998</v>
      </c>
      <c r="F583" s="51">
        <v>4.3100000000000001E-4</v>
      </c>
      <c r="G583" s="51">
        <v>2.2300000000000002E-3</v>
      </c>
      <c r="H583" s="51">
        <v>4.3010000000000001E-3</v>
      </c>
      <c r="I583" s="51">
        <v>7.9450000000000007E-3</v>
      </c>
      <c r="J583" s="51">
        <v>1.3459E-2</v>
      </c>
      <c r="K583" s="51">
        <v>1.1003000000000001E-2</v>
      </c>
      <c r="L583" s="51">
        <v>1.9709999999999998E-2</v>
      </c>
      <c r="M583" s="51">
        <v>4.3010000000000001E-3</v>
      </c>
      <c r="N583" s="51">
        <v>2.6169999999999999E-2</v>
      </c>
      <c r="O583" s="52">
        <v>146.58420000000001</v>
      </c>
      <c r="P583" s="50">
        <v>1610</v>
      </c>
      <c r="Q583" s="52">
        <v>2088.4299999999998</v>
      </c>
      <c r="R583" s="50">
        <v>8211.9000000000015</v>
      </c>
      <c r="S583" s="30">
        <v>92.260999999999996</v>
      </c>
      <c r="T583" s="50">
        <v>6.4759000000000002</v>
      </c>
      <c r="U583" s="50">
        <v>6.4763999999999999</v>
      </c>
      <c r="V583" s="50" t="s">
        <v>385</v>
      </c>
      <c r="W583" s="22" t="s">
        <v>385</v>
      </c>
      <c r="X583" s="22" t="s">
        <v>385</v>
      </c>
    </row>
    <row r="584" spans="1:24" ht="18.75" customHeight="1">
      <c r="A584" s="176">
        <v>44390</v>
      </c>
      <c r="B584" s="50">
        <v>185.386</v>
      </c>
      <c r="C584" s="50">
        <v>256.68020000000001</v>
      </c>
      <c r="D584" s="50">
        <v>88.896000000000001</v>
      </c>
      <c r="E584" s="50">
        <v>17.12</v>
      </c>
      <c r="F584" s="51">
        <v>4.06E-4</v>
      </c>
      <c r="G584" s="51">
        <v>2.5279999999999999E-3</v>
      </c>
      <c r="H584" s="51">
        <v>4.6690000000000004E-3</v>
      </c>
      <c r="I584" s="51">
        <v>8.4600000000000005E-3</v>
      </c>
      <c r="J584" s="51">
        <v>1.4166E-2</v>
      </c>
      <c r="K584" s="51">
        <v>1.1632999999999999E-2</v>
      </c>
      <c r="L584" s="51">
        <v>2.0469000000000001E-2</v>
      </c>
      <c r="M584" s="51">
        <v>4.6690000000000004E-3</v>
      </c>
      <c r="N584" s="51">
        <v>2.6409999999999999E-2</v>
      </c>
      <c r="O584" s="52">
        <v>146.51840000000001</v>
      </c>
      <c r="P584" s="50">
        <v>1610</v>
      </c>
      <c r="Q584" s="52">
        <v>2088.4299999999998</v>
      </c>
      <c r="R584" s="50">
        <v>8211.9000000000015</v>
      </c>
      <c r="S584" s="30">
        <v>92.13</v>
      </c>
      <c r="T584" s="50">
        <v>6.4790000000000001</v>
      </c>
      <c r="U584" s="50">
        <v>6.4813000000000001</v>
      </c>
      <c r="V584" s="50" t="s">
        <v>385</v>
      </c>
      <c r="W584" s="22" t="s">
        <v>385</v>
      </c>
      <c r="X584" s="22" t="s">
        <v>385</v>
      </c>
    </row>
    <row r="585" spans="1:24" ht="18.75" customHeight="1">
      <c r="A585" s="176">
        <v>44389</v>
      </c>
      <c r="B585" s="50">
        <v>185.6738</v>
      </c>
      <c r="C585" s="50">
        <v>256.46429999999998</v>
      </c>
      <c r="D585" s="50">
        <v>88.896000000000001</v>
      </c>
      <c r="E585" s="50">
        <v>16.170000000000002</v>
      </c>
      <c r="F585" s="51">
        <v>4.5600000000000003E-4</v>
      </c>
      <c r="G585" s="51">
        <v>2.2669999999999999E-3</v>
      </c>
      <c r="H585" s="51">
        <v>4.0340000000000003E-3</v>
      </c>
      <c r="I585" s="51">
        <v>7.9459999999999999E-3</v>
      </c>
      <c r="J585" s="51">
        <v>1.3644999999999999E-2</v>
      </c>
      <c r="K585" s="51">
        <v>1.1143999999999999E-2</v>
      </c>
      <c r="L585" s="51">
        <v>1.9975E-2</v>
      </c>
      <c r="M585" s="51">
        <v>4.0340000000000003E-3</v>
      </c>
      <c r="N585" s="51">
        <v>2.656E-2</v>
      </c>
      <c r="O585" s="52">
        <v>146.5155</v>
      </c>
      <c r="P585" s="50">
        <v>1610</v>
      </c>
      <c r="Q585" s="52">
        <v>2088.4299999999998</v>
      </c>
      <c r="R585" s="50">
        <v>8211.9000000000015</v>
      </c>
      <c r="S585" s="30">
        <v>92.417000000000002</v>
      </c>
      <c r="T585" s="50">
        <v>6.4904999999999999</v>
      </c>
      <c r="U585" s="50">
        <v>6.4934000000000003</v>
      </c>
      <c r="V585" s="50" t="s">
        <v>385</v>
      </c>
      <c r="W585" s="22" t="s">
        <v>385</v>
      </c>
      <c r="X585" s="22" t="s">
        <v>385</v>
      </c>
    </row>
    <row r="586" spans="1:24" ht="18.75" customHeight="1">
      <c r="A586" s="176">
        <v>44386</v>
      </c>
      <c r="B586" s="50">
        <v>185.71420000000001</v>
      </c>
      <c r="C586" s="50">
        <v>254.68860000000001</v>
      </c>
      <c r="D586" s="50">
        <v>88.896000000000001</v>
      </c>
      <c r="E586" s="50">
        <v>16.18</v>
      </c>
      <c r="F586" s="51">
        <v>4.3100000000000001E-4</v>
      </c>
      <c r="G586" s="51">
        <v>2.1259999999999999E-3</v>
      </c>
      <c r="H586" s="51">
        <v>3.9240000000000004E-3</v>
      </c>
      <c r="I586" s="51">
        <v>7.8499999999999993E-3</v>
      </c>
      <c r="J586" s="51">
        <v>1.3594999999999999E-2</v>
      </c>
      <c r="K586" s="51">
        <v>1.1121000000000001E-2</v>
      </c>
      <c r="L586" s="51">
        <v>1.9889E-2</v>
      </c>
      <c r="M586" s="51">
        <v>3.9240000000000004E-3</v>
      </c>
      <c r="N586" s="51">
        <v>2.6790000000000001E-2</v>
      </c>
      <c r="O586" s="52">
        <v>146.46019999999999</v>
      </c>
      <c r="P586" s="50">
        <v>1610</v>
      </c>
      <c r="Q586" s="52">
        <v>2088.4299999999998</v>
      </c>
      <c r="R586" s="50">
        <v>8211.9000000000015</v>
      </c>
      <c r="S586" s="30">
        <v>92.644000000000005</v>
      </c>
      <c r="T586" s="50">
        <v>6.4728000000000003</v>
      </c>
      <c r="U586" s="50">
        <v>6.4744999999999999</v>
      </c>
      <c r="V586" s="50" t="s">
        <v>385</v>
      </c>
      <c r="W586" s="22" t="s">
        <v>385</v>
      </c>
      <c r="X586" s="22" t="s">
        <v>385</v>
      </c>
    </row>
    <row r="587" spans="1:24" ht="18.75" customHeight="1">
      <c r="A587" s="176">
        <v>44385</v>
      </c>
      <c r="B587" s="50">
        <v>186.15090000000001</v>
      </c>
      <c r="C587" s="50">
        <v>253.7242</v>
      </c>
      <c r="D587" s="50">
        <v>88.896000000000001</v>
      </c>
      <c r="E587" s="50">
        <v>19</v>
      </c>
      <c r="F587" s="51">
        <v>4.5600000000000003E-4</v>
      </c>
      <c r="G587" s="51">
        <v>1.944E-3</v>
      </c>
      <c r="H587" s="51">
        <v>3.6250000000000002E-3</v>
      </c>
      <c r="I587" s="51">
        <v>7.4200000000000004E-3</v>
      </c>
      <c r="J587" s="51">
        <v>1.2928E-2</v>
      </c>
      <c r="K587" s="51">
        <v>1.059E-2</v>
      </c>
      <c r="L587" s="51">
        <v>1.9265999999999998E-2</v>
      </c>
      <c r="M587" s="51">
        <v>3.6250000000000002E-3</v>
      </c>
      <c r="N587" s="51">
        <v>2.69E-2</v>
      </c>
      <c r="O587" s="52">
        <v>146.43620000000001</v>
      </c>
      <c r="P587" s="50">
        <v>1610</v>
      </c>
      <c r="Q587" s="52">
        <v>2088.4299999999998</v>
      </c>
      <c r="R587" s="50">
        <v>8211.9000000000015</v>
      </c>
      <c r="S587" s="30">
        <v>92.546000000000006</v>
      </c>
      <c r="T587" s="50">
        <v>6.4790999999999999</v>
      </c>
      <c r="U587" s="50">
        <v>6.4795999999999996</v>
      </c>
      <c r="V587" s="50" t="s">
        <v>385</v>
      </c>
      <c r="W587" s="22" t="s">
        <v>385</v>
      </c>
      <c r="X587" s="22" t="s">
        <v>385</v>
      </c>
    </row>
    <row r="588" spans="1:24" ht="18.75" customHeight="1">
      <c r="A588" s="176">
        <v>44384</v>
      </c>
      <c r="B588" s="50">
        <v>186.10679999999999</v>
      </c>
      <c r="C588" s="50">
        <v>253.03579999999999</v>
      </c>
      <c r="D588" s="50">
        <v>86.75</v>
      </c>
      <c r="E588" s="50">
        <v>16.2</v>
      </c>
      <c r="F588" s="51">
        <v>4.5600000000000003E-4</v>
      </c>
      <c r="G588" s="51">
        <v>2.1410000000000001E-3</v>
      </c>
      <c r="H588" s="51">
        <v>3.973E-3</v>
      </c>
      <c r="I588" s="51">
        <v>7.7879999999999998E-3</v>
      </c>
      <c r="J588" s="51">
        <v>1.3162999999999999E-2</v>
      </c>
      <c r="K588" s="51">
        <v>1.0891E-2</v>
      </c>
      <c r="L588" s="51">
        <v>1.9377999999999999E-2</v>
      </c>
      <c r="M588" s="51">
        <v>3.973E-3</v>
      </c>
      <c r="N588" s="51">
        <v>2.742E-2</v>
      </c>
      <c r="O588" s="52">
        <v>146.41130000000001</v>
      </c>
      <c r="P588" s="50">
        <v>1610</v>
      </c>
      <c r="Q588" s="52">
        <v>2088.4299999999998</v>
      </c>
      <c r="R588" s="50">
        <v>8211.9000000000015</v>
      </c>
      <c r="S588" s="30">
        <v>92.212000000000003</v>
      </c>
      <c r="T588" s="50">
        <v>6.4641999999999999</v>
      </c>
      <c r="U588" s="50">
        <v>6.4619999999999997</v>
      </c>
      <c r="V588" s="50" t="s">
        <v>385</v>
      </c>
      <c r="W588" s="22" t="s">
        <v>385</v>
      </c>
      <c r="X588" s="22" t="s">
        <v>385</v>
      </c>
    </row>
    <row r="589" spans="1:24" ht="18.75" customHeight="1">
      <c r="A589" s="176">
        <v>44383</v>
      </c>
      <c r="B589" s="50">
        <v>186.0034</v>
      </c>
      <c r="C589" s="50">
        <v>254.44110000000001</v>
      </c>
      <c r="D589" s="50">
        <v>84.914000000000001</v>
      </c>
      <c r="E589" s="50">
        <v>16.440000000000001</v>
      </c>
      <c r="F589" s="51">
        <v>4.3100000000000001E-4</v>
      </c>
      <c r="G589" s="51">
        <v>2.1789999999999999E-3</v>
      </c>
      <c r="H589" s="51">
        <v>4.0249999999999999E-3</v>
      </c>
      <c r="I589" s="51">
        <v>7.9649999999999999E-3</v>
      </c>
      <c r="J589" s="51">
        <v>1.3481E-2</v>
      </c>
      <c r="K589" s="51">
        <v>1.1124E-2</v>
      </c>
      <c r="L589" s="51">
        <v>1.9739E-2</v>
      </c>
      <c r="M589" s="51">
        <v>4.0249999999999999E-3</v>
      </c>
      <c r="N589" s="51">
        <v>2.7470000000000001E-2</v>
      </c>
      <c r="O589" s="52">
        <v>146.35239999999999</v>
      </c>
      <c r="P589" s="50">
        <v>1610</v>
      </c>
      <c r="Q589" s="52">
        <v>2088.4299999999998</v>
      </c>
      <c r="R589" s="50">
        <v>8211.9000000000015</v>
      </c>
      <c r="S589" s="30">
        <v>92.225999999999999</v>
      </c>
      <c r="T589" s="50">
        <v>6.4729999999999999</v>
      </c>
      <c r="U589" s="50">
        <v>6.4717000000000002</v>
      </c>
      <c r="V589" s="50" t="s">
        <v>385</v>
      </c>
      <c r="W589" s="22" t="s">
        <v>385</v>
      </c>
      <c r="X589" s="22" t="s">
        <v>385</v>
      </c>
    </row>
    <row r="590" spans="1:24" ht="18.75" customHeight="1">
      <c r="A590" s="176">
        <v>44382</v>
      </c>
      <c r="B590" s="50">
        <v>185.6054</v>
      </c>
      <c r="C590" s="50">
        <v>257.20249999999999</v>
      </c>
      <c r="D590" s="50">
        <v>84.914000000000001</v>
      </c>
      <c r="E590" s="50">
        <v>15.07</v>
      </c>
      <c r="F590" s="51">
        <v>3.8000000000000002E-4</v>
      </c>
      <c r="G590" s="51">
        <v>2.336E-3</v>
      </c>
      <c r="H590" s="51">
        <v>4.372E-3</v>
      </c>
      <c r="I590" s="51">
        <v>8.5730000000000008E-3</v>
      </c>
      <c r="J590" s="51">
        <v>1.4238000000000001E-2</v>
      </c>
      <c r="K590" s="51">
        <v>1.1868999999999999E-2</v>
      </c>
      <c r="L590" s="51">
        <v>2.0403999999999999E-2</v>
      </c>
      <c r="M590" s="51">
        <v>4.372E-3</v>
      </c>
      <c r="N590" s="51">
        <v>2.7400000000000001E-2</v>
      </c>
      <c r="O590" s="52">
        <v>146.35</v>
      </c>
      <c r="P590" s="50">
        <v>1610</v>
      </c>
      <c r="Q590" s="52">
        <v>2088.4299999999998</v>
      </c>
      <c r="R590" s="50">
        <v>8211.9000000000015</v>
      </c>
      <c r="S590" s="30">
        <v>92.596999999999994</v>
      </c>
      <c r="T590" s="50">
        <v>6.4691000000000001</v>
      </c>
      <c r="U590" s="50">
        <v>6.4725999999999999</v>
      </c>
      <c r="V590" s="50" t="s">
        <v>385</v>
      </c>
      <c r="W590" s="22" t="s">
        <v>385</v>
      </c>
      <c r="X590" s="22" t="s">
        <v>385</v>
      </c>
    </row>
    <row r="591" spans="1:24" ht="18.75" customHeight="1">
      <c r="A591" s="176">
        <v>44379</v>
      </c>
      <c r="B591" s="50">
        <v>185.6054</v>
      </c>
      <c r="C591" s="50">
        <v>257.20249999999999</v>
      </c>
      <c r="D591" s="50">
        <v>84.914000000000001</v>
      </c>
      <c r="E591" s="50">
        <v>15.07</v>
      </c>
      <c r="F591" s="51">
        <v>3.8000000000000002E-4</v>
      </c>
      <c r="G591" s="51">
        <v>2.336E-3</v>
      </c>
      <c r="H591" s="51">
        <v>4.372E-3</v>
      </c>
      <c r="I591" s="51">
        <v>8.5730000000000008E-3</v>
      </c>
      <c r="J591" s="51">
        <v>1.4238000000000001E-2</v>
      </c>
      <c r="K591" s="51">
        <v>1.1868999999999999E-2</v>
      </c>
      <c r="L591" s="51">
        <v>2.0403999999999999E-2</v>
      </c>
      <c r="M591" s="51">
        <v>4.372E-3</v>
      </c>
      <c r="N591" s="51">
        <v>2.743E-2</v>
      </c>
      <c r="O591" s="52">
        <v>146.33690000000001</v>
      </c>
      <c r="P591" s="50">
        <v>1610</v>
      </c>
      <c r="Q591" s="52">
        <v>2088.4299999999998</v>
      </c>
      <c r="R591" s="50">
        <v>8211.9000000000015</v>
      </c>
      <c r="S591" s="30">
        <v>92.436000000000007</v>
      </c>
      <c r="T591" s="50">
        <v>6.4570999999999996</v>
      </c>
      <c r="U591" s="50">
        <v>6.4683000000000002</v>
      </c>
      <c r="V591" s="50" t="s">
        <v>385</v>
      </c>
      <c r="W591" s="22" t="s">
        <v>385</v>
      </c>
      <c r="X591" s="22" t="s">
        <v>385</v>
      </c>
    </row>
    <row r="592" spans="1:24" ht="18.75" customHeight="1">
      <c r="A592" s="176">
        <v>44378</v>
      </c>
      <c r="B592" s="50">
        <v>185.34880000000001</v>
      </c>
      <c r="C592" s="50">
        <v>257.30579999999998</v>
      </c>
      <c r="D592" s="50">
        <v>84.914000000000001</v>
      </c>
      <c r="E592" s="50">
        <v>15.48</v>
      </c>
      <c r="F592" s="51">
        <v>4.06E-4</v>
      </c>
      <c r="G592" s="51">
        <v>2.5270000000000002E-3</v>
      </c>
      <c r="H592" s="51">
        <v>4.6600000000000001E-3</v>
      </c>
      <c r="I592" s="51">
        <v>8.9259999999999999E-3</v>
      </c>
      <c r="J592" s="51">
        <v>1.4578000000000001E-2</v>
      </c>
      <c r="K592" s="51">
        <v>1.2290000000000001E-2</v>
      </c>
      <c r="L592" s="51">
        <v>2.0607E-2</v>
      </c>
      <c r="M592" s="51">
        <v>4.6600000000000001E-3</v>
      </c>
      <c r="N592" s="51">
        <v>2.758E-2</v>
      </c>
      <c r="O592" s="52">
        <v>146.31819999999999</v>
      </c>
      <c r="P592" s="50">
        <v>1520</v>
      </c>
      <c r="Q592" s="52">
        <v>2062.96</v>
      </c>
      <c r="R592" s="50">
        <v>8210.8000000000011</v>
      </c>
      <c r="S592" s="30">
        <v>92.049000000000007</v>
      </c>
      <c r="T592" s="50">
        <v>6.4637000000000002</v>
      </c>
      <c r="U592" s="50">
        <v>6.4659000000000004</v>
      </c>
      <c r="V592" s="50" t="s">
        <v>385</v>
      </c>
      <c r="W592" s="22" t="s">
        <v>385</v>
      </c>
      <c r="X592" s="22" t="s">
        <v>385</v>
      </c>
    </row>
    <row r="593" spans="1:24" ht="18.75" customHeight="1">
      <c r="A593" s="176">
        <v>44377</v>
      </c>
      <c r="B593" s="50">
        <v>185.3877</v>
      </c>
      <c r="C593" s="50">
        <v>257.5369</v>
      </c>
      <c r="D593" s="50">
        <v>84.914000000000001</v>
      </c>
      <c r="E593" s="50">
        <v>15.83</v>
      </c>
      <c r="F593" s="51">
        <v>4.06E-4</v>
      </c>
      <c r="G593" s="51">
        <v>2.4859999999999999E-3</v>
      </c>
      <c r="H593" s="51">
        <v>4.6039999999999996E-3</v>
      </c>
      <c r="I593" s="51">
        <v>8.8940000000000009E-3</v>
      </c>
      <c r="J593" s="51">
        <v>1.468E-2</v>
      </c>
      <c r="K593" s="51">
        <v>1.2359999999999999E-2</v>
      </c>
      <c r="L593" s="51">
        <v>2.0857000000000001E-2</v>
      </c>
      <c r="M593" s="51">
        <v>4.6039999999999996E-3</v>
      </c>
      <c r="N593" s="51">
        <v>2.7490000000000001E-2</v>
      </c>
      <c r="O593" s="52">
        <v>146.30199999999999</v>
      </c>
      <c r="P593" s="50">
        <v>1520</v>
      </c>
      <c r="Q593" s="52">
        <v>2062.96</v>
      </c>
      <c r="R593" s="50">
        <v>8210.8000000000011</v>
      </c>
      <c r="S593" s="30">
        <v>91.887</v>
      </c>
      <c r="T593" s="50">
        <v>6.4565999999999999</v>
      </c>
      <c r="U593" s="50">
        <v>6.4612999999999996</v>
      </c>
      <c r="V593" s="50" t="s">
        <v>385</v>
      </c>
      <c r="W593" s="22" t="s">
        <v>385</v>
      </c>
      <c r="X593" s="22" t="s">
        <v>385</v>
      </c>
    </row>
    <row r="594" spans="1:24" ht="18.75" customHeight="1">
      <c r="A594" s="176">
        <v>44376</v>
      </c>
      <c r="B594" s="50">
        <v>185.33519999999999</v>
      </c>
      <c r="C594" s="50">
        <v>258.3109</v>
      </c>
      <c r="D594" s="50">
        <v>84.914000000000001</v>
      </c>
      <c r="E594" s="50">
        <v>16.02</v>
      </c>
      <c r="F594" s="51">
        <v>4.06E-4</v>
      </c>
      <c r="G594" s="51">
        <v>2.5040000000000001E-3</v>
      </c>
      <c r="H594" s="51">
        <v>4.5490000000000001E-3</v>
      </c>
      <c r="I594" s="51">
        <v>8.8940000000000009E-3</v>
      </c>
      <c r="J594" s="51">
        <v>1.4697E-2</v>
      </c>
      <c r="K594" s="51">
        <v>1.2407E-2</v>
      </c>
      <c r="L594" s="51">
        <v>2.0837000000000001E-2</v>
      </c>
      <c r="M594" s="51">
        <v>4.5490000000000001E-3</v>
      </c>
      <c r="N594" s="51">
        <v>2.7570000000000001E-2</v>
      </c>
      <c r="O594" s="52">
        <v>146.27770000000001</v>
      </c>
      <c r="P594" s="50">
        <v>1520</v>
      </c>
      <c r="Q594" s="52">
        <v>2062.96</v>
      </c>
      <c r="R594" s="50">
        <v>8210.8000000000011</v>
      </c>
      <c r="S594" s="30">
        <v>91.850999999999999</v>
      </c>
      <c r="T594" s="50">
        <v>6.4561999999999999</v>
      </c>
      <c r="U594" s="50">
        <v>6.4611999999999998</v>
      </c>
      <c r="V594" s="50" t="s">
        <v>385</v>
      </c>
      <c r="W594" s="22" t="s">
        <v>385</v>
      </c>
      <c r="X594" s="22" t="s">
        <v>385</v>
      </c>
    </row>
    <row r="595" spans="1:24" ht="18.75" customHeight="1">
      <c r="A595" s="176">
        <v>44375</v>
      </c>
      <c r="B595" s="50">
        <v>185.30090000000001</v>
      </c>
      <c r="C595" s="50">
        <v>258.65379999999999</v>
      </c>
      <c r="D595" s="50">
        <v>84.914000000000001</v>
      </c>
      <c r="E595" s="50">
        <v>15.76</v>
      </c>
      <c r="F595" s="51">
        <v>4.06E-4</v>
      </c>
      <c r="G595" s="51">
        <v>2.5430000000000001E-3</v>
      </c>
      <c r="H595" s="51">
        <v>4.5739999999999999E-3</v>
      </c>
      <c r="I595" s="51">
        <v>8.9580000000000007E-3</v>
      </c>
      <c r="J595" s="51">
        <v>1.4765E-2</v>
      </c>
      <c r="K595" s="51">
        <v>1.2453000000000001E-2</v>
      </c>
      <c r="L595" s="51">
        <v>2.0945999999999999E-2</v>
      </c>
      <c r="M595" s="51">
        <v>4.5739999999999999E-3</v>
      </c>
      <c r="N595" s="51">
        <v>2.7789999999999999E-2</v>
      </c>
      <c r="O595" s="52">
        <v>146.27809999999999</v>
      </c>
      <c r="P595" s="50">
        <v>1520</v>
      </c>
      <c r="Q595" s="52">
        <v>2062.96</v>
      </c>
      <c r="R595" s="50">
        <v>8210.8000000000011</v>
      </c>
      <c r="S595" s="30">
        <v>91.813999999999993</v>
      </c>
      <c r="T595" s="50">
        <v>6.4718999999999998</v>
      </c>
      <c r="U595" s="50">
        <v>6.4709000000000003</v>
      </c>
      <c r="V595" s="50" t="s">
        <v>385</v>
      </c>
      <c r="W595" s="22" t="s">
        <v>385</v>
      </c>
      <c r="X595" s="22" t="s">
        <v>385</v>
      </c>
    </row>
    <row r="596" spans="1:24" ht="18.75" customHeight="1">
      <c r="A596" s="176">
        <v>44372</v>
      </c>
      <c r="B596" s="50">
        <v>184.93770000000001</v>
      </c>
      <c r="C596" s="50">
        <v>258.60340000000002</v>
      </c>
      <c r="D596" s="50">
        <v>84.914000000000001</v>
      </c>
      <c r="E596" s="50">
        <v>15.62</v>
      </c>
      <c r="F596" s="51">
        <v>4.3100000000000001E-4</v>
      </c>
      <c r="G596" s="51">
        <v>2.6610000000000002E-3</v>
      </c>
      <c r="H596" s="51">
        <v>4.7320000000000001E-3</v>
      </c>
      <c r="I596" s="51">
        <v>9.2149999999999992E-3</v>
      </c>
      <c r="J596" s="51">
        <v>1.5240999999999999E-2</v>
      </c>
      <c r="K596" s="51">
        <v>1.2803999999999999E-2</v>
      </c>
      <c r="L596" s="51">
        <v>2.1486999999999999E-2</v>
      </c>
      <c r="M596" s="51">
        <v>4.7320000000000001E-3</v>
      </c>
      <c r="N596" s="51">
        <v>2.7459999999999998E-2</v>
      </c>
      <c r="O596" s="52">
        <v>146.28970000000001</v>
      </c>
      <c r="P596" s="50">
        <v>1520</v>
      </c>
      <c r="Q596" s="52">
        <v>2062.96</v>
      </c>
      <c r="R596" s="50">
        <v>8210.8000000000011</v>
      </c>
      <c r="S596" s="30">
        <v>91.802000000000007</v>
      </c>
      <c r="T596" s="50">
        <v>6.4743000000000004</v>
      </c>
      <c r="U596" s="50">
        <v>6.4781000000000004</v>
      </c>
      <c r="V596" s="50" t="s">
        <v>385</v>
      </c>
      <c r="W596" s="22" t="s">
        <v>385</v>
      </c>
      <c r="X596" s="22" t="s">
        <v>385</v>
      </c>
    </row>
    <row r="597" spans="1:24" ht="18.75" customHeight="1">
      <c r="A597" s="176">
        <v>44371</v>
      </c>
      <c r="B597" s="50">
        <v>185.09739999999999</v>
      </c>
      <c r="C597" s="50">
        <v>259.30110000000002</v>
      </c>
      <c r="D597" s="50">
        <v>84.914000000000001</v>
      </c>
      <c r="E597" s="50">
        <v>15.97</v>
      </c>
      <c r="F597" s="51">
        <v>4.3100000000000001E-4</v>
      </c>
      <c r="G597" s="51">
        <v>2.6809999999999998E-3</v>
      </c>
      <c r="H597" s="51">
        <v>4.6990000000000001E-3</v>
      </c>
      <c r="I597" s="51">
        <v>9.1339999999999998E-3</v>
      </c>
      <c r="J597" s="51">
        <v>1.4919E-2</v>
      </c>
      <c r="K597" s="51">
        <v>1.2475999999999999E-2</v>
      </c>
      <c r="L597" s="51">
        <v>2.0981E-2</v>
      </c>
      <c r="M597" s="51">
        <v>4.6990000000000001E-3</v>
      </c>
      <c r="N597" s="51">
        <v>2.7619999999999999E-2</v>
      </c>
      <c r="O597" s="52">
        <v>146.26820000000001</v>
      </c>
      <c r="P597" s="50">
        <v>1520</v>
      </c>
      <c r="Q597" s="52">
        <v>2062.96</v>
      </c>
      <c r="R597" s="50">
        <v>8210.8000000000011</v>
      </c>
      <c r="S597" s="30">
        <v>91.756</v>
      </c>
      <c r="T597" s="50">
        <v>6.4810999999999996</v>
      </c>
      <c r="U597" s="50">
        <v>6.4805999999999999</v>
      </c>
      <c r="V597" s="50" t="s">
        <v>385</v>
      </c>
      <c r="W597" s="22" t="s">
        <v>385</v>
      </c>
      <c r="X597" s="22" t="s">
        <v>385</v>
      </c>
    </row>
    <row r="598" spans="1:24" ht="18.75" customHeight="1">
      <c r="A598" s="176">
        <v>44370</v>
      </c>
      <c r="B598" s="50">
        <v>185.06909999999999</v>
      </c>
      <c r="C598" s="50">
        <v>259.7706</v>
      </c>
      <c r="D598" s="50">
        <v>84.914000000000001</v>
      </c>
      <c r="E598" s="50">
        <v>16.32</v>
      </c>
      <c r="F598" s="51">
        <v>3.5500000000000001E-4</v>
      </c>
      <c r="G598" s="51">
        <v>2.6220000000000002E-3</v>
      </c>
      <c r="H598" s="51">
        <v>4.6169999999999996E-3</v>
      </c>
      <c r="I598" s="51">
        <v>8.8129999999999997E-3</v>
      </c>
      <c r="J598" s="51">
        <v>1.4852000000000001E-2</v>
      </c>
      <c r="K598" s="51">
        <v>1.2382000000000001E-2</v>
      </c>
      <c r="L598" s="51">
        <v>2.1083000000000001E-2</v>
      </c>
      <c r="M598" s="51">
        <v>4.6169999999999996E-3</v>
      </c>
      <c r="N598" s="51">
        <v>2.7730000000000001E-2</v>
      </c>
      <c r="O598" s="52">
        <v>146.26499999999999</v>
      </c>
      <c r="P598" s="50">
        <v>1520</v>
      </c>
      <c r="Q598" s="52">
        <v>2062.96</v>
      </c>
      <c r="R598" s="50">
        <v>8210.8000000000011</v>
      </c>
      <c r="S598" s="30">
        <v>91.899000000000001</v>
      </c>
      <c r="T598" s="50">
        <v>6.4668999999999999</v>
      </c>
      <c r="U598" s="50">
        <v>6.4672000000000001</v>
      </c>
      <c r="V598" s="50" t="s">
        <v>385</v>
      </c>
      <c r="W598" s="22" t="s">
        <v>385</v>
      </c>
      <c r="X598" s="22" t="s">
        <v>385</v>
      </c>
    </row>
    <row r="599" spans="1:24" ht="18.75" customHeight="1">
      <c r="A599" s="176">
        <v>44369</v>
      </c>
      <c r="B599" s="50">
        <v>185.22479999999999</v>
      </c>
      <c r="C599" s="50">
        <v>260.30970000000002</v>
      </c>
      <c r="D599" s="50">
        <v>84.914000000000001</v>
      </c>
      <c r="E599" s="50">
        <v>16.66</v>
      </c>
      <c r="F599" s="51">
        <v>3.0400000000000002E-4</v>
      </c>
      <c r="G599" s="51">
        <v>2.281E-3</v>
      </c>
      <c r="H599" s="51">
        <v>4.3499999999999997E-3</v>
      </c>
      <c r="I599" s="51">
        <v>8.5520000000000006E-3</v>
      </c>
      <c r="J599" s="51">
        <v>1.4631999999999999E-2</v>
      </c>
      <c r="K599" s="51">
        <v>1.2123E-2</v>
      </c>
      <c r="L599" s="51">
        <v>2.0858999999999999E-2</v>
      </c>
      <c r="M599" s="51">
        <v>4.3499999999999997E-3</v>
      </c>
      <c r="N599" s="51">
        <v>2.7969999999999998E-2</v>
      </c>
      <c r="O599" s="52">
        <v>146.2671</v>
      </c>
      <c r="P599" s="50">
        <v>1520</v>
      </c>
      <c r="Q599" s="52">
        <v>2062.96</v>
      </c>
      <c r="R599" s="50">
        <v>8210.8000000000011</v>
      </c>
      <c r="S599" s="30">
        <v>92.224999999999994</v>
      </c>
      <c r="T599" s="50">
        <v>6.4531000000000001</v>
      </c>
      <c r="U599" s="50">
        <v>6.4615999999999998</v>
      </c>
      <c r="V599" s="50" t="s">
        <v>385</v>
      </c>
      <c r="W599" s="22" t="s">
        <v>385</v>
      </c>
      <c r="X599" s="22" t="s">
        <v>385</v>
      </c>
    </row>
    <row r="600" spans="1:24" ht="18.75" customHeight="1">
      <c r="A600" s="176">
        <v>44368</v>
      </c>
      <c r="B600" s="50">
        <v>185.02250000000001</v>
      </c>
      <c r="C600" s="50">
        <v>260.2903</v>
      </c>
      <c r="D600" s="50">
        <v>85.063000000000002</v>
      </c>
      <c r="E600" s="50">
        <v>17.89</v>
      </c>
      <c r="F600" s="51">
        <v>3.0400000000000002E-4</v>
      </c>
      <c r="G600" s="51">
        <v>2.5430000000000001E-3</v>
      </c>
      <c r="H600" s="51">
        <v>4.6930000000000001E-3</v>
      </c>
      <c r="I600" s="51">
        <v>8.8769999999999995E-3</v>
      </c>
      <c r="J600" s="51">
        <v>1.4886E-2</v>
      </c>
      <c r="K600" s="51">
        <v>1.2382000000000001E-2</v>
      </c>
      <c r="L600" s="51">
        <v>2.1097000000000001E-2</v>
      </c>
      <c r="M600" s="51">
        <v>4.6930000000000001E-3</v>
      </c>
      <c r="N600" s="51">
        <v>2.809E-2</v>
      </c>
      <c r="O600" s="52">
        <v>146.30369999999999</v>
      </c>
      <c r="P600" s="50">
        <v>1520</v>
      </c>
      <c r="Q600" s="52">
        <v>2062.96</v>
      </c>
      <c r="R600" s="50">
        <v>8210.8000000000011</v>
      </c>
      <c r="S600" s="30">
        <v>91.888999999999996</v>
      </c>
      <c r="T600" s="50">
        <v>6.4482999999999997</v>
      </c>
      <c r="U600" s="50">
        <v>6.4570999999999996</v>
      </c>
      <c r="V600" s="50" t="s">
        <v>385</v>
      </c>
      <c r="W600" s="22" t="s">
        <v>385</v>
      </c>
      <c r="X600" s="22" t="s">
        <v>385</v>
      </c>
    </row>
    <row r="601" spans="1:24" ht="18.75" customHeight="1">
      <c r="A601" s="176">
        <v>44365</v>
      </c>
      <c r="B601" s="50">
        <v>185.3441</v>
      </c>
      <c r="C601" s="50">
        <v>259.89870000000002</v>
      </c>
      <c r="D601" s="50">
        <v>82.906000000000006</v>
      </c>
      <c r="E601" s="50">
        <v>20.7</v>
      </c>
      <c r="F601" s="51">
        <v>2.7900000000000001E-4</v>
      </c>
      <c r="G601" s="51">
        <v>2.5409999999999999E-3</v>
      </c>
      <c r="H601" s="51">
        <v>4.6909999999999999E-3</v>
      </c>
      <c r="I601" s="51">
        <v>8.7460000000000003E-3</v>
      </c>
      <c r="J601" s="51">
        <v>1.4381E-2</v>
      </c>
      <c r="K601" s="51">
        <v>1.2076E-2</v>
      </c>
      <c r="L601" s="51">
        <v>2.0126999999999999E-2</v>
      </c>
      <c r="M601" s="51">
        <v>4.6909999999999999E-3</v>
      </c>
      <c r="N601" s="51">
        <v>2.8240000000000001E-2</v>
      </c>
      <c r="O601" s="52">
        <v>146.3614</v>
      </c>
      <c r="P601" s="50">
        <v>1520</v>
      </c>
      <c r="Q601" s="52">
        <v>2062.96</v>
      </c>
      <c r="R601" s="50">
        <v>8210.8000000000011</v>
      </c>
      <c r="S601" s="30">
        <v>91.129000000000005</v>
      </c>
      <c r="T601" s="50">
        <v>6.3979999999999997</v>
      </c>
      <c r="U601" s="50">
        <v>6.4405000000000001</v>
      </c>
      <c r="V601" s="50" t="s">
        <v>385</v>
      </c>
      <c r="W601" s="22" t="s">
        <v>385</v>
      </c>
      <c r="X601" s="22" t="s">
        <v>385</v>
      </c>
    </row>
    <row r="602" spans="1:24" ht="18.75" customHeight="1">
      <c r="A602" s="176">
        <v>44364</v>
      </c>
      <c r="B602" s="50">
        <v>184.93549999999999</v>
      </c>
      <c r="C602" s="50">
        <v>259.6044</v>
      </c>
      <c r="D602" s="50">
        <v>82.906000000000006</v>
      </c>
      <c r="E602" s="50">
        <v>17.75</v>
      </c>
      <c r="F602" s="51">
        <v>2.5300000000000002E-4</v>
      </c>
      <c r="G602" s="51">
        <v>2.0929999999999998E-3</v>
      </c>
      <c r="H602" s="51">
        <v>4.3150000000000003E-3</v>
      </c>
      <c r="I602" s="51">
        <v>8.8090000000000009E-3</v>
      </c>
      <c r="J602" s="51">
        <v>1.504E-2</v>
      </c>
      <c r="K602" s="51">
        <v>1.2500000000000001E-2</v>
      </c>
      <c r="L602" s="51">
        <v>2.0927000000000001E-2</v>
      </c>
      <c r="M602" s="51">
        <v>4.3150000000000003E-3</v>
      </c>
      <c r="N602" s="51">
        <v>2.8459999999999999E-2</v>
      </c>
      <c r="O602" s="52">
        <v>146.38910000000001</v>
      </c>
      <c r="P602" s="50">
        <v>1520</v>
      </c>
      <c r="Q602" s="52">
        <v>2062.96</v>
      </c>
      <c r="R602" s="50">
        <v>8210.8000000000011</v>
      </c>
      <c r="S602" s="30">
        <v>90.536000000000001</v>
      </c>
      <c r="T602" s="50">
        <v>6.4061000000000003</v>
      </c>
      <c r="U602" s="50">
        <v>6.4069000000000003</v>
      </c>
      <c r="V602" s="50" t="s">
        <v>385</v>
      </c>
      <c r="W602" s="22" t="s">
        <v>385</v>
      </c>
      <c r="X602" s="22" t="s">
        <v>385</v>
      </c>
    </row>
    <row r="603" spans="1:24" ht="18.75" customHeight="1">
      <c r="A603" s="176">
        <v>44363</v>
      </c>
      <c r="B603" s="50">
        <v>184.38980000000001</v>
      </c>
      <c r="C603" s="50">
        <v>259.51069999999999</v>
      </c>
      <c r="D603" s="50">
        <v>82.906000000000006</v>
      </c>
      <c r="E603" s="50">
        <v>18.149999999999999</v>
      </c>
      <c r="F603" s="51">
        <v>2.2800000000000001E-4</v>
      </c>
      <c r="G603" s="51">
        <v>2.052E-3</v>
      </c>
      <c r="H603" s="51">
        <v>4.1289999999999999E-3</v>
      </c>
      <c r="I603" s="51">
        <v>8.9540000000000002E-3</v>
      </c>
      <c r="J603" s="51">
        <v>1.5754000000000001E-2</v>
      </c>
      <c r="K603" s="51">
        <v>1.2947999999999999E-2</v>
      </c>
      <c r="L603" s="51">
        <v>2.2072999999999999E-2</v>
      </c>
      <c r="M603" s="51">
        <v>4.1289999999999999E-3</v>
      </c>
      <c r="N603" s="51">
        <v>2.8340000000000001E-2</v>
      </c>
      <c r="O603" s="52">
        <v>146.3982</v>
      </c>
      <c r="P603" s="50">
        <v>1520</v>
      </c>
      <c r="Q603" s="52">
        <v>2062.96</v>
      </c>
      <c r="R603" s="50">
        <v>8210.8000000000011</v>
      </c>
      <c r="S603" s="30">
        <v>90.522000000000006</v>
      </c>
      <c r="T603" s="50">
        <v>6.3986999999999998</v>
      </c>
      <c r="U603" s="50">
        <v>6.4058000000000002</v>
      </c>
      <c r="V603" s="50" t="s">
        <v>385</v>
      </c>
      <c r="W603" s="22" t="s">
        <v>385</v>
      </c>
      <c r="X603" s="22" t="s">
        <v>385</v>
      </c>
    </row>
    <row r="604" spans="1:24" ht="18.75" customHeight="1">
      <c r="A604" s="176">
        <v>44362</v>
      </c>
      <c r="B604" s="50">
        <v>184.80430000000001</v>
      </c>
      <c r="C604" s="50">
        <v>259.59930000000003</v>
      </c>
      <c r="D604" s="50">
        <v>82.906000000000006</v>
      </c>
      <c r="E604" s="50">
        <v>17.02</v>
      </c>
      <c r="F604" s="51">
        <v>1.27E-4</v>
      </c>
      <c r="G604" s="51">
        <v>1.6299999999999999E-3</v>
      </c>
      <c r="H604" s="51">
        <v>3.339E-3</v>
      </c>
      <c r="I604" s="51">
        <v>7.8059999999999996E-3</v>
      </c>
      <c r="J604" s="51">
        <v>1.4922E-2</v>
      </c>
      <c r="K604" s="51">
        <v>1.1866E-2</v>
      </c>
      <c r="L604" s="51">
        <v>2.1864000000000001E-2</v>
      </c>
      <c r="M604" s="51">
        <v>3.339E-3</v>
      </c>
      <c r="N604" s="51">
        <v>2.8250000000000001E-2</v>
      </c>
      <c r="O604" s="52">
        <v>146.3586</v>
      </c>
      <c r="P604" s="50">
        <v>1520</v>
      </c>
      <c r="Q604" s="52">
        <v>2062.96</v>
      </c>
      <c r="R604" s="50">
        <v>8210.8000000000011</v>
      </c>
      <c r="S604" s="30">
        <v>90.555000000000007</v>
      </c>
      <c r="T604" s="50">
        <v>6.3986999999999998</v>
      </c>
      <c r="U604" s="50">
        <v>6.3966000000000003</v>
      </c>
      <c r="V604" s="50" t="s">
        <v>385</v>
      </c>
      <c r="W604" s="22" t="s">
        <v>385</v>
      </c>
      <c r="X604" s="22" t="s">
        <v>385</v>
      </c>
    </row>
    <row r="605" spans="1:24" ht="18.75" customHeight="1">
      <c r="A605" s="176">
        <v>44361</v>
      </c>
      <c r="B605" s="50">
        <v>184.7852</v>
      </c>
      <c r="C605" s="50">
        <v>259.97949999999997</v>
      </c>
      <c r="D605" s="50">
        <v>82.906000000000006</v>
      </c>
      <c r="E605" s="50">
        <v>16.39</v>
      </c>
      <c r="F605" s="51">
        <v>1.27E-4</v>
      </c>
      <c r="G605" s="51">
        <v>1.57E-3</v>
      </c>
      <c r="H605" s="51">
        <v>3.3119999999999998E-3</v>
      </c>
      <c r="I605" s="51">
        <v>7.8220000000000008E-3</v>
      </c>
      <c r="J605" s="51">
        <v>1.494E-2</v>
      </c>
      <c r="K605" s="51">
        <v>1.189E-2</v>
      </c>
      <c r="L605" s="51">
        <v>2.1822000000000001E-2</v>
      </c>
      <c r="M605" s="51">
        <v>3.3119999999999998E-3</v>
      </c>
      <c r="N605" s="51">
        <v>2.8299999999999999E-2</v>
      </c>
      <c r="O605" s="52">
        <v>146.34780000000001</v>
      </c>
      <c r="P605" s="50">
        <v>1520</v>
      </c>
      <c r="Q605" s="52">
        <v>2062.96</v>
      </c>
      <c r="R605" s="50">
        <v>8210.8000000000011</v>
      </c>
      <c r="S605" s="30">
        <v>90.075000000000003</v>
      </c>
      <c r="T605" s="50">
        <v>6.3932000000000002</v>
      </c>
      <c r="U605" s="50">
        <v>6.3861999999999997</v>
      </c>
      <c r="V605" s="50" t="s">
        <v>385</v>
      </c>
      <c r="W605" s="22" t="s">
        <v>385</v>
      </c>
      <c r="X605" s="22" t="s">
        <v>385</v>
      </c>
    </row>
    <row r="606" spans="1:24" ht="18.75" customHeight="1">
      <c r="A606" s="176">
        <v>44358</v>
      </c>
      <c r="B606" s="50">
        <v>184.99270000000001</v>
      </c>
      <c r="C606" s="50">
        <v>259.98140000000001</v>
      </c>
      <c r="D606" s="50">
        <v>82.906000000000006</v>
      </c>
      <c r="E606" s="50">
        <v>15.65</v>
      </c>
      <c r="F606" s="51">
        <v>2.03E-4</v>
      </c>
      <c r="G606" s="51">
        <v>1.469E-3</v>
      </c>
      <c r="H606" s="51">
        <v>3.0760000000000002E-3</v>
      </c>
      <c r="I606" s="51">
        <v>7.3870000000000003E-3</v>
      </c>
      <c r="J606" s="51">
        <v>1.4518E-2</v>
      </c>
      <c r="K606" s="51">
        <v>1.1423000000000001E-2</v>
      </c>
      <c r="L606" s="51">
        <v>2.1378999999999999E-2</v>
      </c>
      <c r="M606" s="51">
        <v>3.0760000000000002E-3</v>
      </c>
      <c r="N606" s="51">
        <v>2.8299999999999999E-2</v>
      </c>
      <c r="O606" s="52">
        <v>146.3356</v>
      </c>
      <c r="P606" s="50">
        <v>1520</v>
      </c>
      <c r="Q606" s="52">
        <v>2062.96</v>
      </c>
      <c r="R606" s="50">
        <v>8210.8000000000011</v>
      </c>
      <c r="S606" s="30">
        <v>90.12</v>
      </c>
      <c r="T606" s="50">
        <v>6.3872</v>
      </c>
      <c r="U606" s="50">
        <v>6.3875999999999999</v>
      </c>
      <c r="V606" s="50" t="s">
        <v>385</v>
      </c>
      <c r="W606" s="22" t="s">
        <v>385</v>
      </c>
      <c r="X606" s="22" t="s">
        <v>385</v>
      </c>
    </row>
    <row r="607" spans="1:24" ht="18.75" customHeight="1">
      <c r="A607" s="176">
        <v>44357</v>
      </c>
      <c r="B607" s="50">
        <v>185.06569999999999</v>
      </c>
      <c r="C607" s="50">
        <v>259.8503</v>
      </c>
      <c r="D607" s="50">
        <v>82.906000000000006</v>
      </c>
      <c r="E607" s="50">
        <v>16.100000000000001</v>
      </c>
      <c r="F607" s="51">
        <v>2.03E-4</v>
      </c>
      <c r="G607" s="51">
        <v>1.4289999999999999E-3</v>
      </c>
      <c r="H607" s="51">
        <v>2.8930000000000002E-3</v>
      </c>
      <c r="I607" s="51">
        <v>7.1149999999999998E-3</v>
      </c>
      <c r="J607" s="51">
        <v>1.4318000000000001E-2</v>
      </c>
      <c r="K607" s="51">
        <v>1.1191E-2</v>
      </c>
      <c r="L607" s="51">
        <v>2.1270000000000001E-2</v>
      </c>
      <c r="M607" s="51">
        <v>2.8930000000000002E-3</v>
      </c>
      <c r="N607" s="51">
        <v>2.8219999999999999E-2</v>
      </c>
      <c r="O607" s="52">
        <v>146.3237</v>
      </c>
      <c r="P607" s="50">
        <v>1520</v>
      </c>
      <c r="Q607" s="52">
        <v>2062.96</v>
      </c>
      <c r="R607" s="50">
        <v>8210.8000000000011</v>
      </c>
      <c r="S607" s="30">
        <v>90.075999999999993</v>
      </c>
      <c r="T607" s="50">
        <v>6.4005000000000001</v>
      </c>
      <c r="U607" s="50">
        <v>6.3997999999999999</v>
      </c>
      <c r="V607" s="50" t="s">
        <v>385</v>
      </c>
      <c r="W607" s="22" t="s">
        <v>385</v>
      </c>
      <c r="X607" s="22" t="s">
        <v>385</v>
      </c>
    </row>
    <row r="608" spans="1:24" ht="18.75" customHeight="1">
      <c r="A608" s="176">
        <v>44356</v>
      </c>
      <c r="B608" s="50">
        <v>184.79560000000001</v>
      </c>
      <c r="C608" s="50">
        <v>261.89479999999998</v>
      </c>
      <c r="D608" s="50">
        <v>82.906000000000006</v>
      </c>
      <c r="E608" s="50">
        <v>17.89</v>
      </c>
      <c r="F608" s="51">
        <v>1.7699999999999999E-4</v>
      </c>
      <c r="G608" s="51">
        <v>1.5479999999999999E-3</v>
      </c>
      <c r="H608" s="51">
        <v>3.1280000000000001E-3</v>
      </c>
      <c r="I608" s="51">
        <v>7.4999999999999997E-3</v>
      </c>
      <c r="J608" s="51">
        <v>1.4907999999999999E-2</v>
      </c>
      <c r="K608" s="51">
        <v>1.1658E-2</v>
      </c>
      <c r="L608" s="51">
        <v>2.1683999999999998E-2</v>
      </c>
      <c r="M608" s="51">
        <v>3.1280000000000001E-3</v>
      </c>
      <c r="N608" s="51">
        <v>2.8230000000000002E-2</v>
      </c>
      <c r="O608" s="52">
        <v>146.31299999999999</v>
      </c>
      <c r="P608" s="50">
        <v>1520</v>
      </c>
      <c r="Q608" s="52">
        <v>2062.96</v>
      </c>
      <c r="R608" s="50">
        <v>8210.8000000000011</v>
      </c>
      <c r="S608" s="30">
        <v>89.95</v>
      </c>
      <c r="T608" s="50">
        <v>6.3974000000000002</v>
      </c>
      <c r="U608" s="50">
        <v>6.3875000000000002</v>
      </c>
      <c r="V608" s="50" t="s">
        <v>385</v>
      </c>
      <c r="W608" s="22" t="s">
        <v>385</v>
      </c>
      <c r="X608" s="22" t="s">
        <v>385</v>
      </c>
    </row>
    <row r="609" spans="1:24" ht="18.75" customHeight="1">
      <c r="A609" s="176">
        <v>44355</v>
      </c>
      <c r="B609" s="50">
        <v>184.64670000000001</v>
      </c>
      <c r="C609" s="50">
        <v>262.55079999999998</v>
      </c>
      <c r="D609" s="50">
        <v>82.906000000000006</v>
      </c>
      <c r="E609" s="50">
        <v>17.07</v>
      </c>
      <c r="F609" s="51">
        <v>2.2800000000000001E-4</v>
      </c>
      <c r="G609" s="51">
        <v>1.508E-3</v>
      </c>
      <c r="H609" s="51">
        <v>2.9819999999999998E-3</v>
      </c>
      <c r="I609" s="51">
        <v>7.724E-3</v>
      </c>
      <c r="J609" s="51">
        <v>1.5330999999999999E-2</v>
      </c>
      <c r="K609" s="51">
        <v>1.2031E-2</v>
      </c>
      <c r="L609" s="51">
        <v>2.2151000000000001E-2</v>
      </c>
      <c r="M609" s="51">
        <v>2.9819999999999998E-3</v>
      </c>
      <c r="N609" s="51">
        <v>2.8379999999999999E-2</v>
      </c>
      <c r="O609" s="52">
        <v>146.25909999999999</v>
      </c>
      <c r="P609" s="50">
        <v>1520</v>
      </c>
      <c r="Q609" s="52">
        <v>2062.96</v>
      </c>
      <c r="R609" s="50">
        <v>8210.8000000000011</v>
      </c>
      <c r="S609" s="30">
        <v>90.135999999999996</v>
      </c>
      <c r="T609" s="50">
        <v>6.3952</v>
      </c>
      <c r="U609" s="50">
        <v>6.3922999999999996</v>
      </c>
      <c r="V609" s="50" t="s">
        <v>385</v>
      </c>
      <c r="W609" s="22" t="s">
        <v>385</v>
      </c>
      <c r="X609" s="22" t="s">
        <v>385</v>
      </c>
    </row>
    <row r="610" spans="1:24" ht="18.75" customHeight="1">
      <c r="A610" s="176">
        <v>44354</v>
      </c>
      <c r="B610" s="50">
        <v>184.32830000000001</v>
      </c>
      <c r="C610" s="50">
        <v>261.83749999999998</v>
      </c>
      <c r="D610" s="50">
        <v>82.906000000000006</v>
      </c>
      <c r="E610" s="50">
        <v>16.420000000000002</v>
      </c>
      <c r="F610" s="51">
        <v>1.7699999999999999E-4</v>
      </c>
      <c r="G610" s="51">
        <v>1.547E-3</v>
      </c>
      <c r="H610" s="51">
        <v>3.0890000000000002E-3</v>
      </c>
      <c r="I610" s="51">
        <v>7.9330000000000008E-3</v>
      </c>
      <c r="J610" s="51">
        <v>1.5687E-2</v>
      </c>
      <c r="K610" s="51">
        <v>1.2359E-2</v>
      </c>
      <c r="L610" s="51">
        <v>2.2467999999999998E-2</v>
      </c>
      <c r="M610" s="51">
        <v>3.0890000000000002E-3</v>
      </c>
      <c r="N610" s="51">
        <v>2.8250000000000001E-2</v>
      </c>
      <c r="O610" s="52">
        <v>146.25530000000001</v>
      </c>
      <c r="P610" s="50">
        <v>1520</v>
      </c>
      <c r="Q610" s="52">
        <v>2062.96</v>
      </c>
      <c r="R610" s="50">
        <v>8210.8000000000011</v>
      </c>
      <c r="S610" s="30">
        <v>90.512</v>
      </c>
      <c r="T610" s="50">
        <v>6.4038000000000004</v>
      </c>
      <c r="U610" s="50">
        <v>6.3992000000000004</v>
      </c>
      <c r="V610" s="50" t="s">
        <v>385</v>
      </c>
      <c r="W610" s="22" t="s">
        <v>385</v>
      </c>
      <c r="X610" s="22" t="s">
        <v>385</v>
      </c>
    </row>
    <row r="611" spans="1:24" ht="18.75" customHeight="1">
      <c r="A611" s="176">
        <v>44351</v>
      </c>
      <c r="B611" s="50">
        <v>184.29730000000001</v>
      </c>
      <c r="C611" s="50">
        <v>261.7473</v>
      </c>
      <c r="D611" s="50">
        <v>85.826999999999998</v>
      </c>
      <c r="E611" s="50">
        <v>16.420000000000002</v>
      </c>
      <c r="F611" s="51">
        <v>1.27E-4</v>
      </c>
      <c r="G611" s="51">
        <v>1.4480000000000001E-3</v>
      </c>
      <c r="H611" s="51">
        <v>3.0079999999999998E-3</v>
      </c>
      <c r="I611" s="51">
        <v>7.7879999999999998E-3</v>
      </c>
      <c r="J611" s="51">
        <v>1.5533999999999999E-2</v>
      </c>
      <c r="K611" s="51">
        <v>1.2241999999999999E-2</v>
      </c>
      <c r="L611" s="51">
        <v>2.2313E-2</v>
      </c>
      <c r="M611" s="51">
        <v>3.0079999999999998E-3</v>
      </c>
      <c r="N611" s="51">
        <v>2.7789999999999999E-2</v>
      </c>
      <c r="O611" s="52">
        <v>146.24449999999999</v>
      </c>
      <c r="P611" s="50">
        <v>1520</v>
      </c>
      <c r="Q611" s="52">
        <v>2062.96</v>
      </c>
      <c r="R611" s="50">
        <v>8210.8000000000011</v>
      </c>
      <c r="S611" s="30">
        <v>89.909000000000006</v>
      </c>
      <c r="T611" s="50">
        <v>6.3811</v>
      </c>
      <c r="U611" s="50">
        <v>6.3833000000000002</v>
      </c>
      <c r="V611" s="50" t="s">
        <v>385</v>
      </c>
      <c r="W611" s="22" t="s">
        <v>385</v>
      </c>
      <c r="X611" s="22" t="s">
        <v>385</v>
      </c>
    </row>
    <row r="612" spans="1:24" ht="18.75" customHeight="1">
      <c r="A612" s="176">
        <v>44350</v>
      </c>
      <c r="B612" s="50">
        <v>183.459</v>
      </c>
      <c r="C612" s="50">
        <v>262.3537</v>
      </c>
      <c r="D612" s="50">
        <v>87.313000000000002</v>
      </c>
      <c r="E612" s="50">
        <v>18.04</v>
      </c>
      <c r="F612" s="51">
        <v>1.27E-4</v>
      </c>
      <c r="G612" s="51">
        <v>1.5449999999999999E-3</v>
      </c>
      <c r="H612" s="51">
        <v>3.2469999999999999E-3</v>
      </c>
      <c r="I612" s="51">
        <v>8.397E-3</v>
      </c>
      <c r="J612" s="51">
        <v>1.6250000000000001E-2</v>
      </c>
      <c r="K612" s="51">
        <v>1.2945999999999999E-2</v>
      </c>
      <c r="L612" s="51">
        <v>2.2960000000000001E-2</v>
      </c>
      <c r="M612" s="51">
        <v>3.2469999999999999E-3</v>
      </c>
      <c r="N612" s="51">
        <v>2.751E-2</v>
      </c>
      <c r="O612" s="52">
        <v>146.2002</v>
      </c>
      <c r="P612" s="50">
        <v>1520</v>
      </c>
      <c r="Q612" s="52">
        <v>2062.96</v>
      </c>
      <c r="R612" s="50">
        <v>8210.8000000000011</v>
      </c>
      <c r="S612" s="30">
        <v>89.831000000000003</v>
      </c>
      <c r="T612" s="50">
        <v>6.3811999999999998</v>
      </c>
      <c r="U612" s="50">
        <v>6.3830999999999998</v>
      </c>
      <c r="V612" s="50" t="s">
        <v>385</v>
      </c>
      <c r="W612" s="22" t="s">
        <v>385</v>
      </c>
      <c r="X612" s="22" t="s">
        <v>385</v>
      </c>
    </row>
    <row r="613" spans="1:24" ht="18.75" customHeight="1">
      <c r="A613" s="176">
        <v>44349</v>
      </c>
      <c r="B613" s="50">
        <v>183.65979999999999</v>
      </c>
      <c r="C613" s="50">
        <v>263.23899999999998</v>
      </c>
      <c r="D613" s="50">
        <v>86.063000000000002</v>
      </c>
      <c r="E613" s="50">
        <v>17.48</v>
      </c>
      <c r="F613" s="51">
        <v>1.27E-4</v>
      </c>
      <c r="G613" s="51">
        <v>1.446E-3</v>
      </c>
      <c r="H613" s="51">
        <v>3.006E-3</v>
      </c>
      <c r="I613" s="51">
        <v>7.9319999999999998E-3</v>
      </c>
      <c r="J613" s="51">
        <v>1.5875E-2</v>
      </c>
      <c r="K613" s="51">
        <v>1.2522999999999999E-2</v>
      </c>
      <c r="L613" s="51">
        <v>2.2717000000000001E-2</v>
      </c>
      <c r="M613" s="51">
        <v>3.006E-3</v>
      </c>
      <c r="N613" s="51">
        <v>2.7629999999999998E-2</v>
      </c>
      <c r="O613" s="52">
        <v>146.136</v>
      </c>
      <c r="P613" s="50">
        <v>1520</v>
      </c>
      <c r="Q613" s="52">
        <v>2062.96</v>
      </c>
      <c r="R613" s="50">
        <v>8210.8000000000011</v>
      </c>
      <c r="S613" s="30">
        <v>89.828999999999994</v>
      </c>
      <c r="T613" s="50">
        <v>6.3700999999999999</v>
      </c>
      <c r="U613" s="50">
        <v>6.3727999999999998</v>
      </c>
      <c r="V613" s="50" t="s">
        <v>385</v>
      </c>
      <c r="W613" s="22" t="s">
        <v>385</v>
      </c>
      <c r="X613" s="22" t="s">
        <v>385</v>
      </c>
    </row>
    <row r="614" spans="1:24" ht="18.75" customHeight="1">
      <c r="A614" s="176">
        <v>44348</v>
      </c>
      <c r="B614" s="50">
        <v>183.55170000000001</v>
      </c>
      <c r="C614" s="50">
        <v>263.02370000000002</v>
      </c>
      <c r="D614" s="50">
        <v>86.063000000000002</v>
      </c>
      <c r="E614" s="50">
        <v>17.899999999999999</v>
      </c>
      <c r="F614" s="51">
        <v>7.6000000000000004E-5</v>
      </c>
      <c r="G614" s="51">
        <v>1.4660000000000001E-3</v>
      </c>
      <c r="H614" s="51">
        <v>3.032E-3</v>
      </c>
      <c r="I614" s="51">
        <v>8.0440000000000008E-3</v>
      </c>
      <c r="J614" s="51">
        <v>1.6062E-2</v>
      </c>
      <c r="K614" s="51">
        <v>1.2687E-2</v>
      </c>
      <c r="L614" s="51">
        <v>2.2866999999999998E-2</v>
      </c>
      <c r="M614" s="51">
        <v>3.032E-3</v>
      </c>
      <c r="N614" s="51">
        <v>2.7449999999999999E-2</v>
      </c>
      <c r="O614" s="52">
        <v>146.0874</v>
      </c>
      <c r="P614" s="50">
        <v>1520</v>
      </c>
      <c r="Q614" s="52">
        <v>2075.81</v>
      </c>
      <c r="R614" s="50">
        <v>7819.5</v>
      </c>
      <c r="S614" s="30">
        <v>90.031000000000006</v>
      </c>
      <c r="T614" s="50">
        <v>6.3685</v>
      </c>
      <c r="U614" s="50">
        <v>6.3602999999999996</v>
      </c>
      <c r="V614" s="50" t="s">
        <v>385</v>
      </c>
      <c r="W614" s="22" t="s">
        <v>385</v>
      </c>
      <c r="X614" s="22" t="s">
        <v>385</v>
      </c>
    </row>
    <row r="615" spans="1:24" ht="18.75" customHeight="1">
      <c r="A615" s="176">
        <v>44347</v>
      </c>
      <c r="B615" s="50">
        <v>183.72300000000001</v>
      </c>
      <c r="C615" s="50">
        <v>264.25619999999998</v>
      </c>
      <c r="D615" s="50">
        <v>86.063000000000002</v>
      </c>
      <c r="E615" s="50">
        <v>16.760000000000002</v>
      </c>
      <c r="F615" s="51">
        <v>2.5000000000000001E-5</v>
      </c>
      <c r="G615" s="51">
        <v>1.407E-3</v>
      </c>
      <c r="H615" s="51">
        <v>2.9789999999999999E-3</v>
      </c>
      <c r="I615" s="51">
        <v>7.9950000000000004E-3</v>
      </c>
      <c r="J615" s="51">
        <v>1.5942999999999999E-2</v>
      </c>
      <c r="K615" s="51">
        <v>1.2617E-2</v>
      </c>
      <c r="L615" s="51">
        <v>2.2824000000000001E-2</v>
      </c>
      <c r="M615" s="51">
        <v>2.9789999999999999E-3</v>
      </c>
      <c r="N615" s="51">
        <v>2.7470000000000001E-2</v>
      </c>
      <c r="O615" s="52">
        <v>146.03989999999999</v>
      </c>
      <c r="P615" s="50">
        <v>1520</v>
      </c>
      <c r="Q615" s="52">
        <v>2075.81</v>
      </c>
      <c r="R615" s="50">
        <v>7819.5</v>
      </c>
      <c r="S615" s="30">
        <v>89.971000000000004</v>
      </c>
      <c r="T615" s="50">
        <v>6.3833000000000002</v>
      </c>
      <c r="U615" s="50">
        <v>6.3731999999999998</v>
      </c>
      <c r="V615" s="50" t="s">
        <v>385</v>
      </c>
      <c r="W615" s="22" t="s">
        <v>385</v>
      </c>
      <c r="X615" s="22" t="s">
        <v>385</v>
      </c>
    </row>
    <row r="616" spans="1:24" ht="18.75" customHeight="1">
      <c r="A616" s="176">
        <v>44344</v>
      </c>
      <c r="B616" s="50">
        <v>183.72300000000001</v>
      </c>
      <c r="C616" s="50">
        <v>264.25619999999998</v>
      </c>
      <c r="D616" s="50">
        <v>86.063000000000002</v>
      </c>
      <c r="E616" s="50">
        <v>16.760000000000002</v>
      </c>
      <c r="F616" s="51">
        <v>2.5000000000000001E-5</v>
      </c>
      <c r="G616" s="51">
        <v>1.407E-3</v>
      </c>
      <c r="H616" s="51">
        <v>2.9789999999999999E-3</v>
      </c>
      <c r="I616" s="51">
        <v>7.9950000000000004E-3</v>
      </c>
      <c r="J616" s="51">
        <v>1.5942999999999999E-2</v>
      </c>
      <c r="K616" s="51">
        <v>1.2617E-2</v>
      </c>
      <c r="L616" s="51">
        <v>2.2824000000000001E-2</v>
      </c>
      <c r="M616" s="51">
        <v>2.9789999999999999E-3</v>
      </c>
      <c r="N616" s="51">
        <v>2.7470000000000001E-2</v>
      </c>
      <c r="O616" s="52">
        <v>145.97499999999999</v>
      </c>
      <c r="P616" s="50">
        <v>1520</v>
      </c>
      <c r="Q616" s="52">
        <v>2075.81</v>
      </c>
      <c r="R616" s="50">
        <v>7819.5</v>
      </c>
      <c r="S616" s="30">
        <v>90.042000000000002</v>
      </c>
      <c r="T616" s="50">
        <v>6.3907999999999996</v>
      </c>
      <c r="U616" s="50">
        <v>6.3814000000000002</v>
      </c>
      <c r="V616" s="50" t="s">
        <v>385</v>
      </c>
      <c r="W616" s="22" t="s">
        <v>385</v>
      </c>
      <c r="X616" s="22" t="s">
        <v>385</v>
      </c>
    </row>
    <row r="617" spans="1:24" ht="18.75" customHeight="1">
      <c r="A617" s="176">
        <v>44343</v>
      </c>
      <c r="B617" s="50">
        <v>183.50919999999999</v>
      </c>
      <c r="C617" s="50">
        <v>264.59179999999998</v>
      </c>
      <c r="D617" s="50">
        <v>86.063000000000002</v>
      </c>
      <c r="E617" s="50">
        <v>16.739999999999998</v>
      </c>
      <c r="F617" s="51">
        <v>2.5000000000000001E-5</v>
      </c>
      <c r="G617" s="51">
        <v>1.446E-3</v>
      </c>
      <c r="H617" s="51">
        <v>3.0300000000000001E-3</v>
      </c>
      <c r="I617" s="51">
        <v>8.1550000000000008E-3</v>
      </c>
      <c r="J617" s="51">
        <v>1.6062E-2</v>
      </c>
      <c r="K617" s="51">
        <v>1.2571000000000001E-2</v>
      </c>
      <c r="L617" s="51">
        <v>2.2825000000000002E-2</v>
      </c>
      <c r="M617" s="51">
        <v>3.0300000000000001E-3</v>
      </c>
      <c r="N617" s="51">
        <v>2.7320000000000001E-2</v>
      </c>
      <c r="O617" s="52">
        <v>145.94829999999999</v>
      </c>
      <c r="P617" s="50">
        <v>1520</v>
      </c>
      <c r="Q617" s="52">
        <v>2075.81</v>
      </c>
      <c r="R617" s="50">
        <v>7819.5</v>
      </c>
      <c r="S617" s="30">
        <v>89.638999999999996</v>
      </c>
      <c r="T617" s="50">
        <v>6.4107000000000003</v>
      </c>
      <c r="U617" s="50">
        <v>6.4112999999999998</v>
      </c>
      <c r="V617" s="50" t="s">
        <v>385</v>
      </c>
      <c r="W617" s="22" t="s">
        <v>385</v>
      </c>
      <c r="X617" s="22" t="s">
        <v>385</v>
      </c>
    </row>
    <row r="618" spans="1:24" ht="18.75" customHeight="1">
      <c r="A618" s="176">
        <v>44342</v>
      </c>
      <c r="B618" s="50">
        <v>183.60380000000001</v>
      </c>
      <c r="C618" s="50">
        <v>265.23469999999998</v>
      </c>
      <c r="D618" s="50">
        <v>87.906000000000006</v>
      </c>
      <c r="E618" s="50">
        <v>17.36</v>
      </c>
      <c r="F618" s="51">
        <v>5.1E-5</v>
      </c>
      <c r="G618" s="51">
        <v>1.485E-3</v>
      </c>
      <c r="H618" s="51">
        <v>3.029E-3</v>
      </c>
      <c r="I618" s="51">
        <v>7.8239999999999994E-3</v>
      </c>
      <c r="J618" s="51">
        <v>1.5757E-2</v>
      </c>
      <c r="K618" s="51">
        <v>1.2333999999999999E-2</v>
      </c>
      <c r="L618" s="51">
        <v>2.2561000000000001E-2</v>
      </c>
      <c r="M618" s="51">
        <v>3.029E-3</v>
      </c>
      <c r="N618" s="51">
        <v>2.716E-2</v>
      </c>
      <c r="O618" s="52">
        <v>145.93260000000001</v>
      </c>
      <c r="P618" s="50">
        <v>1520</v>
      </c>
      <c r="Q618" s="52">
        <v>2075.81</v>
      </c>
      <c r="R618" s="50">
        <v>7819.5</v>
      </c>
      <c r="S618" s="30">
        <v>89.843999999999994</v>
      </c>
      <c r="T618" s="50">
        <v>6.4192999999999998</v>
      </c>
      <c r="U618" s="50">
        <v>6.4096000000000002</v>
      </c>
      <c r="V618" s="50" t="s">
        <v>385</v>
      </c>
      <c r="W618" s="22" t="s">
        <v>385</v>
      </c>
      <c r="X618" s="22" t="s">
        <v>385</v>
      </c>
    </row>
    <row r="619" spans="1:24" ht="18.75" customHeight="1">
      <c r="A619" s="176">
        <v>44341</v>
      </c>
      <c r="B619" s="50">
        <v>183.6258</v>
      </c>
      <c r="C619" s="50">
        <v>264.64510000000001</v>
      </c>
      <c r="D619" s="50">
        <v>87.906000000000006</v>
      </c>
      <c r="E619" s="50">
        <v>18.84</v>
      </c>
      <c r="F619" s="51">
        <v>7.6000000000000004E-5</v>
      </c>
      <c r="G619" s="51">
        <v>1.4120000000000001E-3</v>
      </c>
      <c r="H619" s="51">
        <v>3.0019999999999999E-3</v>
      </c>
      <c r="I619" s="51">
        <v>7.7099999999999998E-3</v>
      </c>
      <c r="J619" s="51">
        <v>1.5587999999999999E-2</v>
      </c>
      <c r="K619" s="51">
        <v>1.2193000000000001E-2</v>
      </c>
      <c r="L619" s="51">
        <v>2.2477E-2</v>
      </c>
      <c r="M619" s="51">
        <v>3.0019999999999999E-3</v>
      </c>
      <c r="N619" s="51">
        <v>2.717E-2</v>
      </c>
      <c r="O619" s="52">
        <v>145.87260000000001</v>
      </c>
      <c r="P619" s="50">
        <v>1520</v>
      </c>
      <c r="Q619" s="52">
        <v>2075.81</v>
      </c>
      <c r="R619" s="50">
        <v>7819.5</v>
      </c>
      <c r="S619" s="30">
        <v>90.016999999999996</v>
      </c>
      <c r="T619" s="50">
        <v>6.4340000000000002</v>
      </c>
      <c r="U619" s="50">
        <v>6.4367999999999999</v>
      </c>
      <c r="V619" s="50" t="s">
        <v>385</v>
      </c>
      <c r="W619" s="22" t="s">
        <v>385</v>
      </c>
      <c r="X619" s="22" t="s">
        <v>385</v>
      </c>
    </row>
    <row r="620" spans="1:24" ht="18.75" customHeight="1">
      <c r="A620" s="176">
        <v>44340</v>
      </c>
      <c r="B620" s="50">
        <v>183.2199</v>
      </c>
      <c r="C620" s="50">
        <v>264.14920000000001</v>
      </c>
      <c r="D620" s="50">
        <v>87.906000000000006</v>
      </c>
      <c r="E620" s="50">
        <v>18.399999999999999</v>
      </c>
      <c r="F620" s="51">
        <v>2.5000000000000001E-5</v>
      </c>
      <c r="G620" s="51">
        <v>1.493E-3</v>
      </c>
      <c r="H620" s="51">
        <v>3.1870000000000002E-3</v>
      </c>
      <c r="I620" s="51">
        <v>8.0339999999999995E-3</v>
      </c>
      <c r="J620" s="51">
        <v>1.6011999999999998E-2</v>
      </c>
      <c r="K620" s="51">
        <v>1.2593999999999999E-2</v>
      </c>
      <c r="L620" s="51">
        <v>2.2988999999999999E-2</v>
      </c>
      <c r="M620" s="51">
        <v>3.1870000000000002E-3</v>
      </c>
      <c r="N620" s="51">
        <v>2.717E-2</v>
      </c>
      <c r="O620" s="52">
        <v>145.83510000000001</v>
      </c>
      <c r="P620" s="50">
        <v>1520</v>
      </c>
      <c r="Q620" s="52">
        <v>2075.81</v>
      </c>
      <c r="R620" s="50">
        <v>7819.5</v>
      </c>
      <c r="S620" s="30">
        <v>89.808000000000007</v>
      </c>
      <c r="T620" s="50">
        <v>6.4348000000000001</v>
      </c>
      <c r="U620" s="50">
        <v>6.4339000000000004</v>
      </c>
      <c r="V620" s="50" t="s">
        <v>385</v>
      </c>
      <c r="W620" s="22" t="s">
        <v>385</v>
      </c>
      <c r="X620" s="22" t="s">
        <v>385</v>
      </c>
    </row>
    <row r="621" spans="1:24" ht="18.75" customHeight="1">
      <c r="A621" s="176">
        <v>44337</v>
      </c>
      <c r="B621" s="50">
        <v>182.89619999999999</v>
      </c>
      <c r="C621" s="50">
        <v>263.77359999999999</v>
      </c>
      <c r="D621" s="50">
        <v>85.337999999999994</v>
      </c>
      <c r="E621" s="50">
        <v>20.149999999999999</v>
      </c>
      <c r="F621" s="51">
        <v>-2.5000000000000001E-5</v>
      </c>
      <c r="G621" s="51">
        <v>1.5330000000000001E-3</v>
      </c>
      <c r="H621" s="51">
        <v>3.2659999999999998E-3</v>
      </c>
      <c r="I621" s="51">
        <v>8.2120000000000005E-3</v>
      </c>
      <c r="J621" s="51">
        <v>1.6216000000000001E-2</v>
      </c>
      <c r="K621" s="51">
        <v>1.2782999999999999E-2</v>
      </c>
      <c r="L621" s="51">
        <v>2.3175999999999999E-2</v>
      </c>
      <c r="M621" s="51">
        <v>3.2659999999999998E-3</v>
      </c>
      <c r="N621" s="51">
        <v>2.7089999999999999E-2</v>
      </c>
      <c r="O621" s="52">
        <v>145.79810000000001</v>
      </c>
      <c r="P621" s="50">
        <v>1520</v>
      </c>
      <c r="Q621" s="52">
        <v>2075.81</v>
      </c>
      <c r="R621" s="50">
        <v>7819.5</v>
      </c>
      <c r="S621" s="30">
        <v>90.191000000000003</v>
      </c>
      <c r="T621" s="50">
        <v>6.4348999999999998</v>
      </c>
      <c r="U621" s="50">
        <v>6.4401999999999999</v>
      </c>
      <c r="V621" s="50" t="s">
        <v>385</v>
      </c>
      <c r="W621" s="22" t="s">
        <v>385</v>
      </c>
      <c r="X621" s="22" t="s">
        <v>385</v>
      </c>
    </row>
    <row r="622" spans="1:24" ht="18.75" customHeight="1">
      <c r="A622" s="176">
        <v>44336</v>
      </c>
      <c r="B622" s="50">
        <v>182.81360000000001</v>
      </c>
      <c r="C622" s="50">
        <v>263.56319999999999</v>
      </c>
      <c r="D622" s="50">
        <v>85.337999999999994</v>
      </c>
      <c r="E622" s="50">
        <v>20.67</v>
      </c>
      <c r="F622" s="51">
        <v>2.5000000000000001E-5</v>
      </c>
      <c r="G622" s="51">
        <v>1.451E-3</v>
      </c>
      <c r="H622" s="51">
        <v>3.2109999999999999E-3</v>
      </c>
      <c r="I622" s="51">
        <v>8.1139999999999997E-3</v>
      </c>
      <c r="J622" s="51">
        <v>1.6250000000000001E-2</v>
      </c>
      <c r="K622" s="51">
        <v>1.2736000000000001E-2</v>
      </c>
      <c r="L622" s="51">
        <v>2.3306E-2</v>
      </c>
      <c r="M622" s="51">
        <v>3.2109999999999999E-3</v>
      </c>
      <c r="N622" s="51">
        <v>2.726E-2</v>
      </c>
      <c r="O622" s="52">
        <v>145.77180000000001</v>
      </c>
      <c r="P622" s="50">
        <v>1520</v>
      </c>
      <c r="Q622" s="52">
        <v>2075.81</v>
      </c>
      <c r="R622" s="50">
        <v>7819.5</v>
      </c>
      <c r="S622" s="30">
        <v>89.75</v>
      </c>
      <c r="T622" s="50">
        <v>6.4257</v>
      </c>
      <c r="U622" s="50">
        <v>6.4217000000000004</v>
      </c>
      <c r="V622" s="50" t="s">
        <v>385</v>
      </c>
      <c r="W622" s="22" t="s">
        <v>385</v>
      </c>
      <c r="X622" s="22" t="s">
        <v>385</v>
      </c>
    </row>
    <row r="623" spans="1:24" ht="18.75" customHeight="1">
      <c r="A623" s="176">
        <v>44335</v>
      </c>
      <c r="B623" s="50">
        <v>182.584</v>
      </c>
      <c r="C623" s="50">
        <v>263.5847</v>
      </c>
      <c r="D623" s="50">
        <v>85.337999999999994</v>
      </c>
      <c r="E623" s="50">
        <v>22.18</v>
      </c>
      <c r="F623" s="51">
        <v>2.5000000000000001E-5</v>
      </c>
      <c r="G623" s="51">
        <v>1.552E-3</v>
      </c>
      <c r="H623" s="51">
        <v>3.4740000000000001E-3</v>
      </c>
      <c r="I623" s="51">
        <v>8.567E-3</v>
      </c>
      <c r="J623" s="51">
        <v>1.6709999999999999E-2</v>
      </c>
      <c r="K623" s="51">
        <v>1.3207999999999999E-2</v>
      </c>
      <c r="L623" s="51">
        <v>2.3691E-2</v>
      </c>
      <c r="M623" s="51">
        <v>3.4740000000000001E-3</v>
      </c>
      <c r="N623" s="51">
        <v>2.742E-2</v>
      </c>
      <c r="O623" s="52">
        <v>145.75839999999999</v>
      </c>
      <c r="P623" s="50">
        <v>1520</v>
      </c>
      <c r="Q623" s="52">
        <v>2075.81</v>
      </c>
      <c r="R623" s="50">
        <v>7819.5</v>
      </c>
      <c r="S623" s="30">
        <v>90.164000000000001</v>
      </c>
      <c r="T623" s="50">
        <v>6.4390000000000001</v>
      </c>
      <c r="U623" s="50">
        <v>6.4424999999999999</v>
      </c>
      <c r="V623" s="50" t="s">
        <v>385</v>
      </c>
      <c r="W623" s="22" t="s">
        <v>385</v>
      </c>
      <c r="X623" s="22" t="s">
        <v>385</v>
      </c>
    </row>
    <row r="624" spans="1:24" ht="18.75" customHeight="1">
      <c r="A624" s="176">
        <v>44334</v>
      </c>
      <c r="B624" s="50">
        <v>182.87370000000001</v>
      </c>
      <c r="C624" s="50">
        <v>263.5532</v>
      </c>
      <c r="D624" s="50">
        <v>85.337999999999994</v>
      </c>
      <c r="E624" s="50">
        <v>21.34</v>
      </c>
      <c r="F624" s="51">
        <v>2.5000000000000001E-5</v>
      </c>
      <c r="G624" s="51">
        <v>1.4909999999999999E-3</v>
      </c>
      <c r="H624" s="51">
        <v>3.2620000000000001E-3</v>
      </c>
      <c r="I624" s="51">
        <v>8.1779999999999995E-3</v>
      </c>
      <c r="J624" s="51">
        <v>1.6369000000000002E-2</v>
      </c>
      <c r="K624" s="51">
        <v>1.2806E-2</v>
      </c>
      <c r="L624" s="51">
        <v>2.3597E-2</v>
      </c>
      <c r="M624" s="51">
        <v>3.2620000000000001E-3</v>
      </c>
      <c r="N624" s="51">
        <v>2.7609999999999999E-2</v>
      </c>
      <c r="O624" s="52">
        <v>145.7405</v>
      </c>
      <c r="P624" s="50">
        <v>1520</v>
      </c>
      <c r="Q624" s="52">
        <v>2075.81</v>
      </c>
      <c r="R624" s="50">
        <v>7819.5</v>
      </c>
      <c r="S624" s="30">
        <v>90.320999999999998</v>
      </c>
      <c r="T624" s="50">
        <v>6.4371</v>
      </c>
      <c r="U624" s="50">
        <v>6.4378000000000002</v>
      </c>
      <c r="V624" s="50" t="s">
        <v>385</v>
      </c>
      <c r="W624" s="22" t="s">
        <v>385</v>
      </c>
      <c r="X624" s="22" t="s">
        <v>385</v>
      </c>
    </row>
    <row r="625" spans="1:24" ht="18.75" customHeight="1">
      <c r="A625" s="176">
        <v>44333</v>
      </c>
      <c r="B625" s="50">
        <v>182.96420000000001</v>
      </c>
      <c r="C625" s="50">
        <v>263.3383</v>
      </c>
      <c r="D625" s="50">
        <v>82.665999999999997</v>
      </c>
      <c r="E625" s="50">
        <v>19.72</v>
      </c>
      <c r="F625" s="51">
        <v>5.1E-5</v>
      </c>
      <c r="G625" s="51">
        <v>1.531E-3</v>
      </c>
      <c r="H625" s="51">
        <v>3.3400000000000001E-3</v>
      </c>
      <c r="I625" s="51">
        <v>8.3549999999999996E-3</v>
      </c>
      <c r="J625" s="51">
        <v>1.6487999999999999E-2</v>
      </c>
      <c r="K625" s="51">
        <v>1.2971E-2</v>
      </c>
      <c r="L625" s="51">
        <v>2.3626000000000001E-2</v>
      </c>
      <c r="M625" s="51">
        <v>3.3400000000000001E-3</v>
      </c>
      <c r="N625" s="51">
        <v>2.767E-2</v>
      </c>
      <c r="O625" s="52">
        <v>145.72210000000001</v>
      </c>
      <c r="P625" s="50">
        <v>1520</v>
      </c>
      <c r="Q625" s="52">
        <v>2075.81</v>
      </c>
      <c r="R625" s="50">
        <v>7819.5</v>
      </c>
      <c r="S625" s="30">
        <v>90.751999999999995</v>
      </c>
      <c r="T625" s="50">
        <v>6.452</v>
      </c>
      <c r="U625" s="50">
        <v>6.4481000000000002</v>
      </c>
      <c r="V625" s="50" t="s">
        <v>385</v>
      </c>
      <c r="W625" s="22" t="s">
        <v>385</v>
      </c>
      <c r="X625" s="22" t="s">
        <v>385</v>
      </c>
    </row>
    <row r="626" spans="1:24" ht="18.75" customHeight="1">
      <c r="A626" s="176">
        <v>44330</v>
      </c>
      <c r="B626" s="50">
        <v>183.07079999999999</v>
      </c>
      <c r="C626" s="50">
        <v>263.24470000000002</v>
      </c>
      <c r="D626" s="50">
        <v>82.665999999999997</v>
      </c>
      <c r="E626" s="50">
        <v>18.809999999999999</v>
      </c>
      <c r="F626" s="51">
        <v>-2.5000000000000001E-5</v>
      </c>
      <c r="G626" s="51">
        <v>1.47E-3</v>
      </c>
      <c r="H626" s="51">
        <v>3.261E-3</v>
      </c>
      <c r="I626" s="51">
        <v>8.1290000000000008E-3</v>
      </c>
      <c r="J626" s="51">
        <v>1.6284E-2</v>
      </c>
      <c r="K626" s="51">
        <v>1.2759E-2</v>
      </c>
      <c r="L626" s="51">
        <v>2.3401000000000002E-2</v>
      </c>
      <c r="M626" s="51">
        <v>3.261E-3</v>
      </c>
      <c r="N626" s="51">
        <v>2.7570000000000001E-2</v>
      </c>
      <c r="O626" s="52">
        <v>145.7217</v>
      </c>
      <c r="P626" s="50">
        <v>1520</v>
      </c>
      <c r="Q626" s="52">
        <v>2075.81</v>
      </c>
      <c r="R626" s="50">
        <v>7819.5</v>
      </c>
      <c r="S626" s="30">
        <v>90.712999999999994</v>
      </c>
      <c r="T626" s="50">
        <v>6.4564000000000004</v>
      </c>
      <c r="U626" s="50">
        <v>6.4588000000000001</v>
      </c>
      <c r="V626" s="50" t="s">
        <v>385</v>
      </c>
      <c r="W626" s="22" t="s">
        <v>385</v>
      </c>
      <c r="X626" s="22" t="s">
        <v>385</v>
      </c>
    </row>
    <row r="627" spans="1:24" ht="18.75" customHeight="1">
      <c r="A627" s="176">
        <v>44329</v>
      </c>
      <c r="B627" s="50">
        <v>182.952</v>
      </c>
      <c r="C627" s="50">
        <v>263.27199999999999</v>
      </c>
      <c r="D627" s="50">
        <v>82.665999999999997</v>
      </c>
      <c r="E627" s="50">
        <v>23.13</v>
      </c>
      <c r="F627" s="51">
        <v>7.6000000000000004E-5</v>
      </c>
      <c r="G627" s="51">
        <v>1.529E-3</v>
      </c>
      <c r="H627" s="51">
        <v>3.3400000000000001E-3</v>
      </c>
      <c r="I627" s="51">
        <v>8.2730000000000008E-3</v>
      </c>
      <c r="J627" s="51">
        <v>1.6573999999999998E-2</v>
      </c>
      <c r="K627" s="51">
        <v>1.3018E-2</v>
      </c>
      <c r="L627" s="51">
        <v>2.3955000000000001E-2</v>
      </c>
      <c r="M627" s="51">
        <v>3.3400000000000001E-3</v>
      </c>
      <c r="N627" s="51">
        <v>2.733E-2</v>
      </c>
      <c r="O627" s="52">
        <v>145.71299999999999</v>
      </c>
      <c r="P627" s="50">
        <v>1520</v>
      </c>
      <c r="Q627" s="52">
        <v>2075.81</v>
      </c>
      <c r="R627" s="50">
        <v>7819.5</v>
      </c>
      <c r="S627" s="30">
        <v>90.141000000000005</v>
      </c>
      <c r="T627" s="50">
        <v>6.4291999999999998</v>
      </c>
      <c r="U627" s="50">
        <v>6.4287999999999998</v>
      </c>
      <c r="V627" s="50" t="s">
        <v>385</v>
      </c>
      <c r="W627" s="22" t="s">
        <v>385</v>
      </c>
      <c r="X627" s="22" t="s">
        <v>385</v>
      </c>
    </row>
    <row r="628" spans="1:24" ht="18.75" customHeight="1">
      <c r="A628" s="176">
        <v>44328</v>
      </c>
      <c r="B628" s="50">
        <v>182.7886</v>
      </c>
      <c r="C628" s="50">
        <v>263.50400000000002</v>
      </c>
      <c r="D628" s="50">
        <v>82.665999999999997</v>
      </c>
      <c r="E628" s="50">
        <v>27.59</v>
      </c>
      <c r="F628" s="51">
        <v>5.1E-5</v>
      </c>
      <c r="G628" s="51">
        <v>1.629E-3</v>
      </c>
      <c r="H628" s="51">
        <v>3.5500000000000002E-3</v>
      </c>
      <c r="I628" s="51">
        <v>8.6280000000000003E-3</v>
      </c>
      <c r="J628" s="51">
        <v>1.6916E-2</v>
      </c>
      <c r="K628" s="51">
        <v>1.3396E-2</v>
      </c>
      <c r="L628" s="51">
        <v>2.4112999999999999E-2</v>
      </c>
      <c r="M628" s="51">
        <v>3.5500000000000002E-3</v>
      </c>
      <c r="N628" s="51">
        <v>2.7189999999999999E-2</v>
      </c>
      <c r="O628" s="52">
        <v>145.6849</v>
      </c>
      <c r="P628" s="50">
        <v>1520</v>
      </c>
      <c r="Q628" s="52">
        <v>2075.81</v>
      </c>
      <c r="R628" s="50">
        <v>7819.5</v>
      </c>
      <c r="S628" s="30">
        <v>90.212000000000003</v>
      </c>
      <c r="T628" s="50">
        <v>6.4165000000000001</v>
      </c>
      <c r="U628" s="50">
        <v>6.4221000000000004</v>
      </c>
      <c r="V628" s="50" t="s">
        <v>385</v>
      </c>
      <c r="W628" s="22" t="s">
        <v>385</v>
      </c>
      <c r="X628" s="22" t="s">
        <v>385</v>
      </c>
    </row>
    <row r="629" spans="1:24" ht="18.75" customHeight="1">
      <c r="A629" s="176">
        <v>44327</v>
      </c>
      <c r="B629" s="50">
        <v>183.3956</v>
      </c>
      <c r="C629" s="50">
        <v>263.60300000000001</v>
      </c>
      <c r="D629" s="50">
        <v>82.813000000000002</v>
      </c>
      <c r="E629" s="50">
        <v>21.84</v>
      </c>
      <c r="F629" s="51">
        <v>5.1E-5</v>
      </c>
      <c r="G629" s="51">
        <v>1.588E-3</v>
      </c>
      <c r="H629" s="51">
        <v>3.0249999999999999E-3</v>
      </c>
      <c r="I629" s="51">
        <v>7.9979999999999999E-3</v>
      </c>
      <c r="J629" s="51">
        <v>1.6216999999999999E-2</v>
      </c>
      <c r="K629" s="51">
        <v>1.2711E-2</v>
      </c>
      <c r="L629" s="51">
        <v>2.3451E-2</v>
      </c>
      <c r="M629" s="51">
        <v>3.0249999999999999E-3</v>
      </c>
      <c r="N629" s="51">
        <v>2.708E-2</v>
      </c>
      <c r="O629" s="52">
        <v>145.56209999999999</v>
      </c>
      <c r="P629" s="50">
        <v>1520</v>
      </c>
      <c r="Q629" s="52">
        <v>2075.81</v>
      </c>
      <c r="R629" s="50">
        <v>7819.5</v>
      </c>
      <c r="S629" s="30">
        <v>90.233000000000004</v>
      </c>
      <c r="T629" s="50">
        <v>6.4333</v>
      </c>
      <c r="U629" s="50">
        <v>6.4161000000000001</v>
      </c>
      <c r="V629" s="50" t="s">
        <v>385</v>
      </c>
      <c r="W629" s="22" t="s">
        <v>385</v>
      </c>
      <c r="X629" s="22" t="s">
        <v>385</v>
      </c>
    </row>
    <row r="630" spans="1:24" ht="18.75" customHeight="1">
      <c r="A630" s="176">
        <v>44326</v>
      </c>
      <c r="B630" s="50">
        <v>183.54920000000001</v>
      </c>
      <c r="C630" s="50">
        <v>263.64499999999998</v>
      </c>
      <c r="D630" s="50">
        <v>82.813000000000002</v>
      </c>
      <c r="E630" s="50">
        <v>19.66</v>
      </c>
      <c r="F630" s="51">
        <v>-2.5000000000000001E-5</v>
      </c>
      <c r="G630" s="51">
        <v>1.5280000000000001E-3</v>
      </c>
      <c r="H630" s="51">
        <v>2.9719999999999998E-3</v>
      </c>
      <c r="I630" s="51">
        <v>7.8370000000000002E-3</v>
      </c>
      <c r="J630" s="51">
        <v>1.602E-2</v>
      </c>
      <c r="K630" s="51">
        <v>1.2547000000000001E-2</v>
      </c>
      <c r="L630" s="51">
        <v>2.3255999999999999E-2</v>
      </c>
      <c r="M630" s="51">
        <v>2.9719999999999998E-3</v>
      </c>
      <c r="N630" s="51">
        <v>2.707E-2</v>
      </c>
      <c r="O630" s="52">
        <v>145.5205</v>
      </c>
      <c r="P630" s="50">
        <v>1520</v>
      </c>
      <c r="Q630" s="52">
        <v>2075.81</v>
      </c>
      <c r="R630" s="50">
        <v>7819.5</v>
      </c>
      <c r="S630" s="30">
        <v>90.950999999999993</v>
      </c>
      <c r="T630" s="50">
        <v>6.4641000000000002</v>
      </c>
      <c r="U630" s="50">
        <v>6.4644000000000004</v>
      </c>
      <c r="V630" s="50" t="s">
        <v>385</v>
      </c>
      <c r="W630" s="22" t="s">
        <v>385</v>
      </c>
      <c r="X630" s="22" t="s">
        <v>385</v>
      </c>
    </row>
    <row r="631" spans="1:24" ht="18.75" customHeight="1">
      <c r="A631" s="176">
        <v>44323</v>
      </c>
      <c r="B631" s="50">
        <v>183.7159</v>
      </c>
      <c r="C631" s="50">
        <v>263.60329999999999</v>
      </c>
      <c r="D631" s="50">
        <v>82.813000000000002</v>
      </c>
      <c r="E631" s="50">
        <v>16.690000000000001</v>
      </c>
      <c r="F631" s="51">
        <v>5.1E-5</v>
      </c>
      <c r="G631" s="51">
        <v>1.4480000000000001E-3</v>
      </c>
      <c r="H631" s="51">
        <v>2.8930000000000002E-3</v>
      </c>
      <c r="I631" s="51">
        <v>7.7409999999999996E-3</v>
      </c>
      <c r="J631" s="51">
        <v>1.5771E-2</v>
      </c>
      <c r="K631" s="51">
        <v>1.2359E-2</v>
      </c>
      <c r="L631" s="51">
        <v>2.2769000000000001E-2</v>
      </c>
      <c r="M631" s="51">
        <v>2.8930000000000002E-3</v>
      </c>
      <c r="N631" s="51">
        <v>2.7189999999999999E-2</v>
      </c>
      <c r="O631" s="52">
        <v>145.51169999999999</v>
      </c>
      <c r="P631" s="50">
        <v>1520</v>
      </c>
      <c r="Q631" s="52">
        <v>2075.81</v>
      </c>
      <c r="R631" s="50">
        <v>7819.5</v>
      </c>
      <c r="S631" s="30">
        <v>91.308000000000007</v>
      </c>
      <c r="T631" s="50">
        <v>6.4748999999999999</v>
      </c>
      <c r="U631" s="50">
        <v>6.4874999999999998</v>
      </c>
      <c r="V631" s="50" t="s">
        <v>385</v>
      </c>
      <c r="W631" s="22" t="s">
        <v>385</v>
      </c>
      <c r="X631" s="22" t="s">
        <v>385</v>
      </c>
    </row>
    <row r="632" spans="1:24" ht="18.75" customHeight="1">
      <c r="A632" s="176">
        <v>44322</v>
      </c>
      <c r="B632" s="50">
        <v>183.65170000000001</v>
      </c>
      <c r="C632" s="50">
        <v>263.43979999999999</v>
      </c>
      <c r="D632" s="50">
        <v>82.813000000000002</v>
      </c>
      <c r="E632" s="50">
        <v>18.39</v>
      </c>
      <c r="F632" s="51">
        <v>1.01E-4</v>
      </c>
      <c r="G632" s="51">
        <v>1.5269999999999999E-3</v>
      </c>
      <c r="H632" s="51">
        <v>3.1089999999999998E-3</v>
      </c>
      <c r="I632" s="51">
        <v>8.0450000000000001E-3</v>
      </c>
      <c r="J632" s="51">
        <v>1.5696000000000002E-2</v>
      </c>
      <c r="K632" s="51">
        <v>1.2500000000000001E-2</v>
      </c>
      <c r="L632" s="51">
        <v>2.2416999999999999E-2</v>
      </c>
      <c r="M632" s="51">
        <v>3.1089999999999998E-3</v>
      </c>
      <c r="N632" s="51">
        <v>2.726E-2</v>
      </c>
      <c r="O632" s="52">
        <v>145.49760000000001</v>
      </c>
      <c r="P632" s="50">
        <v>1520</v>
      </c>
      <c r="Q632" s="52">
        <v>2075.81</v>
      </c>
      <c r="R632" s="50">
        <v>7819.5</v>
      </c>
      <c r="S632" s="30">
        <v>91.287999999999997</v>
      </c>
      <c r="T632" s="50">
        <v>6.4748999999999999</v>
      </c>
      <c r="U632" s="50">
        <v>6.4837999999999996</v>
      </c>
      <c r="V632" s="50" t="s">
        <v>385</v>
      </c>
      <c r="W632" s="22" t="s">
        <v>385</v>
      </c>
      <c r="X632" s="22" t="s">
        <v>385</v>
      </c>
    </row>
    <row r="633" spans="1:24" ht="18.75" customHeight="1">
      <c r="A633" s="176">
        <v>44321</v>
      </c>
      <c r="B633" s="50">
        <v>183.55549999999999</v>
      </c>
      <c r="C633" s="50">
        <v>263.50810000000001</v>
      </c>
      <c r="D633" s="50">
        <v>82.813000000000002</v>
      </c>
      <c r="E633" s="50">
        <v>19.149999999999999</v>
      </c>
      <c r="F633" s="51">
        <v>1.01E-4</v>
      </c>
      <c r="G633" s="51">
        <v>1.506E-3</v>
      </c>
      <c r="H633" s="51">
        <v>3.0560000000000001E-3</v>
      </c>
      <c r="I633" s="51">
        <v>7.9319999999999998E-3</v>
      </c>
      <c r="J633" s="51">
        <v>1.566E-2</v>
      </c>
      <c r="K633" s="51">
        <v>1.243E-2</v>
      </c>
      <c r="L633" s="51">
        <v>2.2425E-2</v>
      </c>
      <c r="M633" s="51">
        <v>3.0560000000000001E-3</v>
      </c>
      <c r="N633" s="51">
        <v>2.7560000000000001E-2</v>
      </c>
      <c r="O633" s="52">
        <v>145.48439999999999</v>
      </c>
      <c r="P633" s="50">
        <v>1520</v>
      </c>
      <c r="Q633" s="52">
        <v>2075.81</v>
      </c>
      <c r="R633" s="50">
        <v>7819.5</v>
      </c>
      <c r="S633" s="30">
        <v>90.944999999999993</v>
      </c>
      <c r="T633" s="50">
        <v>6.4748999999999999</v>
      </c>
      <c r="U633" s="50">
        <v>6.4706999999999999</v>
      </c>
      <c r="V633" s="50" t="s">
        <v>385</v>
      </c>
      <c r="W633" s="22" t="s">
        <v>385</v>
      </c>
      <c r="X633" s="22" t="s">
        <v>385</v>
      </c>
    </row>
    <row r="634" spans="1:24" ht="18.75" customHeight="1">
      <c r="A634" s="176">
        <v>44320</v>
      </c>
      <c r="B634" s="50">
        <v>183.41489999999999</v>
      </c>
      <c r="C634" s="50">
        <v>263.62040000000002</v>
      </c>
      <c r="D634" s="50">
        <v>82.813000000000002</v>
      </c>
      <c r="E634" s="50">
        <v>19.48</v>
      </c>
      <c r="F634" s="51">
        <v>7.6000000000000004E-5</v>
      </c>
      <c r="G634" s="51">
        <v>1.585E-3</v>
      </c>
      <c r="H634" s="51">
        <v>3.163E-3</v>
      </c>
      <c r="I634" s="51">
        <v>8.1729999999999997E-3</v>
      </c>
      <c r="J634" s="51">
        <v>1.5924000000000001E-2</v>
      </c>
      <c r="K634" s="51">
        <v>1.2711E-2</v>
      </c>
      <c r="L634" s="51">
        <v>2.2615E-2</v>
      </c>
      <c r="M634" s="51">
        <v>3.163E-3</v>
      </c>
      <c r="N634" s="51">
        <v>2.7560000000000001E-2</v>
      </c>
      <c r="O634" s="52">
        <v>145.44489999999999</v>
      </c>
      <c r="P634" s="50">
        <v>1520</v>
      </c>
      <c r="Q634" s="52">
        <v>2075.81</v>
      </c>
      <c r="R634" s="50">
        <v>7819.5</v>
      </c>
      <c r="S634" s="30">
        <v>91.28</v>
      </c>
      <c r="T634" s="50">
        <v>6.4748999999999999</v>
      </c>
      <c r="U634" s="50">
        <v>6.4734999999999996</v>
      </c>
      <c r="V634" s="50" t="s">
        <v>385</v>
      </c>
      <c r="W634" s="22" t="s">
        <v>385</v>
      </c>
      <c r="X634" s="22" t="s">
        <v>385</v>
      </c>
    </row>
    <row r="635" spans="1:24" ht="18.75" customHeight="1">
      <c r="A635" s="176">
        <v>44319</v>
      </c>
      <c r="B635" s="50">
        <v>183.15299999999999</v>
      </c>
      <c r="C635" s="50">
        <v>262.89120000000003</v>
      </c>
      <c r="D635" s="50">
        <v>82.813000000000002</v>
      </c>
      <c r="E635" s="50">
        <v>18.309999999999999</v>
      </c>
      <c r="F635" s="51">
        <v>5.1E-5</v>
      </c>
      <c r="G635" s="51">
        <v>1.585E-3</v>
      </c>
      <c r="H635" s="51">
        <v>3.1900000000000001E-3</v>
      </c>
      <c r="I635" s="51">
        <v>8.2369999999999995E-3</v>
      </c>
      <c r="J635" s="51">
        <v>1.5976000000000001E-2</v>
      </c>
      <c r="K635" s="51">
        <v>1.2781000000000001E-2</v>
      </c>
      <c r="L635" s="51">
        <v>2.2837E-2</v>
      </c>
      <c r="M635" s="51">
        <v>3.1900000000000001E-3</v>
      </c>
      <c r="N635" s="51">
        <v>2.7560000000000001E-2</v>
      </c>
      <c r="O635" s="52">
        <v>145.41470000000001</v>
      </c>
      <c r="P635" s="50">
        <v>1520</v>
      </c>
      <c r="Q635" s="52">
        <v>2099.6799999999998</v>
      </c>
      <c r="R635" s="50">
        <v>7724.8</v>
      </c>
      <c r="S635" s="30">
        <v>90.614000000000004</v>
      </c>
      <c r="T635" s="50">
        <v>6.4722</v>
      </c>
      <c r="U635" s="50">
        <v>6.4646999999999997</v>
      </c>
      <c r="V635" s="50" t="s">
        <v>385</v>
      </c>
      <c r="W635" s="22" t="s">
        <v>385</v>
      </c>
      <c r="X635" s="22" t="s">
        <v>385</v>
      </c>
    </row>
    <row r="636" spans="1:24" ht="18.75" customHeight="1">
      <c r="A636" s="176">
        <v>44316</v>
      </c>
      <c r="B636" s="50">
        <v>183.0119</v>
      </c>
      <c r="C636" s="50">
        <v>262.61070000000001</v>
      </c>
      <c r="D636" s="50">
        <v>82.813000000000002</v>
      </c>
      <c r="E636" s="50">
        <v>18.61</v>
      </c>
      <c r="F636" s="51">
        <v>2.5000000000000001E-5</v>
      </c>
      <c r="G636" s="51">
        <v>1.5839999999999999E-3</v>
      </c>
      <c r="H636" s="51">
        <v>3.297E-3</v>
      </c>
      <c r="I636" s="51">
        <v>8.4609999999999998E-3</v>
      </c>
      <c r="J636" s="51">
        <v>1.6258999999999999E-2</v>
      </c>
      <c r="K636" s="51">
        <v>1.3086E-2</v>
      </c>
      <c r="L636" s="51">
        <v>2.2967000000000001E-2</v>
      </c>
      <c r="M636" s="51">
        <v>3.297E-3</v>
      </c>
      <c r="N636" s="51">
        <v>2.7560000000000001E-2</v>
      </c>
      <c r="O636" s="52">
        <v>145.38249999999999</v>
      </c>
      <c r="P636" s="50">
        <v>1520</v>
      </c>
      <c r="Q636" s="52">
        <v>2099.6799999999998</v>
      </c>
      <c r="R636" s="50">
        <v>7724.8</v>
      </c>
      <c r="S636" s="30">
        <v>90.608999999999995</v>
      </c>
      <c r="T636" s="50">
        <v>6.4790000000000001</v>
      </c>
      <c r="U636" s="50">
        <v>6.4759000000000002</v>
      </c>
      <c r="V636" s="50" t="s">
        <v>385</v>
      </c>
      <c r="W636" s="22" t="s">
        <v>385</v>
      </c>
      <c r="X636" s="22" t="s">
        <v>385</v>
      </c>
    </row>
    <row r="637" spans="1:24" ht="18.75" customHeight="1">
      <c r="A637" s="176">
        <v>44315</v>
      </c>
      <c r="B637" s="50">
        <v>182.87430000000001</v>
      </c>
      <c r="C637" s="50">
        <v>262.07040000000001</v>
      </c>
      <c r="D637" s="50">
        <v>82.813000000000002</v>
      </c>
      <c r="E637" s="50">
        <v>17.61</v>
      </c>
      <c r="F637" s="51">
        <v>2.5000000000000001E-5</v>
      </c>
      <c r="G637" s="51">
        <v>1.622E-3</v>
      </c>
      <c r="H637" s="51">
        <v>3.3519999999999999E-3</v>
      </c>
      <c r="I637" s="51">
        <v>8.6359999999999996E-3</v>
      </c>
      <c r="J637" s="51">
        <v>1.6343E-2</v>
      </c>
      <c r="K637" s="51">
        <v>1.3226999999999999E-2</v>
      </c>
      <c r="L637" s="51">
        <v>2.2981999999999999E-2</v>
      </c>
      <c r="M637" s="51">
        <v>3.3519999999999999E-3</v>
      </c>
      <c r="N637" s="51">
        <v>2.767E-2</v>
      </c>
      <c r="O637" s="52">
        <v>145.38069999999999</v>
      </c>
      <c r="P637" s="50">
        <v>1520</v>
      </c>
      <c r="Q637" s="52">
        <v>2099.6799999999998</v>
      </c>
      <c r="R637" s="50">
        <v>7724.8</v>
      </c>
      <c r="S637" s="30">
        <v>90.909000000000006</v>
      </c>
      <c r="T637" s="50">
        <v>6.4831000000000003</v>
      </c>
      <c r="U637" s="50">
        <v>6.4804000000000004</v>
      </c>
      <c r="V637" s="50" t="s">
        <v>385</v>
      </c>
      <c r="W637" s="22" t="s">
        <v>385</v>
      </c>
      <c r="X637" s="22" t="s">
        <v>385</v>
      </c>
    </row>
    <row r="638" spans="1:24" ht="18.75" customHeight="1">
      <c r="A638" s="176">
        <v>44314</v>
      </c>
      <c r="B638" s="50">
        <v>182.94730000000001</v>
      </c>
      <c r="C638" s="50">
        <v>261.87909999999999</v>
      </c>
      <c r="D638" s="50">
        <v>82.813000000000002</v>
      </c>
      <c r="E638" s="50">
        <v>17.28</v>
      </c>
      <c r="F638" s="51">
        <v>2.5000000000000001E-5</v>
      </c>
      <c r="G638" s="51">
        <v>1.6410000000000001E-3</v>
      </c>
      <c r="H638" s="51">
        <v>3.3249999999999998E-3</v>
      </c>
      <c r="I638" s="51">
        <v>8.5079999999999999E-3</v>
      </c>
      <c r="J638" s="51">
        <v>1.6094000000000001E-2</v>
      </c>
      <c r="K638" s="51">
        <v>1.2992E-2</v>
      </c>
      <c r="L638" s="51">
        <v>2.2889E-2</v>
      </c>
      <c r="M638" s="51">
        <v>3.3249999999999998E-3</v>
      </c>
      <c r="N638" s="51">
        <v>2.777E-2</v>
      </c>
      <c r="O638" s="52">
        <v>145.36699999999999</v>
      </c>
      <c r="P638" s="50">
        <v>1520</v>
      </c>
      <c r="Q638" s="52">
        <v>2099.6799999999998</v>
      </c>
      <c r="R638" s="50">
        <v>7724.8</v>
      </c>
      <c r="S638" s="30">
        <v>90.807000000000002</v>
      </c>
      <c r="T638" s="50">
        <v>6.4855</v>
      </c>
      <c r="U638" s="50">
        <v>6.4724000000000004</v>
      </c>
      <c r="V638" s="50" t="s">
        <v>385</v>
      </c>
      <c r="W638" s="22" t="s">
        <v>385</v>
      </c>
      <c r="X638" s="22" t="s">
        <v>385</v>
      </c>
    </row>
    <row r="639" spans="1:24" ht="18.75" customHeight="1">
      <c r="A639" s="176">
        <v>44313</v>
      </c>
      <c r="B639" s="50">
        <v>182.7911</v>
      </c>
      <c r="C639" s="50">
        <v>261.80770000000001</v>
      </c>
      <c r="D639" s="50">
        <v>82.813000000000002</v>
      </c>
      <c r="E639" s="50">
        <v>17.559999999999999</v>
      </c>
      <c r="F639" s="51">
        <v>2.5000000000000001E-5</v>
      </c>
      <c r="G639" s="51">
        <v>1.7979999999999999E-3</v>
      </c>
      <c r="H639" s="51">
        <v>3.5639999999999999E-3</v>
      </c>
      <c r="I639" s="51">
        <v>8.8129999999999997E-3</v>
      </c>
      <c r="J639" s="51">
        <v>1.6216000000000001E-2</v>
      </c>
      <c r="K639" s="51">
        <v>1.302E-2</v>
      </c>
      <c r="L639" s="51">
        <v>2.2942000000000001E-2</v>
      </c>
      <c r="M639" s="51">
        <v>3.5639999999999999E-3</v>
      </c>
      <c r="N639" s="51">
        <v>2.794E-2</v>
      </c>
      <c r="O639" s="52">
        <v>145.3391</v>
      </c>
      <c r="P639" s="50">
        <v>1520</v>
      </c>
      <c r="Q639" s="52">
        <v>2099.6799999999998</v>
      </c>
      <c r="R639" s="50">
        <v>7724.8</v>
      </c>
      <c r="S639" s="30">
        <v>90.858999999999995</v>
      </c>
      <c r="T639" s="50">
        <v>6.4962999999999997</v>
      </c>
      <c r="U639" s="50">
        <v>6.49</v>
      </c>
      <c r="V639" s="50" t="s">
        <v>385</v>
      </c>
      <c r="W639" s="22" t="s">
        <v>385</v>
      </c>
      <c r="X639" s="22" t="s">
        <v>385</v>
      </c>
    </row>
    <row r="640" spans="1:24" ht="18.75" customHeight="1">
      <c r="A640" s="176">
        <v>44312</v>
      </c>
      <c r="B640" s="50">
        <v>183.0805</v>
      </c>
      <c r="C640" s="50">
        <v>261.53870000000001</v>
      </c>
      <c r="D640" s="50">
        <v>77.438000000000002</v>
      </c>
      <c r="E640" s="50">
        <v>17.64</v>
      </c>
      <c r="F640" s="51">
        <v>7.6000000000000004E-5</v>
      </c>
      <c r="G640" s="51">
        <v>1.6770000000000001E-3</v>
      </c>
      <c r="H640" s="51">
        <v>3.4060000000000002E-3</v>
      </c>
      <c r="I640" s="51">
        <v>8.2939999999999993E-3</v>
      </c>
      <c r="J640" s="51">
        <v>1.5667E-2</v>
      </c>
      <c r="K640" s="51">
        <v>1.2593999999999999E-2</v>
      </c>
      <c r="L640" s="51">
        <v>2.24E-2</v>
      </c>
      <c r="M640" s="51">
        <v>3.4060000000000002E-3</v>
      </c>
      <c r="N640" s="51">
        <v>2.7910000000000001E-2</v>
      </c>
      <c r="O640" s="52">
        <v>145.27719999999999</v>
      </c>
      <c r="P640" s="50">
        <v>1520</v>
      </c>
      <c r="Q640" s="52">
        <v>2099.6799999999998</v>
      </c>
      <c r="R640" s="50">
        <v>7724.8</v>
      </c>
      <c r="S640" s="30">
        <v>91.332999999999998</v>
      </c>
      <c r="T640" s="50">
        <v>6.4901</v>
      </c>
      <c r="U640" s="50">
        <v>6.4958</v>
      </c>
      <c r="V640" s="50" t="s">
        <v>385</v>
      </c>
      <c r="W640" s="22" t="s">
        <v>385</v>
      </c>
      <c r="X640" s="22" t="s">
        <v>385</v>
      </c>
    </row>
    <row r="641" spans="1:24" ht="18.75" customHeight="1">
      <c r="A641" s="176">
        <v>44309</v>
      </c>
      <c r="B641" s="50">
        <v>183.3289</v>
      </c>
      <c r="C641" s="50">
        <v>261.73469999999998</v>
      </c>
      <c r="D641" s="50">
        <v>77.438000000000002</v>
      </c>
      <c r="E641" s="50">
        <v>17.329999999999998</v>
      </c>
      <c r="F641" s="51">
        <v>1.5200000000000001E-4</v>
      </c>
      <c r="G641" s="51">
        <v>1.575E-3</v>
      </c>
      <c r="H641" s="51">
        <v>3.3270000000000001E-3</v>
      </c>
      <c r="I641" s="51">
        <v>8.1639999999999994E-3</v>
      </c>
      <c r="J641" s="51">
        <v>1.5577000000000001E-2</v>
      </c>
      <c r="K641" s="51">
        <v>1.2475999999999999E-2</v>
      </c>
      <c r="L641" s="51">
        <v>2.2339000000000001E-2</v>
      </c>
      <c r="M641" s="51">
        <v>3.3270000000000001E-3</v>
      </c>
      <c r="N641" s="51">
        <v>2.7519999999999999E-2</v>
      </c>
      <c r="O641" s="52">
        <v>145.25489999999999</v>
      </c>
      <c r="P641" s="50">
        <v>1520</v>
      </c>
      <c r="Q641" s="52">
        <v>2099.6799999999998</v>
      </c>
      <c r="R641" s="50">
        <v>7724.8</v>
      </c>
      <c r="S641" s="30">
        <v>91.155000000000001</v>
      </c>
      <c r="T641" s="50">
        <v>6.4904999999999999</v>
      </c>
      <c r="U641" s="50">
        <v>6.4901999999999997</v>
      </c>
      <c r="V641" s="50" t="s">
        <v>385</v>
      </c>
      <c r="W641" s="22" t="s">
        <v>385</v>
      </c>
      <c r="X641" s="22" t="s">
        <v>385</v>
      </c>
    </row>
    <row r="642" spans="1:24" ht="18.75" customHeight="1">
      <c r="A642" s="176">
        <v>44308</v>
      </c>
      <c r="B642" s="50">
        <v>183.47900000000001</v>
      </c>
      <c r="C642" s="50">
        <v>261.49959999999999</v>
      </c>
      <c r="D642" s="50">
        <v>77.438000000000002</v>
      </c>
      <c r="E642" s="50">
        <v>18.71</v>
      </c>
      <c r="F642" s="51">
        <v>1.5200000000000001E-4</v>
      </c>
      <c r="G642" s="51">
        <v>1.472E-3</v>
      </c>
      <c r="H642" s="51">
        <v>3.117E-3</v>
      </c>
      <c r="I642" s="51">
        <v>7.9039999999999996E-3</v>
      </c>
      <c r="J642" s="51">
        <v>1.538E-2</v>
      </c>
      <c r="K642" s="51">
        <v>1.2217E-2</v>
      </c>
      <c r="L642" s="51">
        <v>2.2179999999999998E-2</v>
      </c>
      <c r="M642" s="51">
        <v>3.117E-3</v>
      </c>
      <c r="N642" s="51">
        <v>2.7609999999999999E-2</v>
      </c>
      <c r="O642" s="52">
        <v>145.16820000000001</v>
      </c>
      <c r="P642" s="50">
        <v>1520</v>
      </c>
      <c r="Q642" s="52">
        <v>2099.6799999999998</v>
      </c>
      <c r="R642" s="50">
        <v>7724.8</v>
      </c>
      <c r="S642" s="30">
        <v>91.241</v>
      </c>
      <c r="T642" s="50">
        <v>6.4995000000000003</v>
      </c>
      <c r="U642" s="50">
        <v>6.5004999999999997</v>
      </c>
      <c r="V642" s="50" t="s">
        <v>385</v>
      </c>
      <c r="W642" s="22" t="s">
        <v>385</v>
      </c>
      <c r="X642" s="22" t="s">
        <v>385</v>
      </c>
    </row>
    <row r="643" spans="1:24" ht="18.75" customHeight="1">
      <c r="A643" s="176">
        <v>44307</v>
      </c>
      <c r="B643" s="50">
        <v>183.44030000000001</v>
      </c>
      <c r="C643" s="50">
        <v>261.20780000000002</v>
      </c>
      <c r="D643" s="50">
        <v>77.438000000000002</v>
      </c>
      <c r="E643" s="50">
        <v>17.5</v>
      </c>
      <c r="F643" s="51">
        <v>1.27E-4</v>
      </c>
      <c r="G643" s="51">
        <v>1.472E-3</v>
      </c>
      <c r="H643" s="51">
        <v>3.1440000000000001E-3</v>
      </c>
      <c r="I643" s="51">
        <v>7.9679999999999994E-3</v>
      </c>
      <c r="J643" s="51">
        <v>1.5554999999999999E-2</v>
      </c>
      <c r="K643" s="51">
        <v>1.2311000000000001E-2</v>
      </c>
      <c r="L643" s="51">
        <v>2.2505000000000001E-2</v>
      </c>
      <c r="M643" s="51">
        <v>3.1440000000000001E-3</v>
      </c>
      <c r="N643" s="51">
        <v>2.7560000000000001E-2</v>
      </c>
      <c r="O643" s="52">
        <v>145.19579999999999</v>
      </c>
      <c r="P643" s="50">
        <v>1520</v>
      </c>
      <c r="Q643" s="52">
        <v>2099.6799999999998</v>
      </c>
      <c r="R643" s="50">
        <v>7724.8</v>
      </c>
      <c r="S643" s="30">
        <v>91.069000000000003</v>
      </c>
      <c r="T643" s="50">
        <v>6.5103</v>
      </c>
      <c r="U643" s="50">
        <v>6.5090000000000003</v>
      </c>
      <c r="V643" s="50" t="s">
        <v>385</v>
      </c>
      <c r="W643" s="22" t="s">
        <v>385</v>
      </c>
      <c r="X643" s="22" t="s">
        <v>385</v>
      </c>
    </row>
    <row r="644" spans="1:24" ht="18.75" customHeight="1">
      <c r="A644" s="176">
        <v>44306</v>
      </c>
      <c r="B644" s="50">
        <v>183.23439999999999</v>
      </c>
      <c r="C644" s="50">
        <v>260.98259999999999</v>
      </c>
      <c r="D644" s="50">
        <v>82.188000000000002</v>
      </c>
      <c r="E644" s="50">
        <v>18.68</v>
      </c>
      <c r="F644" s="51">
        <v>1.27E-4</v>
      </c>
      <c r="G644" s="51">
        <v>1.4920000000000001E-3</v>
      </c>
      <c r="H644" s="51">
        <v>3.1710000000000002E-3</v>
      </c>
      <c r="I644" s="51">
        <v>7.92E-3</v>
      </c>
      <c r="J644" s="51">
        <v>1.5589E-2</v>
      </c>
      <c r="K644" s="51">
        <v>1.2311000000000001E-2</v>
      </c>
      <c r="L644" s="51">
        <v>2.2512000000000001E-2</v>
      </c>
      <c r="M644" s="51">
        <v>3.1710000000000002E-3</v>
      </c>
      <c r="N644" s="51">
        <v>2.7699999999999999E-2</v>
      </c>
      <c r="O644" s="52">
        <v>145.14660000000001</v>
      </c>
      <c r="P644" s="50">
        <v>1520</v>
      </c>
      <c r="Q644" s="52">
        <v>2099.6799999999998</v>
      </c>
      <c r="R644" s="50">
        <v>7724.8</v>
      </c>
      <c r="S644" s="30">
        <v>91.555999999999997</v>
      </c>
      <c r="T644" s="50">
        <v>6.5206</v>
      </c>
      <c r="U644" s="50">
        <v>6.5260999999999996</v>
      </c>
      <c r="V644" s="50" t="s">
        <v>385</v>
      </c>
      <c r="W644" s="22" t="s">
        <v>385</v>
      </c>
      <c r="X644" s="22" t="s">
        <v>385</v>
      </c>
    </row>
    <row r="645" spans="1:24" ht="18.75" customHeight="1">
      <c r="A645" s="176">
        <v>44305</v>
      </c>
      <c r="B645" s="50">
        <v>183.24260000000001</v>
      </c>
      <c r="C645" s="50">
        <v>260.61329999999998</v>
      </c>
      <c r="D645" s="50">
        <v>83.882999999999996</v>
      </c>
      <c r="E645" s="50">
        <v>17.29</v>
      </c>
      <c r="F645" s="51">
        <v>1.5200000000000001E-4</v>
      </c>
      <c r="G645" s="51">
        <v>1.572E-3</v>
      </c>
      <c r="H645" s="51">
        <v>3.3549999999999999E-3</v>
      </c>
      <c r="I645" s="51">
        <v>8.2920000000000008E-3</v>
      </c>
      <c r="J645" s="51">
        <v>1.6046999999999999E-2</v>
      </c>
      <c r="K645" s="51">
        <v>1.2735E-2</v>
      </c>
      <c r="L645" s="51">
        <v>2.2963000000000001E-2</v>
      </c>
      <c r="M645" s="51">
        <v>3.3549999999999999E-3</v>
      </c>
      <c r="N645" s="51">
        <v>2.819E-2</v>
      </c>
      <c r="O645" s="52">
        <v>145.13050000000001</v>
      </c>
      <c r="P645" s="50">
        <v>1520</v>
      </c>
      <c r="Q645" s="52">
        <v>2099.6799999999998</v>
      </c>
      <c r="R645" s="50">
        <v>7724.8</v>
      </c>
      <c r="S645" s="30">
        <v>91.671000000000006</v>
      </c>
      <c r="T645" s="50">
        <v>6.5225999999999997</v>
      </c>
      <c r="U645" s="50">
        <v>6.5266000000000002</v>
      </c>
      <c r="V645" s="50" t="s">
        <v>385</v>
      </c>
      <c r="W645" s="22" t="s">
        <v>385</v>
      </c>
      <c r="X645" s="22" t="s">
        <v>385</v>
      </c>
    </row>
    <row r="646" spans="1:24" ht="18.75" customHeight="1">
      <c r="A646" s="176">
        <v>44302</v>
      </c>
      <c r="B646" s="50">
        <v>182.73929999999999</v>
      </c>
      <c r="C646" s="50">
        <v>259.51549999999997</v>
      </c>
      <c r="D646" s="50">
        <v>83.882999999999996</v>
      </c>
      <c r="E646" s="50">
        <v>16.25</v>
      </c>
      <c r="F646" s="51">
        <v>1.01E-4</v>
      </c>
      <c r="G646" s="51">
        <v>1.6119999999999999E-3</v>
      </c>
      <c r="H646" s="51">
        <v>3.408E-3</v>
      </c>
      <c r="I646" s="51">
        <v>8.3070000000000001E-3</v>
      </c>
      <c r="J646" s="51">
        <v>1.5798E-2</v>
      </c>
      <c r="K646" s="51">
        <v>1.2593999999999999E-2</v>
      </c>
      <c r="L646" s="51">
        <v>2.2648999999999999E-2</v>
      </c>
      <c r="M646" s="51">
        <v>3.408E-3</v>
      </c>
      <c r="N646" s="51">
        <v>2.81E-2</v>
      </c>
      <c r="O646" s="52">
        <v>145.13730000000001</v>
      </c>
      <c r="P646" s="50">
        <v>1520</v>
      </c>
      <c r="Q646" s="52">
        <v>2099.6799999999998</v>
      </c>
      <c r="R646" s="50">
        <v>7724.8</v>
      </c>
      <c r="S646" s="30">
        <v>91.69</v>
      </c>
      <c r="T646" s="50">
        <v>6.5297000000000001</v>
      </c>
      <c r="U646" s="50">
        <v>6.5316000000000001</v>
      </c>
      <c r="V646" s="50" t="s">
        <v>385</v>
      </c>
      <c r="W646" s="22" t="s">
        <v>385</v>
      </c>
      <c r="X646" s="22" t="s">
        <v>385</v>
      </c>
    </row>
    <row r="647" spans="1:24" ht="18.75" customHeight="1">
      <c r="A647" s="176">
        <v>44301</v>
      </c>
      <c r="B647" s="50">
        <v>182.44130000000001</v>
      </c>
      <c r="C647" s="50">
        <v>258.80549999999999</v>
      </c>
      <c r="D647" s="50">
        <v>88.477999999999994</v>
      </c>
      <c r="E647" s="50">
        <v>16.57</v>
      </c>
      <c r="F647" s="51">
        <v>5.1E-5</v>
      </c>
      <c r="G647" s="51">
        <v>1.5900000000000001E-3</v>
      </c>
      <c r="H647" s="51">
        <v>3.3570000000000002E-3</v>
      </c>
      <c r="I647" s="51">
        <v>8.1770000000000002E-3</v>
      </c>
      <c r="J647" s="51">
        <v>1.5758999999999999E-2</v>
      </c>
      <c r="K647" s="51">
        <v>1.2500000000000001E-2</v>
      </c>
      <c r="L647" s="51">
        <v>2.2693999999999999E-2</v>
      </c>
      <c r="M647" s="51">
        <v>3.3570000000000002E-3</v>
      </c>
      <c r="N647" s="51">
        <v>2.811E-2</v>
      </c>
      <c r="O647" s="52">
        <v>145.1678</v>
      </c>
      <c r="P647" s="50">
        <v>1520</v>
      </c>
      <c r="Q647" s="52">
        <v>2099.6799999999998</v>
      </c>
      <c r="R647" s="50">
        <v>7724.8</v>
      </c>
      <c r="S647" s="30">
        <v>91.852000000000004</v>
      </c>
      <c r="T647" s="50">
        <v>6.5441000000000003</v>
      </c>
      <c r="U647" s="50">
        <v>6.5435999999999996</v>
      </c>
      <c r="V647" s="50" t="s">
        <v>385</v>
      </c>
      <c r="W647" s="22" t="s">
        <v>385</v>
      </c>
      <c r="X647" s="22" t="s">
        <v>385</v>
      </c>
    </row>
    <row r="648" spans="1:24" ht="18.75" customHeight="1">
      <c r="A648" s="176">
        <v>44300</v>
      </c>
      <c r="B648" s="50">
        <v>181.7552</v>
      </c>
      <c r="C648" s="50">
        <v>259.55470000000003</v>
      </c>
      <c r="D648" s="50">
        <v>90.88</v>
      </c>
      <c r="E648" s="50">
        <v>16.989999999999998</v>
      </c>
      <c r="F648" s="51">
        <v>1.5200000000000001E-4</v>
      </c>
      <c r="G648" s="51">
        <v>1.6100000000000001E-3</v>
      </c>
      <c r="H648" s="51">
        <v>3.5400000000000002E-3</v>
      </c>
      <c r="I648" s="51">
        <v>8.548E-3</v>
      </c>
      <c r="J648" s="51">
        <v>1.6323000000000001E-2</v>
      </c>
      <c r="K648" s="51">
        <v>1.3018E-2</v>
      </c>
      <c r="L648" s="51">
        <v>2.3116000000000001E-2</v>
      </c>
      <c r="M648" s="51">
        <v>3.5400000000000002E-3</v>
      </c>
      <c r="N648" s="51">
        <v>2.81E-2</v>
      </c>
      <c r="O648" s="52">
        <v>145.1739</v>
      </c>
      <c r="P648" s="50">
        <v>1520</v>
      </c>
      <c r="Q648" s="52">
        <v>2099.6799999999998</v>
      </c>
      <c r="R648" s="50">
        <v>7724.8</v>
      </c>
      <c r="S648" s="30">
        <v>92.138000000000005</v>
      </c>
      <c r="T648" s="50">
        <v>6.5483000000000002</v>
      </c>
      <c r="U648" s="50">
        <v>6.548</v>
      </c>
      <c r="V648" s="50" t="s">
        <v>385</v>
      </c>
      <c r="W648" s="22" t="s">
        <v>385</v>
      </c>
      <c r="X648" s="22" t="s">
        <v>385</v>
      </c>
    </row>
    <row r="649" spans="1:24" ht="18.75" customHeight="1">
      <c r="A649" s="176">
        <v>44299</v>
      </c>
      <c r="B649" s="50">
        <v>182.9075</v>
      </c>
      <c r="C649" s="50">
        <v>259.6232</v>
      </c>
      <c r="D649" s="50">
        <v>82.188000000000002</v>
      </c>
      <c r="E649" s="50">
        <v>16.649999999999999</v>
      </c>
      <c r="F649" s="51">
        <v>1.01E-4</v>
      </c>
      <c r="G649" s="51">
        <v>1.5889999999999999E-3</v>
      </c>
      <c r="H649" s="51">
        <v>3.4880000000000002E-3</v>
      </c>
      <c r="I649" s="51">
        <v>8.3540000000000003E-3</v>
      </c>
      <c r="J649" s="51">
        <v>1.6145E-2</v>
      </c>
      <c r="K649" s="51">
        <v>1.2829E-2</v>
      </c>
      <c r="L649" s="51">
        <v>2.2939000000000001E-2</v>
      </c>
      <c r="M649" s="51">
        <v>3.4880000000000002E-3</v>
      </c>
      <c r="N649" s="51">
        <v>2.8029999999999999E-2</v>
      </c>
      <c r="O649" s="52">
        <v>145.14429999999999</v>
      </c>
      <c r="P649" s="50">
        <v>1520</v>
      </c>
      <c r="Q649" s="52">
        <v>2099.6799999999998</v>
      </c>
      <c r="R649" s="50">
        <v>7724.8</v>
      </c>
      <c r="S649" s="30">
        <v>92.162999999999997</v>
      </c>
      <c r="T649" s="50">
        <v>6.5526</v>
      </c>
      <c r="U649" s="50">
        <v>6.5583999999999998</v>
      </c>
      <c r="V649" s="50" t="s">
        <v>385</v>
      </c>
      <c r="W649" s="22" t="s">
        <v>385</v>
      </c>
      <c r="X649" s="22" t="s">
        <v>385</v>
      </c>
    </row>
    <row r="650" spans="1:24" ht="18.75" customHeight="1">
      <c r="A650" s="176">
        <v>44298</v>
      </c>
      <c r="B650" s="50">
        <v>183.45070000000001</v>
      </c>
      <c r="C650" s="50">
        <v>260.72609999999997</v>
      </c>
      <c r="D650" s="50">
        <v>72.125</v>
      </c>
      <c r="E650" s="50">
        <v>16.91</v>
      </c>
      <c r="F650" s="51">
        <v>7.6000000000000004E-5</v>
      </c>
      <c r="G650" s="51">
        <v>1.668E-3</v>
      </c>
      <c r="H650" s="51">
        <v>3.4949999999999998E-3</v>
      </c>
      <c r="I650" s="51">
        <v>8.8050000000000003E-3</v>
      </c>
      <c r="J650" s="51">
        <v>1.6657000000000002E-2</v>
      </c>
      <c r="K650" s="51">
        <v>1.3325E-2</v>
      </c>
      <c r="L650" s="51">
        <v>2.3331999999999999E-2</v>
      </c>
      <c r="M650" s="51">
        <v>3.4949999999999998E-3</v>
      </c>
      <c r="N650" s="51">
        <v>2.8479999999999998E-2</v>
      </c>
      <c r="O650" s="52">
        <v>145.1395</v>
      </c>
      <c r="P650" s="50">
        <v>1520</v>
      </c>
      <c r="Q650" s="52">
        <v>2099.6799999999998</v>
      </c>
      <c r="R650" s="50">
        <v>7724.8</v>
      </c>
      <c r="S650" s="30">
        <v>92.058999999999997</v>
      </c>
      <c r="T650" s="50">
        <v>6.5510999999999999</v>
      </c>
      <c r="U650" s="50">
        <v>6.5568999999999997</v>
      </c>
      <c r="V650" s="50" t="s">
        <v>385</v>
      </c>
      <c r="W650" s="22" t="s">
        <v>385</v>
      </c>
      <c r="X650" s="22" t="s">
        <v>385</v>
      </c>
    </row>
    <row r="651" spans="1:24" ht="18.75" customHeight="1">
      <c r="A651" s="176">
        <v>44295</v>
      </c>
      <c r="B651" s="50">
        <v>183.74180000000001</v>
      </c>
      <c r="C651" s="50">
        <v>260.6259</v>
      </c>
      <c r="D651" s="50">
        <v>70.125</v>
      </c>
      <c r="E651" s="50">
        <v>16.690000000000001</v>
      </c>
      <c r="F651" s="51">
        <v>7.6000000000000004E-5</v>
      </c>
      <c r="G651" s="51">
        <v>1.5479999999999999E-3</v>
      </c>
      <c r="H651" s="51">
        <v>3.333E-3</v>
      </c>
      <c r="I651" s="51">
        <v>8.6269999999999993E-3</v>
      </c>
      <c r="J651" s="51">
        <v>1.6584999999999999E-2</v>
      </c>
      <c r="K651" s="51">
        <v>1.3206000000000001E-2</v>
      </c>
      <c r="L651" s="51">
        <v>2.3293000000000001E-2</v>
      </c>
      <c r="M651" s="51">
        <v>3.333E-3</v>
      </c>
      <c r="N651" s="51">
        <v>2.8670000000000001E-2</v>
      </c>
      <c r="O651" s="52">
        <v>145.09399999999999</v>
      </c>
      <c r="P651" s="50">
        <v>1520</v>
      </c>
      <c r="Q651" s="52">
        <v>2099.6799999999998</v>
      </c>
      <c r="R651" s="50">
        <v>7724.8</v>
      </c>
      <c r="S651" s="30">
        <v>92.454999999999998</v>
      </c>
      <c r="T651" s="50">
        <v>6.5425000000000004</v>
      </c>
      <c r="U651" s="50">
        <v>6.5484</v>
      </c>
      <c r="V651" s="50" t="s">
        <v>385</v>
      </c>
      <c r="W651" s="22" t="s">
        <v>385</v>
      </c>
      <c r="X651" s="22" t="s">
        <v>385</v>
      </c>
    </row>
    <row r="652" spans="1:24" ht="18.75" customHeight="1">
      <c r="A652" s="176">
        <v>44294</v>
      </c>
      <c r="B652" s="50">
        <v>184.13329999999999</v>
      </c>
      <c r="C652" s="50">
        <v>260.67570000000001</v>
      </c>
      <c r="D652" s="50">
        <v>69</v>
      </c>
      <c r="E652" s="50">
        <v>16.95</v>
      </c>
      <c r="F652" s="51">
        <v>1.01E-4</v>
      </c>
      <c r="G652" s="51">
        <v>1.488E-3</v>
      </c>
      <c r="H652" s="51">
        <v>3.1700000000000001E-3</v>
      </c>
      <c r="I652" s="51">
        <v>8.3510000000000008E-3</v>
      </c>
      <c r="J652" s="51">
        <v>1.6192000000000002E-2</v>
      </c>
      <c r="K652" s="51">
        <v>1.2852000000000001E-2</v>
      </c>
      <c r="L652" s="51">
        <v>2.3068000000000002E-2</v>
      </c>
      <c r="M652" s="51">
        <v>3.1700000000000001E-3</v>
      </c>
      <c r="N652" s="51">
        <v>2.8889999999999999E-2</v>
      </c>
      <c r="O652" s="52">
        <v>145.0778</v>
      </c>
      <c r="P652" s="50">
        <v>1520</v>
      </c>
      <c r="Q652" s="52">
        <v>2099.6799999999998</v>
      </c>
      <c r="R652" s="50">
        <v>7724.8</v>
      </c>
      <c r="S652" s="30">
        <v>92.334999999999994</v>
      </c>
      <c r="T652" s="50">
        <v>6.5395000000000003</v>
      </c>
      <c r="U652" s="50">
        <v>6.5423999999999998</v>
      </c>
      <c r="V652" s="50" t="s">
        <v>385</v>
      </c>
      <c r="W652" s="22" t="s">
        <v>385</v>
      </c>
      <c r="X652" s="22" t="s">
        <v>385</v>
      </c>
    </row>
    <row r="653" spans="1:24" ht="18.75" customHeight="1">
      <c r="A653" s="176">
        <v>44293</v>
      </c>
      <c r="B653" s="50">
        <v>184.0455</v>
      </c>
      <c r="C653" s="50">
        <v>261.01389999999998</v>
      </c>
      <c r="D653" s="50">
        <v>65.921999999999997</v>
      </c>
      <c r="E653" s="50">
        <v>17.16</v>
      </c>
      <c r="F653" s="51">
        <v>1.01E-4</v>
      </c>
      <c r="G653" s="51">
        <v>1.5269999999999999E-3</v>
      </c>
      <c r="H653" s="51">
        <v>3.2759999999999998E-3</v>
      </c>
      <c r="I653" s="51">
        <v>8.6890000000000005E-3</v>
      </c>
      <c r="J653" s="51">
        <v>1.6739E-2</v>
      </c>
      <c r="K653" s="51">
        <v>1.3346999999999999E-2</v>
      </c>
      <c r="L653" s="51">
        <v>2.3612000000000001E-2</v>
      </c>
      <c r="M653" s="51">
        <v>3.2759999999999998E-3</v>
      </c>
      <c r="N653" s="51">
        <v>2.8830000000000001E-2</v>
      </c>
      <c r="O653" s="52">
        <v>145.06819999999999</v>
      </c>
      <c r="P653" s="50">
        <v>1520</v>
      </c>
      <c r="Q653" s="52">
        <v>2099.6799999999998</v>
      </c>
      <c r="R653" s="50">
        <v>7724.8</v>
      </c>
      <c r="S653" s="30">
        <v>92.594999999999999</v>
      </c>
      <c r="T653" s="50">
        <v>6.5670000000000002</v>
      </c>
      <c r="U653" s="50">
        <v>6.5564999999999998</v>
      </c>
      <c r="V653" s="50" t="s">
        <v>385</v>
      </c>
      <c r="W653" s="22" t="s">
        <v>385</v>
      </c>
      <c r="X653" s="22" t="s">
        <v>385</v>
      </c>
    </row>
    <row r="654" spans="1:24" ht="18.75" customHeight="1">
      <c r="A654" s="176">
        <v>44292</v>
      </c>
      <c r="B654" s="50">
        <v>184.40369999999999</v>
      </c>
      <c r="C654" s="50">
        <v>260.6327</v>
      </c>
      <c r="D654" s="50">
        <v>65.921999999999997</v>
      </c>
      <c r="E654" s="50">
        <v>18.12</v>
      </c>
      <c r="F654" s="51">
        <v>1.5200000000000001E-4</v>
      </c>
      <c r="G654" s="51">
        <v>1.5659999999999999E-3</v>
      </c>
      <c r="H654" s="51">
        <v>3.3289999999999999E-3</v>
      </c>
      <c r="I654" s="51">
        <v>8.7209999999999996E-3</v>
      </c>
      <c r="J654" s="51">
        <v>1.6559999999999998E-2</v>
      </c>
      <c r="K654" s="51">
        <v>1.3299E-2</v>
      </c>
      <c r="L654" s="51">
        <v>2.3230000000000001E-2</v>
      </c>
      <c r="M654" s="51">
        <v>3.3289999999999999E-3</v>
      </c>
      <c r="N654" s="51">
        <v>2.8559999999999999E-2</v>
      </c>
      <c r="O654" s="52">
        <v>145.02809999999999</v>
      </c>
      <c r="P654" s="50">
        <v>1520</v>
      </c>
      <c r="Q654" s="52">
        <v>2099.6799999999998</v>
      </c>
      <c r="R654" s="50">
        <v>7724.8</v>
      </c>
      <c r="S654" s="30">
        <v>93.022000000000006</v>
      </c>
      <c r="T654" s="50">
        <v>6.5670000000000002</v>
      </c>
      <c r="U654" s="50">
        <v>6.5770999999999997</v>
      </c>
      <c r="V654" s="50" t="s">
        <v>385</v>
      </c>
      <c r="W654" s="22" t="s">
        <v>385</v>
      </c>
      <c r="X654" s="22" t="s">
        <v>385</v>
      </c>
    </row>
    <row r="655" spans="1:24" ht="18.75" customHeight="1">
      <c r="A655" s="176">
        <v>44291</v>
      </c>
      <c r="B655" s="50">
        <v>184.33340000000001</v>
      </c>
      <c r="C655" s="50">
        <v>260.47590000000002</v>
      </c>
      <c r="D655" s="50">
        <v>65.921999999999997</v>
      </c>
      <c r="E655" s="50">
        <v>17.91</v>
      </c>
      <c r="F655" s="51">
        <v>1.5200000000000001E-4</v>
      </c>
      <c r="G655" s="51">
        <v>1.6639999999999999E-3</v>
      </c>
      <c r="H655" s="51">
        <v>3.516E-3</v>
      </c>
      <c r="I655" s="51">
        <v>9.2200000000000008E-3</v>
      </c>
      <c r="J655" s="51">
        <v>1.7003000000000001E-2</v>
      </c>
      <c r="K655" s="51">
        <v>1.3819E-2</v>
      </c>
      <c r="L655" s="51">
        <v>2.3463000000000001E-2</v>
      </c>
      <c r="M655" s="51">
        <v>3.516E-3</v>
      </c>
      <c r="N655" s="51">
        <v>2.835E-2</v>
      </c>
      <c r="O655" s="52">
        <v>145.0153</v>
      </c>
      <c r="P655" s="50">
        <v>1520</v>
      </c>
      <c r="Q655" s="52">
        <v>2099.6799999999998</v>
      </c>
      <c r="R655" s="50">
        <v>7724.8</v>
      </c>
      <c r="S655" s="30">
        <v>92.929000000000002</v>
      </c>
      <c r="T655" s="50">
        <v>6.5651999999999999</v>
      </c>
      <c r="U655" s="50">
        <v>6.5747</v>
      </c>
      <c r="V655" s="50" t="s">
        <v>385</v>
      </c>
      <c r="W655" s="22" t="s">
        <v>385</v>
      </c>
      <c r="X655" s="22" t="s">
        <v>385</v>
      </c>
    </row>
    <row r="656" spans="1:24" ht="18.75" customHeight="1">
      <c r="A656" s="176">
        <v>44288</v>
      </c>
      <c r="B656" s="50">
        <v>184.1343</v>
      </c>
      <c r="C656" s="50">
        <v>260.42610000000002</v>
      </c>
      <c r="D656" s="50">
        <v>65.921999999999997</v>
      </c>
      <c r="E656" s="50">
        <v>17.329999999999998</v>
      </c>
      <c r="F656" s="51">
        <v>1.27E-4</v>
      </c>
      <c r="G656" s="51">
        <v>1.8619999999999999E-3</v>
      </c>
      <c r="H656" s="51">
        <v>3.8370000000000001E-3</v>
      </c>
      <c r="I656" s="51">
        <v>9.7699999999999992E-3</v>
      </c>
      <c r="J656" s="51">
        <v>1.7215999999999999E-2</v>
      </c>
      <c r="K656" s="51">
        <v>1.4198000000000001E-2</v>
      </c>
      <c r="L656" s="51">
        <v>2.3564000000000002E-2</v>
      </c>
      <c r="M656" s="51">
        <v>3.8370000000000001E-3</v>
      </c>
      <c r="N656" s="51">
        <v>2.835E-2</v>
      </c>
      <c r="O656" s="52">
        <v>144.9941</v>
      </c>
      <c r="P656" s="50">
        <v>1520</v>
      </c>
      <c r="Q656" s="52">
        <v>2099.6799999999998</v>
      </c>
      <c r="R656" s="50">
        <v>7724.8</v>
      </c>
      <c r="S656" s="30">
        <v>93.231999999999999</v>
      </c>
      <c r="T656" s="50">
        <v>6.5528000000000004</v>
      </c>
      <c r="U656" s="50">
        <v>6.5647000000000002</v>
      </c>
      <c r="V656" s="50" t="s">
        <v>385</v>
      </c>
      <c r="W656" s="22" t="s">
        <v>385</v>
      </c>
      <c r="X656" s="22" t="s">
        <v>385</v>
      </c>
    </row>
    <row r="657" spans="1:24" ht="18.75" customHeight="1">
      <c r="A657" s="176">
        <v>44287</v>
      </c>
      <c r="B657" s="50">
        <v>184.51730000000001</v>
      </c>
      <c r="C657" s="50">
        <v>260.2106</v>
      </c>
      <c r="D657" s="50">
        <v>65.921999999999997</v>
      </c>
      <c r="E657" s="50">
        <v>17.329999999999998</v>
      </c>
      <c r="F657" s="51">
        <v>1.27E-4</v>
      </c>
      <c r="G657" s="51">
        <v>1.585E-3</v>
      </c>
      <c r="H657" s="51">
        <v>3.3540000000000002E-3</v>
      </c>
      <c r="I657" s="51">
        <v>9.0089999999999996E-3</v>
      </c>
      <c r="J657" s="51">
        <v>1.6698999999999999E-2</v>
      </c>
      <c r="K657" s="51">
        <v>1.3582E-2</v>
      </c>
      <c r="L657" s="51">
        <v>2.3321999999999999E-2</v>
      </c>
      <c r="M657" s="51">
        <v>3.3540000000000002E-3</v>
      </c>
      <c r="N657" s="51">
        <v>2.8459999999999999E-2</v>
      </c>
      <c r="O657" s="52">
        <v>144.97659999999999</v>
      </c>
      <c r="P657" s="50">
        <v>1340</v>
      </c>
      <c r="Q657" s="52">
        <v>2099.9100000000003</v>
      </c>
      <c r="R657" s="50">
        <v>7610.2</v>
      </c>
      <c r="S657" s="30">
        <v>93.296999999999997</v>
      </c>
      <c r="T657" s="50">
        <v>6.5717999999999996</v>
      </c>
      <c r="U657" s="50">
        <v>6.5728999999999997</v>
      </c>
      <c r="V657" s="50" t="s">
        <v>385</v>
      </c>
      <c r="W657" s="22" t="s">
        <v>385</v>
      </c>
      <c r="X657" s="22" t="s">
        <v>385</v>
      </c>
    </row>
    <row r="658" spans="1:24" ht="18.75" customHeight="1">
      <c r="A658" s="176">
        <v>44286</v>
      </c>
      <c r="B658" s="50">
        <v>184.2422</v>
      </c>
      <c r="C658" s="50">
        <v>259.21429999999998</v>
      </c>
      <c r="D658" s="50">
        <v>65.921999999999997</v>
      </c>
      <c r="E658" s="50">
        <v>19.399999999999999</v>
      </c>
      <c r="F658" s="51">
        <v>1.5200000000000001E-4</v>
      </c>
      <c r="G658" s="51">
        <v>1.603E-3</v>
      </c>
      <c r="H658" s="51">
        <v>3.4580000000000001E-3</v>
      </c>
      <c r="I658" s="51">
        <v>9.3930000000000003E-3</v>
      </c>
      <c r="J658" s="51">
        <v>1.7403999999999999E-2</v>
      </c>
      <c r="K658" s="51">
        <v>1.4194999999999999E-2</v>
      </c>
      <c r="L658" s="51">
        <v>2.4105999999999999E-2</v>
      </c>
      <c r="M658" s="51">
        <v>3.4580000000000001E-3</v>
      </c>
      <c r="N658" s="51">
        <v>2.8289999999999999E-2</v>
      </c>
      <c r="O658" s="52">
        <v>144.98269999999999</v>
      </c>
      <c r="P658" s="50">
        <v>1340</v>
      </c>
      <c r="Q658" s="52">
        <v>2099.9100000000003</v>
      </c>
      <c r="R658" s="50">
        <v>7610.2</v>
      </c>
      <c r="S658" s="30">
        <v>92.944000000000003</v>
      </c>
      <c r="T658" s="50">
        <v>6.5701000000000001</v>
      </c>
      <c r="U658" s="50">
        <v>6.5750999999999999</v>
      </c>
      <c r="V658" s="50" t="s">
        <v>385</v>
      </c>
      <c r="W658" s="22" t="s">
        <v>385</v>
      </c>
      <c r="X658" s="22" t="s">
        <v>385</v>
      </c>
    </row>
    <row r="659" spans="1:24" ht="18.75" customHeight="1">
      <c r="A659" s="176">
        <v>44285</v>
      </c>
      <c r="B659" s="50">
        <v>184.3897</v>
      </c>
      <c r="C659" s="50">
        <v>259.46379999999999</v>
      </c>
      <c r="D659" s="50">
        <v>65.921999999999997</v>
      </c>
      <c r="E659" s="50">
        <v>19.61</v>
      </c>
      <c r="F659" s="51">
        <v>1.01E-4</v>
      </c>
      <c r="G659" s="51">
        <v>1.4649999999999999E-3</v>
      </c>
      <c r="H659" s="51">
        <v>3.2169999999999998E-3</v>
      </c>
      <c r="I659" s="51">
        <v>8.9569999999999997E-3</v>
      </c>
      <c r="J659" s="51">
        <v>1.7028999999999999E-2</v>
      </c>
      <c r="K659" s="51">
        <v>1.3674E-2</v>
      </c>
      <c r="L659" s="51">
        <v>2.3687E-2</v>
      </c>
      <c r="M659" s="51">
        <v>3.2169999999999998E-3</v>
      </c>
      <c r="N659" s="51">
        <v>2.8590000000000001E-2</v>
      </c>
      <c r="O659" s="52">
        <v>144.93270000000001</v>
      </c>
      <c r="P659" s="50">
        <v>1340</v>
      </c>
      <c r="Q659" s="52">
        <v>2099.9100000000003</v>
      </c>
      <c r="R659" s="50">
        <v>7610.2</v>
      </c>
      <c r="S659" s="30">
        <v>92.766000000000005</v>
      </c>
      <c r="T659" s="50">
        <v>6.5411000000000001</v>
      </c>
      <c r="U659" s="50">
        <v>6.5400999999999998</v>
      </c>
      <c r="V659" s="50" t="s">
        <v>385</v>
      </c>
      <c r="W659" s="22" t="s">
        <v>385</v>
      </c>
      <c r="X659" s="22" t="s">
        <v>385</v>
      </c>
    </row>
    <row r="660" spans="1:24" ht="18.75" customHeight="1">
      <c r="A660" s="176">
        <v>44284</v>
      </c>
      <c r="B660" s="50">
        <v>184.40389999999999</v>
      </c>
      <c r="C660" s="50">
        <v>259.64589999999998</v>
      </c>
      <c r="D660" s="50">
        <v>65.921999999999997</v>
      </c>
      <c r="E660" s="50">
        <v>20.74</v>
      </c>
      <c r="F660" s="51">
        <v>1.01E-4</v>
      </c>
      <c r="G660" s="51">
        <v>1.407E-3</v>
      </c>
      <c r="H660" s="51">
        <v>3.137E-3</v>
      </c>
      <c r="I660" s="51">
        <v>8.8769999999999995E-3</v>
      </c>
      <c r="J660" s="51">
        <v>1.7080999999999999E-2</v>
      </c>
      <c r="K660" s="51">
        <v>1.3627E-2</v>
      </c>
      <c r="L660" s="51">
        <v>2.4049999999999998E-2</v>
      </c>
      <c r="M660" s="51">
        <v>3.137E-3</v>
      </c>
      <c r="N660" s="51">
        <v>2.8580000000000001E-2</v>
      </c>
      <c r="O660" s="52">
        <v>144.90479999999999</v>
      </c>
      <c r="P660" s="50">
        <v>1340</v>
      </c>
      <c r="Q660" s="52">
        <v>2099.9100000000003</v>
      </c>
      <c r="R660" s="50">
        <v>7610.2</v>
      </c>
      <c r="S660" s="30">
        <v>92.847999999999999</v>
      </c>
      <c r="T660" s="50">
        <v>6.5462999999999996</v>
      </c>
      <c r="U660" s="50">
        <v>6.5481999999999996</v>
      </c>
      <c r="V660" s="50" t="s">
        <v>385</v>
      </c>
      <c r="W660" s="22" t="s">
        <v>385</v>
      </c>
      <c r="X660" s="22" t="s">
        <v>385</v>
      </c>
    </row>
    <row r="661" spans="1:24" ht="18.75" customHeight="1">
      <c r="A661" s="176">
        <v>44281</v>
      </c>
      <c r="B661" s="50">
        <v>184.66560000000001</v>
      </c>
      <c r="C661" s="50">
        <v>259.25970000000001</v>
      </c>
      <c r="D661" s="50">
        <v>65.921999999999997</v>
      </c>
      <c r="E661" s="50">
        <v>18.86</v>
      </c>
      <c r="F661" s="51">
        <v>1.5200000000000001E-4</v>
      </c>
      <c r="G661" s="51">
        <v>1.387E-3</v>
      </c>
      <c r="H661" s="51">
        <v>3.0829999999999998E-3</v>
      </c>
      <c r="I661" s="51">
        <v>8.652E-3</v>
      </c>
      <c r="J661" s="51">
        <v>1.6760000000000001E-2</v>
      </c>
      <c r="K661" s="51">
        <v>1.3344E-2</v>
      </c>
      <c r="L661" s="51">
        <v>2.3781E-2</v>
      </c>
      <c r="M661" s="51">
        <v>3.0829999999999998E-3</v>
      </c>
      <c r="N661" s="51">
        <v>2.8590000000000001E-2</v>
      </c>
      <c r="O661" s="52">
        <v>144.8766</v>
      </c>
      <c r="P661" s="50">
        <v>1340</v>
      </c>
      <c r="Q661" s="52">
        <v>2099.9100000000003</v>
      </c>
      <c r="R661" s="50">
        <v>7610.2</v>
      </c>
      <c r="S661" s="30">
        <v>92.528000000000006</v>
      </c>
      <c r="T661" s="50">
        <v>6.5244999999999997</v>
      </c>
      <c r="U661" s="50">
        <v>6.5292000000000003</v>
      </c>
      <c r="V661" s="50" t="s">
        <v>385</v>
      </c>
      <c r="W661" s="22" t="s">
        <v>385</v>
      </c>
      <c r="X661" s="22" t="s">
        <v>385</v>
      </c>
    </row>
    <row r="662" spans="1:24" ht="18.75" customHeight="1">
      <c r="A662" s="176">
        <v>44280</v>
      </c>
      <c r="B662" s="50">
        <v>184.91679999999999</v>
      </c>
      <c r="C662" s="50">
        <v>261.16000000000003</v>
      </c>
      <c r="D662" s="50">
        <v>65.921999999999997</v>
      </c>
      <c r="E662" s="50">
        <v>19.809999999999999</v>
      </c>
      <c r="F662" s="51">
        <v>1.5200000000000001E-4</v>
      </c>
      <c r="G662" s="51">
        <v>1.3669999999999999E-3</v>
      </c>
      <c r="H662" s="51">
        <v>2.9229999999999998E-3</v>
      </c>
      <c r="I662" s="51">
        <v>8.3470000000000003E-3</v>
      </c>
      <c r="J662" s="51">
        <v>1.6331999999999999E-2</v>
      </c>
      <c r="K662" s="51">
        <v>1.281E-2</v>
      </c>
      <c r="L662" s="51">
        <v>2.3567999999999999E-2</v>
      </c>
      <c r="M662" s="51">
        <v>2.9229999999999998E-3</v>
      </c>
      <c r="N662" s="51">
        <v>2.8469999999999999E-2</v>
      </c>
      <c r="O662" s="52">
        <v>144.87219999999999</v>
      </c>
      <c r="P662" s="50">
        <v>1340</v>
      </c>
      <c r="Q662" s="52">
        <v>2099.9100000000003</v>
      </c>
      <c r="R662" s="50">
        <v>7610.2</v>
      </c>
      <c r="S662" s="30">
        <v>92.335999999999999</v>
      </c>
      <c r="T662" s="50">
        <v>6.5162000000000004</v>
      </c>
      <c r="U662" s="50">
        <v>6.5202999999999998</v>
      </c>
      <c r="V662" s="50" t="s">
        <v>385</v>
      </c>
      <c r="W662" s="22" t="s">
        <v>385</v>
      </c>
      <c r="X662" s="22" t="s">
        <v>385</v>
      </c>
    </row>
    <row r="663" spans="1:24" ht="18.75" customHeight="1">
      <c r="A663" s="176">
        <v>44279</v>
      </c>
      <c r="B663" s="50">
        <v>185.11070000000001</v>
      </c>
      <c r="C663" s="50">
        <v>261.28399999999999</v>
      </c>
      <c r="D663" s="50">
        <v>65.921999999999997</v>
      </c>
      <c r="E663" s="50">
        <v>21.2</v>
      </c>
      <c r="F663" s="51">
        <v>1.5200000000000001E-4</v>
      </c>
      <c r="G663" s="51">
        <v>1.4649999999999999E-3</v>
      </c>
      <c r="H663" s="51">
        <v>3.0019999999999999E-3</v>
      </c>
      <c r="I663" s="51">
        <v>8.0759999999999998E-3</v>
      </c>
      <c r="J663" s="51">
        <v>1.6084000000000001E-2</v>
      </c>
      <c r="K663" s="51">
        <v>1.2595E-2</v>
      </c>
      <c r="L663" s="51">
        <v>2.3095000000000001E-2</v>
      </c>
      <c r="M663" s="51">
        <v>3.0019999999999999E-3</v>
      </c>
      <c r="N663" s="51">
        <v>2.853E-2</v>
      </c>
      <c r="O663" s="52">
        <v>144.86770000000001</v>
      </c>
      <c r="P663" s="50">
        <v>1340</v>
      </c>
      <c r="Q663" s="52">
        <v>2099.9100000000003</v>
      </c>
      <c r="R663" s="50">
        <v>7610.2</v>
      </c>
      <c r="S663" s="30">
        <v>91.742000000000004</v>
      </c>
      <c r="T663" s="50">
        <v>6.5076999999999998</v>
      </c>
      <c r="U663" s="50">
        <v>6.5071000000000003</v>
      </c>
      <c r="V663" s="50" t="s">
        <v>385</v>
      </c>
      <c r="W663" s="22" t="s">
        <v>385</v>
      </c>
      <c r="X663" s="22" t="s">
        <v>385</v>
      </c>
    </row>
    <row r="664" spans="1:24" ht="18.75" customHeight="1">
      <c r="A664" s="176">
        <v>44278</v>
      </c>
      <c r="B664" s="50">
        <v>185.01050000000001</v>
      </c>
      <c r="C664" s="50">
        <v>261.9785</v>
      </c>
      <c r="D664" s="50">
        <v>65.625</v>
      </c>
      <c r="E664" s="50">
        <v>20.3</v>
      </c>
      <c r="F664" s="51">
        <v>2.5000000000000001E-5</v>
      </c>
      <c r="G664" s="51">
        <v>1.4519999999999999E-3</v>
      </c>
      <c r="H664" s="51">
        <v>3.0539999999999999E-3</v>
      </c>
      <c r="I664" s="51">
        <v>8.1560000000000001E-3</v>
      </c>
      <c r="J664" s="51">
        <v>1.6206000000000002E-2</v>
      </c>
      <c r="K664" s="51">
        <v>1.2737E-2</v>
      </c>
      <c r="L664" s="51">
        <v>2.3264E-2</v>
      </c>
      <c r="M664" s="51">
        <v>3.0539999999999999E-3</v>
      </c>
      <c r="N664" s="51">
        <v>2.8729999999999999E-2</v>
      </c>
      <c r="O664" s="52">
        <v>144.85990000000001</v>
      </c>
      <c r="P664" s="50">
        <v>1340</v>
      </c>
      <c r="Q664" s="52">
        <v>2099.9100000000003</v>
      </c>
      <c r="R664" s="50">
        <v>7610.2</v>
      </c>
      <c r="S664" s="30">
        <v>91.918999999999997</v>
      </c>
      <c r="T664" s="50">
        <v>6.5090000000000003</v>
      </c>
      <c r="U664" s="50">
        <v>6.5079000000000002</v>
      </c>
      <c r="V664" s="50" t="s">
        <v>385</v>
      </c>
      <c r="W664" s="22" t="s">
        <v>385</v>
      </c>
      <c r="X664" s="22" t="s">
        <v>385</v>
      </c>
    </row>
    <row r="665" spans="1:24" ht="18.75" customHeight="1">
      <c r="A665" s="176">
        <v>44277</v>
      </c>
      <c r="B665" s="50">
        <v>184.55619999999999</v>
      </c>
      <c r="C665" s="50">
        <v>262.31970000000001</v>
      </c>
      <c r="D665" s="50">
        <v>67.433000000000007</v>
      </c>
      <c r="E665" s="50">
        <v>18.88</v>
      </c>
      <c r="F665" s="51">
        <v>2.5000000000000001E-5</v>
      </c>
      <c r="G665" s="51">
        <v>1.472E-3</v>
      </c>
      <c r="H665" s="51">
        <v>3.186E-3</v>
      </c>
      <c r="I665" s="51">
        <v>8.6280000000000003E-3</v>
      </c>
      <c r="J665" s="51">
        <v>1.6945999999999999E-2</v>
      </c>
      <c r="K665" s="51">
        <v>1.3403E-2</v>
      </c>
      <c r="L665" s="51">
        <v>2.3983999999999998E-2</v>
      </c>
      <c r="M665" s="51">
        <v>3.186E-3</v>
      </c>
      <c r="N665" s="51">
        <v>2.8850000000000001E-2</v>
      </c>
      <c r="O665" s="52">
        <v>144.90780000000001</v>
      </c>
      <c r="P665" s="50">
        <v>1340</v>
      </c>
      <c r="Q665" s="52">
        <v>2099.9100000000003</v>
      </c>
      <c r="R665" s="50">
        <v>7610.2</v>
      </c>
      <c r="S665" s="30">
        <v>91.861999999999995</v>
      </c>
      <c r="T665" s="50">
        <v>6.5068999999999999</v>
      </c>
      <c r="U665" s="50">
        <v>6.5072000000000001</v>
      </c>
      <c r="V665" s="50" t="s">
        <v>385</v>
      </c>
      <c r="W665" s="22" t="s">
        <v>385</v>
      </c>
      <c r="X665" s="22" t="s">
        <v>385</v>
      </c>
    </row>
    <row r="666" spans="1:24" ht="18.75" customHeight="1">
      <c r="A666" s="176">
        <v>44274</v>
      </c>
      <c r="B666" s="50">
        <v>184.23679999999999</v>
      </c>
      <c r="C666" s="50">
        <v>262.00099999999998</v>
      </c>
      <c r="D666" s="50">
        <v>60.625</v>
      </c>
      <c r="E666" s="50">
        <v>20.95</v>
      </c>
      <c r="F666" s="51">
        <v>-2.5000000000000001E-5</v>
      </c>
      <c r="G666" s="51">
        <v>1.4920000000000001E-3</v>
      </c>
      <c r="H666" s="51">
        <v>3.2910000000000001E-3</v>
      </c>
      <c r="I666" s="51">
        <v>8.8059999999999996E-3</v>
      </c>
      <c r="J666" s="51">
        <v>1.721E-2</v>
      </c>
      <c r="K666" s="51">
        <v>1.3641E-2</v>
      </c>
      <c r="L666" s="51">
        <v>2.4333E-2</v>
      </c>
      <c r="M666" s="51">
        <v>3.2910000000000001E-3</v>
      </c>
      <c r="N666" s="51">
        <v>2.8969999999999999E-2</v>
      </c>
      <c r="O666" s="52">
        <v>144.88399999999999</v>
      </c>
      <c r="P666" s="50">
        <v>1340</v>
      </c>
      <c r="Q666" s="52">
        <v>2099.9100000000003</v>
      </c>
      <c r="R666" s="50">
        <v>7610.2</v>
      </c>
      <c r="S666" s="30">
        <v>91.441999999999993</v>
      </c>
      <c r="T666" s="50">
        <v>6.5041000000000002</v>
      </c>
      <c r="U666" s="50">
        <v>6.4861000000000004</v>
      </c>
      <c r="V666" s="50" t="s">
        <v>385</v>
      </c>
      <c r="W666" s="22" t="s">
        <v>385</v>
      </c>
      <c r="X666" s="22" t="s">
        <v>385</v>
      </c>
    </row>
    <row r="667" spans="1:24" ht="18.75" customHeight="1">
      <c r="A667" s="176">
        <v>44273</v>
      </c>
      <c r="B667" s="50">
        <v>184.1259</v>
      </c>
      <c r="C667" s="50">
        <v>261.7663</v>
      </c>
      <c r="D667" s="50">
        <v>60.625</v>
      </c>
      <c r="E667" s="50">
        <v>21.58</v>
      </c>
      <c r="F667" s="51">
        <v>-2.5000000000000001E-5</v>
      </c>
      <c r="G667" s="51">
        <v>1.531E-3</v>
      </c>
      <c r="H667" s="51">
        <v>3.2360000000000002E-3</v>
      </c>
      <c r="I667" s="51">
        <v>8.6359999999999996E-3</v>
      </c>
      <c r="J667" s="51">
        <v>1.7082E-2</v>
      </c>
      <c r="K667" s="51">
        <v>1.3422999999999999E-2</v>
      </c>
      <c r="L667" s="51">
        <v>2.4483000000000001E-2</v>
      </c>
      <c r="M667" s="51">
        <v>3.2360000000000002E-3</v>
      </c>
      <c r="N667" s="51">
        <v>2.9190000000000001E-2</v>
      </c>
      <c r="O667" s="52">
        <v>144.8732</v>
      </c>
      <c r="P667" s="50">
        <v>1340</v>
      </c>
      <c r="Q667" s="52">
        <v>2099.9100000000003</v>
      </c>
      <c r="R667" s="50">
        <v>7610.2</v>
      </c>
      <c r="S667" s="30">
        <v>91.864999999999995</v>
      </c>
      <c r="T667" s="50">
        <v>6.5060000000000002</v>
      </c>
      <c r="U667" s="50">
        <v>6.5011000000000001</v>
      </c>
      <c r="V667" s="50" t="s">
        <v>385</v>
      </c>
      <c r="W667" s="22" t="s">
        <v>385</v>
      </c>
      <c r="X667" s="22" t="s">
        <v>385</v>
      </c>
    </row>
    <row r="668" spans="1:24" ht="18.75" customHeight="1">
      <c r="A668" s="176">
        <v>44272</v>
      </c>
      <c r="B668" s="50">
        <v>184.43049999999999</v>
      </c>
      <c r="C668" s="50">
        <v>260.97280000000001</v>
      </c>
      <c r="D668" s="50">
        <v>60.625</v>
      </c>
      <c r="E668" s="50">
        <v>19.23</v>
      </c>
      <c r="F668" s="51">
        <v>2.5000000000000001E-5</v>
      </c>
      <c r="G668" s="51">
        <v>1.33E-3</v>
      </c>
      <c r="H668" s="51">
        <v>2.9989999999999999E-3</v>
      </c>
      <c r="I668" s="51">
        <v>7.9830000000000005E-3</v>
      </c>
      <c r="J668" s="51">
        <v>1.6427000000000001E-2</v>
      </c>
      <c r="K668" s="51">
        <v>1.2758E-2</v>
      </c>
      <c r="L668" s="51">
        <v>2.418E-2</v>
      </c>
      <c r="M668" s="51">
        <v>2.9989999999999999E-3</v>
      </c>
      <c r="N668" s="51">
        <v>2.9190000000000001E-2</v>
      </c>
      <c r="O668" s="52">
        <v>144.85589999999999</v>
      </c>
      <c r="P668" s="50">
        <v>1340</v>
      </c>
      <c r="Q668" s="52">
        <v>2099.9100000000003</v>
      </c>
      <c r="R668" s="50">
        <v>7610.2</v>
      </c>
      <c r="S668" s="30">
        <v>91.832999999999998</v>
      </c>
      <c r="T668" s="50">
        <v>6.5000999999999998</v>
      </c>
      <c r="U668" s="50">
        <v>6.4980000000000002</v>
      </c>
      <c r="V668" s="50" t="s">
        <v>385</v>
      </c>
      <c r="W668" s="22" t="s">
        <v>385</v>
      </c>
      <c r="X668" s="22" t="s">
        <v>385</v>
      </c>
    </row>
    <row r="669" spans="1:24" ht="18.75" customHeight="1">
      <c r="A669" s="176">
        <v>44271</v>
      </c>
      <c r="B669" s="50">
        <v>184.51079999999999</v>
      </c>
      <c r="C669" s="50">
        <v>260.93490000000003</v>
      </c>
      <c r="D669" s="50">
        <v>60.625</v>
      </c>
      <c r="E669" s="50">
        <v>19.79</v>
      </c>
      <c r="F669" s="51">
        <v>1.27E-4</v>
      </c>
      <c r="G669" s="51">
        <v>1.49E-3</v>
      </c>
      <c r="H669" s="51">
        <v>3.3400000000000001E-3</v>
      </c>
      <c r="I669" s="51">
        <v>8.2900000000000005E-3</v>
      </c>
      <c r="J669" s="51">
        <v>1.6178999999999999E-2</v>
      </c>
      <c r="K669" s="51">
        <v>1.2756999999999999E-2</v>
      </c>
      <c r="L669" s="51">
        <v>2.3785000000000001E-2</v>
      </c>
      <c r="M669" s="51">
        <v>3.3400000000000001E-3</v>
      </c>
      <c r="N669" s="51">
        <v>2.9329999999999998E-2</v>
      </c>
      <c r="O669" s="52">
        <v>144.84540000000001</v>
      </c>
      <c r="P669" s="50">
        <v>1340</v>
      </c>
      <c r="Q669" s="52">
        <v>2099.9100000000003</v>
      </c>
      <c r="R669" s="50">
        <v>7610.2</v>
      </c>
      <c r="S669" s="30">
        <v>91.679000000000002</v>
      </c>
      <c r="T669" s="50">
        <v>6.5084999999999997</v>
      </c>
      <c r="U669" s="50">
        <v>6.4962</v>
      </c>
      <c r="V669" s="50" t="s">
        <v>385</v>
      </c>
      <c r="W669" s="22" t="s">
        <v>385</v>
      </c>
      <c r="X669" s="22" t="s">
        <v>385</v>
      </c>
    </row>
    <row r="670" spans="1:24" ht="18.75" customHeight="1">
      <c r="A670" s="176">
        <v>44270</v>
      </c>
      <c r="B670" s="50">
        <v>184.45150000000001</v>
      </c>
      <c r="C670" s="50">
        <v>259.84249999999997</v>
      </c>
      <c r="D670" s="50">
        <v>60.625</v>
      </c>
      <c r="E670" s="50">
        <v>20.03</v>
      </c>
      <c r="F670" s="51">
        <v>1.27E-4</v>
      </c>
      <c r="G670" s="51">
        <v>1.5100000000000001E-3</v>
      </c>
      <c r="H670" s="51">
        <v>3.339E-3</v>
      </c>
      <c r="I670" s="51">
        <v>8.2719999999999998E-3</v>
      </c>
      <c r="J670" s="51">
        <v>1.6055E-2</v>
      </c>
      <c r="K670" s="51">
        <v>1.2709E-2</v>
      </c>
      <c r="L670" s="51">
        <v>2.3573E-2</v>
      </c>
      <c r="M670" s="51">
        <v>3.339E-3</v>
      </c>
      <c r="N670" s="51">
        <v>2.9430000000000001E-2</v>
      </c>
      <c r="O670" s="52">
        <v>144.8366</v>
      </c>
      <c r="P670" s="50">
        <v>1340</v>
      </c>
      <c r="Q670" s="52">
        <v>2099.9100000000003</v>
      </c>
      <c r="R670" s="50">
        <v>7610.2</v>
      </c>
      <c r="S670" s="30">
        <v>91.42</v>
      </c>
      <c r="T670" s="50">
        <v>6.4938000000000002</v>
      </c>
      <c r="U670" s="50">
        <v>6.4787999999999997</v>
      </c>
      <c r="V670" s="50" t="s">
        <v>385</v>
      </c>
      <c r="W670" s="22" t="s">
        <v>385</v>
      </c>
      <c r="X670" s="22" t="s">
        <v>385</v>
      </c>
    </row>
    <row r="671" spans="1:24" ht="18.75" customHeight="1">
      <c r="A671" s="176">
        <v>44267</v>
      </c>
      <c r="B671" s="50">
        <v>184.32249999999999</v>
      </c>
      <c r="C671" s="50">
        <v>259.63119999999998</v>
      </c>
      <c r="D671" s="50">
        <v>61</v>
      </c>
      <c r="E671" s="50">
        <v>20.69</v>
      </c>
      <c r="F671" s="51">
        <v>2.03E-4</v>
      </c>
      <c r="G671" s="51">
        <v>1.47E-3</v>
      </c>
      <c r="H671" s="51">
        <v>3.3639999999999998E-3</v>
      </c>
      <c r="I671" s="51">
        <v>8.4010000000000005E-3</v>
      </c>
      <c r="J671" s="51">
        <v>1.6247000000000001E-2</v>
      </c>
      <c r="K671" s="51">
        <v>1.2827E-2</v>
      </c>
      <c r="L671" s="51">
        <v>2.3775999999999999E-2</v>
      </c>
      <c r="M671" s="51">
        <v>3.3639999999999998E-3</v>
      </c>
      <c r="N671" s="51">
        <v>2.9329999999999998E-2</v>
      </c>
      <c r="O671" s="52">
        <v>144.78219999999999</v>
      </c>
      <c r="P671" s="50">
        <v>1340</v>
      </c>
      <c r="Q671" s="52">
        <v>2099.9100000000003</v>
      </c>
      <c r="R671" s="50">
        <v>7610.2</v>
      </c>
      <c r="S671" s="30">
        <v>91.822999999999993</v>
      </c>
      <c r="T671" s="50">
        <v>6.5054999999999996</v>
      </c>
      <c r="U671" s="50">
        <v>6.4947999999999997</v>
      </c>
      <c r="V671" s="50" t="s">
        <v>385</v>
      </c>
      <c r="W671" s="22" t="s">
        <v>385</v>
      </c>
      <c r="X671" s="22" t="s">
        <v>385</v>
      </c>
    </row>
    <row r="672" spans="1:24" ht="18.75" customHeight="1">
      <c r="A672" s="176">
        <v>44266</v>
      </c>
      <c r="B672" s="50">
        <v>184.92679999999999</v>
      </c>
      <c r="C672" s="50">
        <v>259.5874</v>
      </c>
      <c r="D672" s="50">
        <v>61</v>
      </c>
      <c r="E672" s="50">
        <v>21.91</v>
      </c>
      <c r="F672" s="51">
        <v>2.7900000000000001E-4</v>
      </c>
      <c r="G672" s="51">
        <v>1.389E-3</v>
      </c>
      <c r="H672" s="51">
        <v>3.1549999999999998E-3</v>
      </c>
      <c r="I672" s="51">
        <v>7.8600000000000007E-3</v>
      </c>
      <c r="J672" s="51">
        <v>1.537E-2</v>
      </c>
      <c r="K672" s="51">
        <v>1.2071E-2</v>
      </c>
      <c r="L672" s="51">
        <v>2.2945E-2</v>
      </c>
      <c r="M672" s="51">
        <v>3.1549999999999998E-3</v>
      </c>
      <c r="N672" s="51">
        <v>2.9319999999999999E-2</v>
      </c>
      <c r="O672" s="52">
        <v>144.7604</v>
      </c>
      <c r="P672" s="50">
        <v>1340</v>
      </c>
      <c r="Q672" s="52">
        <v>2099.9100000000003</v>
      </c>
      <c r="R672" s="50">
        <v>7610.2</v>
      </c>
      <c r="S672" s="30">
        <v>91.957999999999998</v>
      </c>
      <c r="T672" s="50">
        <v>6.5065</v>
      </c>
      <c r="U672" s="50">
        <v>6.5186999999999999</v>
      </c>
      <c r="V672" s="50" t="s">
        <v>385</v>
      </c>
      <c r="W672" s="22" t="s">
        <v>385</v>
      </c>
      <c r="X672" s="22" t="s">
        <v>385</v>
      </c>
    </row>
    <row r="673" spans="1:24" ht="18.75" customHeight="1">
      <c r="A673" s="176">
        <v>44265</v>
      </c>
      <c r="B673" s="50">
        <v>184.89490000000001</v>
      </c>
      <c r="C673" s="50">
        <v>258.31810000000002</v>
      </c>
      <c r="D673" s="50">
        <v>65.430000000000007</v>
      </c>
      <c r="E673" s="50">
        <v>22.56</v>
      </c>
      <c r="F673" s="51">
        <v>3.0400000000000002E-4</v>
      </c>
      <c r="G673" s="51">
        <v>1.5280000000000001E-3</v>
      </c>
      <c r="H673" s="51">
        <v>3.2330000000000002E-3</v>
      </c>
      <c r="I673" s="51">
        <v>7.8910000000000004E-3</v>
      </c>
      <c r="J673" s="51">
        <v>1.5178000000000001E-2</v>
      </c>
      <c r="K673" s="51">
        <v>1.2E-2</v>
      </c>
      <c r="L673" s="51">
        <v>2.2381000000000002E-2</v>
      </c>
      <c r="M673" s="51">
        <v>3.2330000000000002E-3</v>
      </c>
      <c r="N673" s="51">
        <v>2.9260000000000001E-2</v>
      </c>
      <c r="O673" s="52">
        <v>144.7567</v>
      </c>
      <c r="P673" s="50">
        <v>1340</v>
      </c>
      <c r="Q673" s="52">
        <v>2099.9100000000003</v>
      </c>
      <c r="R673" s="50">
        <v>7610.2</v>
      </c>
      <c r="S673" s="30">
        <v>92.313000000000002</v>
      </c>
      <c r="T673" s="50">
        <v>6.5259999999999998</v>
      </c>
      <c r="U673" s="50">
        <v>6.5514999999999999</v>
      </c>
      <c r="V673" s="50" t="s">
        <v>385</v>
      </c>
      <c r="W673" s="22" t="s">
        <v>385</v>
      </c>
      <c r="X673" s="22" t="s">
        <v>385</v>
      </c>
    </row>
    <row r="674" spans="1:24" ht="18.75" customHeight="1">
      <c r="A674" s="176">
        <v>44264</v>
      </c>
      <c r="B674" s="50">
        <v>184.69059999999999</v>
      </c>
      <c r="C674" s="50">
        <v>257.69600000000003</v>
      </c>
      <c r="D674" s="50">
        <v>65.430000000000007</v>
      </c>
      <c r="E674" s="50">
        <v>24.03</v>
      </c>
      <c r="F674" s="51">
        <v>2.7900000000000001E-4</v>
      </c>
      <c r="G674" s="51">
        <v>1.6069999999999999E-3</v>
      </c>
      <c r="H674" s="51">
        <v>3.176E-3</v>
      </c>
      <c r="I674" s="51">
        <v>8.0510000000000009E-3</v>
      </c>
      <c r="J674" s="51">
        <v>1.5263000000000001E-2</v>
      </c>
      <c r="K674" s="51">
        <v>1.2163999999999999E-2</v>
      </c>
      <c r="L674" s="51">
        <v>2.2335000000000001E-2</v>
      </c>
      <c r="M674" s="51">
        <v>3.176E-3</v>
      </c>
      <c r="N674" s="51">
        <v>2.929E-2</v>
      </c>
      <c r="O674" s="52">
        <v>144.7423</v>
      </c>
      <c r="P674" s="50">
        <v>1340</v>
      </c>
      <c r="Q674" s="52">
        <v>2099.9100000000003</v>
      </c>
      <c r="R674" s="50">
        <v>7610.2</v>
      </c>
      <c r="S674" s="30">
        <v>91.977000000000004</v>
      </c>
      <c r="T674" s="50">
        <v>6.4970999999999997</v>
      </c>
      <c r="U674" s="50">
        <v>6.5163000000000002</v>
      </c>
      <c r="V674" s="50" t="s">
        <v>385</v>
      </c>
      <c r="W674" s="22" t="s">
        <v>385</v>
      </c>
      <c r="X674" s="22" t="s">
        <v>385</v>
      </c>
    </row>
    <row r="675" spans="1:24" ht="18.75" customHeight="1">
      <c r="A675" s="176">
        <v>44263</v>
      </c>
      <c r="B675" s="50">
        <v>184.3526</v>
      </c>
      <c r="C675" s="50">
        <v>258.49329999999998</v>
      </c>
      <c r="D675" s="50">
        <v>63</v>
      </c>
      <c r="E675" s="50">
        <v>25.47</v>
      </c>
      <c r="F675" s="51">
        <v>3.3E-4</v>
      </c>
      <c r="G675" s="51">
        <v>1.6260000000000001E-3</v>
      </c>
      <c r="H675" s="51">
        <v>3.3890000000000001E-3</v>
      </c>
      <c r="I675" s="51">
        <v>8.5360000000000002E-3</v>
      </c>
      <c r="J675" s="51">
        <v>1.5907000000000001E-2</v>
      </c>
      <c r="K675" s="51">
        <v>1.2800000000000001E-2</v>
      </c>
      <c r="L675" s="51">
        <v>2.3158999999999999E-2</v>
      </c>
      <c r="M675" s="51">
        <v>3.3890000000000001E-3</v>
      </c>
      <c r="N675" s="51">
        <v>2.9149999999999999E-2</v>
      </c>
      <c r="O675" s="52">
        <v>144.70820000000001</v>
      </c>
      <c r="P675" s="50">
        <v>1340</v>
      </c>
      <c r="Q675" s="52">
        <v>2099.9100000000003</v>
      </c>
      <c r="R675" s="50">
        <v>7610.2</v>
      </c>
      <c r="S675" s="30">
        <v>91.631</v>
      </c>
      <c r="T675" s="50">
        <v>6.4699</v>
      </c>
      <c r="U675" s="50">
        <v>6.4917999999999996</v>
      </c>
      <c r="V675" s="50" t="s">
        <v>385</v>
      </c>
      <c r="W675" s="22" t="s">
        <v>385</v>
      </c>
      <c r="X675" s="22" t="s">
        <v>385</v>
      </c>
    </row>
    <row r="676" spans="1:24" ht="18.75" customHeight="1">
      <c r="A676" s="176">
        <v>44260</v>
      </c>
      <c r="B676" s="50">
        <v>184.9401</v>
      </c>
      <c r="C676" s="50">
        <v>259.3956</v>
      </c>
      <c r="D676" s="50">
        <v>59.253</v>
      </c>
      <c r="E676" s="50">
        <v>24.66</v>
      </c>
      <c r="F676" s="51">
        <v>2.5300000000000002E-4</v>
      </c>
      <c r="G676" s="51">
        <v>1.369E-3</v>
      </c>
      <c r="H676" s="51">
        <v>3.065E-3</v>
      </c>
      <c r="I676" s="51">
        <v>7.9830000000000005E-3</v>
      </c>
      <c r="J676" s="51">
        <v>1.5661000000000001E-2</v>
      </c>
      <c r="K676" s="51">
        <v>1.2328E-2</v>
      </c>
      <c r="L676" s="51">
        <v>2.2974000000000001E-2</v>
      </c>
      <c r="M676" s="51">
        <v>3.065E-3</v>
      </c>
      <c r="N676" s="51">
        <v>2.8979999999999999E-2</v>
      </c>
      <c r="O676" s="52">
        <v>144.68049999999999</v>
      </c>
      <c r="P676" s="50">
        <v>1340</v>
      </c>
      <c r="Q676" s="52">
        <v>2099.9100000000003</v>
      </c>
      <c r="R676" s="50">
        <v>7610.2</v>
      </c>
      <c r="S676" s="30">
        <v>90.947000000000003</v>
      </c>
      <c r="T676" s="50">
        <v>6.4679000000000002</v>
      </c>
      <c r="U676" s="50">
        <v>6.4774000000000003</v>
      </c>
      <c r="V676" s="50" t="s">
        <v>385</v>
      </c>
      <c r="W676" s="22" t="s">
        <v>385</v>
      </c>
      <c r="X676" s="22" t="s">
        <v>385</v>
      </c>
    </row>
    <row r="677" spans="1:24" ht="18.75" customHeight="1">
      <c r="A677" s="176">
        <v>44259</v>
      </c>
      <c r="B677" s="50">
        <v>185.03460000000001</v>
      </c>
      <c r="C677" s="50">
        <v>260.19439999999997</v>
      </c>
      <c r="D677" s="50">
        <v>59.253</v>
      </c>
      <c r="E677" s="50">
        <v>28.57</v>
      </c>
      <c r="F677" s="51">
        <v>3.0400000000000002E-4</v>
      </c>
      <c r="G677" s="51">
        <v>1.4469999999999999E-3</v>
      </c>
      <c r="H677" s="51">
        <v>3.0869999999999999E-3</v>
      </c>
      <c r="I677" s="51">
        <v>7.8980000000000005E-3</v>
      </c>
      <c r="J677" s="51">
        <v>1.5640000000000001E-2</v>
      </c>
      <c r="K677" s="51">
        <v>1.2279999999999999E-2</v>
      </c>
      <c r="L677" s="51">
        <v>2.3205E-2</v>
      </c>
      <c r="M677" s="51">
        <v>3.0869999999999999E-3</v>
      </c>
      <c r="N677" s="51">
        <v>2.913E-2</v>
      </c>
      <c r="O677" s="52">
        <v>144.67019999999999</v>
      </c>
      <c r="P677" s="50">
        <v>1340</v>
      </c>
      <c r="Q677" s="52">
        <v>2099.9100000000003</v>
      </c>
      <c r="R677" s="50">
        <v>7610.2</v>
      </c>
      <c r="S677" s="30">
        <v>90.784999999999997</v>
      </c>
      <c r="T677" s="50">
        <v>6.4706000000000001</v>
      </c>
      <c r="U677" s="50">
        <v>6.4748000000000001</v>
      </c>
      <c r="V677" s="50" t="s">
        <v>385</v>
      </c>
      <c r="W677" s="22" t="s">
        <v>385</v>
      </c>
      <c r="X677" s="22" t="s">
        <v>385</v>
      </c>
    </row>
    <row r="678" spans="1:24" ht="18.75" customHeight="1">
      <c r="A678" s="176">
        <v>44258</v>
      </c>
      <c r="B678" s="50">
        <v>185.35059999999999</v>
      </c>
      <c r="C678" s="50">
        <v>260.28660000000002</v>
      </c>
      <c r="D678" s="50">
        <v>58.280999999999999</v>
      </c>
      <c r="E678" s="50">
        <v>26.67</v>
      </c>
      <c r="F678" s="51">
        <v>3.5500000000000001E-4</v>
      </c>
      <c r="G678" s="51">
        <v>1.407E-3</v>
      </c>
      <c r="H678" s="51">
        <v>2.898E-3</v>
      </c>
      <c r="I678" s="51">
        <v>7.3159999999999996E-3</v>
      </c>
      <c r="J678" s="51">
        <v>1.4808E-2</v>
      </c>
      <c r="K678" s="51">
        <v>1.1483E-2</v>
      </c>
      <c r="L678" s="51">
        <v>2.2759000000000001E-2</v>
      </c>
      <c r="M678" s="51">
        <v>2.898E-3</v>
      </c>
      <c r="N678" s="51">
        <v>2.8879999999999999E-2</v>
      </c>
      <c r="O678" s="52">
        <v>144.6514</v>
      </c>
      <c r="P678" s="50">
        <v>1340</v>
      </c>
      <c r="Q678" s="52">
        <v>2099.9100000000003</v>
      </c>
      <c r="R678" s="50">
        <v>7610.2</v>
      </c>
      <c r="S678" s="30">
        <v>91.039000000000001</v>
      </c>
      <c r="T678" s="50">
        <v>6.4660000000000002</v>
      </c>
      <c r="U678" s="50">
        <v>6.4699</v>
      </c>
      <c r="V678" s="50" t="s">
        <v>385</v>
      </c>
      <c r="W678" s="22" t="s">
        <v>385</v>
      </c>
      <c r="X678" s="22" t="s">
        <v>385</v>
      </c>
    </row>
    <row r="679" spans="1:24" ht="18.75" customHeight="1">
      <c r="A679" s="176">
        <v>44257</v>
      </c>
      <c r="B679" s="50">
        <v>185.89689999999999</v>
      </c>
      <c r="C679" s="50">
        <v>261.13639999999998</v>
      </c>
      <c r="D679" s="50">
        <v>58.280999999999999</v>
      </c>
      <c r="E679" s="50">
        <v>24.1</v>
      </c>
      <c r="F679" s="51">
        <v>3.0400000000000002E-4</v>
      </c>
      <c r="G679" s="51">
        <v>1.2110000000000001E-3</v>
      </c>
      <c r="H679" s="51">
        <v>2.444E-3</v>
      </c>
      <c r="I679" s="51">
        <v>6.594E-3</v>
      </c>
      <c r="J679" s="51">
        <v>1.3913999999999999E-2</v>
      </c>
      <c r="K679" s="51">
        <v>1.0576E-2</v>
      </c>
      <c r="L679" s="51">
        <v>2.1912999999999998E-2</v>
      </c>
      <c r="M679" s="51">
        <v>2.444E-3</v>
      </c>
      <c r="N679" s="51">
        <v>2.877E-2</v>
      </c>
      <c r="O679" s="52">
        <v>144.6138</v>
      </c>
      <c r="P679" s="50">
        <v>1340</v>
      </c>
      <c r="Q679" s="52">
        <v>2093.86</v>
      </c>
      <c r="R679" s="50">
        <v>7977</v>
      </c>
      <c r="S679" s="30">
        <v>90.879000000000005</v>
      </c>
      <c r="T679" s="50">
        <v>6.4789000000000003</v>
      </c>
      <c r="U679" s="50">
        <v>6.4806999999999997</v>
      </c>
      <c r="V679" s="50" t="s">
        <v>385</v>
      </c>
      <c r="W679" s="22" t="s">
        <v>385</v>
      </c>
      <c r="X679" s="22" t="s">
        <v>385</v>
      </c>
    </row>
    <row r="680" spans="1:24" ht="18.75" customHeight="1">
      <c r="A680" s="176">
        <v>44256</v>
      </c>
      <c r="B680" s="50">
        <v>185.77099999999999</v>
      </c>
      <c r="C680" s="50">
        <v>261.08019999999999</v>
      </c>
      <c r="D680" s="50">
        <v>58.280999999999999</v>
      </c>
      <c r="E680" s="50">
        <v>23.35</v>
      </c>
      <c r="F680" s="51">
        <v>3.3E-4</v>
      </c>
      <c r="G680" s="51">
        <v>1.191E-3</v>
      </c>
      <c r="H680" s="51">
        <v>2.496E-3</v>
      </c>
      <c r="I680" s="51">
        <v>6.9610000000000002E-3</v>
      </c>
      <c r="J680" s="51">
        <v>1.417E-2</v>
      </c>
      <c r="K680" s="51">
        <v>1.0924E-2</v>
      </c>
      <c r="L680" s="51">
        <v>2.1905999999999998E-2</v>
      </c>
      <c r="M680" s="51">
        <v>2.496E-3</v>
      </c>
      <c r="N680" s="51">
        <v>2.8649999999999998E-2</v>
      </c>
      <c r="O680" s="52">
        <v>144.59360000000001</v>
      </c>
      <c r="P680" s="50">
        <v>1340</v>
      </c>
      <c r="Q680" s="52">
        <v>2093.86</v>
      </c>
      <c r="R680" s="50">
        <v>7977</v>
      </c>
      <c r="S680" s="30">
        <v>90.134</v>
      </c>
      <c r="T680" s="50">
        <v>6.4549000000000003</v>
      </c>
      <c r="U680" s="50">
        <v>6.4892000000000003</v>
      </c>
      <c r="V680" s="50" t="s">
        <v>385</v>
      </c>
      <c r="W680" s="22" t="s">
        <v>385</v>
      </c>
      <c r="X680" s="22" t="s">
        <v>385</v>
      </c>
    </row>
    <row r="681" spans="1:24" ht="18.75" customHeight="1">
      <c r="A681" s="176">
        <v>44253</v>
      </c>
      <c r="B681" s="50">
        <v>186.04570000000001</v>
      </c>
      <c r="C681" s="50">
        <v>261.37400000000002</v>
      </c>
      <c r="D681" s="50">
        <v>58.280999999999999</v>
      </c>
      <c r="E681" s="50">
        <v>27.95</v>
      </c>
      <c r="F681" s="51">
        <v>3.3E-4</v>
      </c>
      <c r="G681" s="51">
        <v>1.2700000000000001E-3</v>
      </c>
      <c r="H681" s="51">
        <v>2.761E-3</v>
      </c>
      <c r="I681" s="51">
        <v>7.3130000000000001E-3</v>
      </c>
      <c r="J681" s="51">
        <v>1.4049000000000001E-2</v>
      </c>
      <c r="K681" s="51">
        <v>1.1180000000000001E-2</v>
      </c>
      <c r="L681" s="51">
        <v>2.1513000000000001E-2</v>
      </c>
      <c r="M681" s="51">
        <v>2.761E-3</v>
      </c>
      <c r="N681" s="51">
        <v>2.879E-2</v>
      </c>
      <c r="O681" s="52">
        <v>144.61089999999999</v>
      </c>
      <c r="P681" s="50">
        <v>1340</v>
      </c>
      <c r="Q681" s="52">
        <v>2093.86</v>
      </c>
      <c r="R681" s="50">
        <v>7977</v>
      </c>
      <c r="S681" s="30">
        <v>90.176000000000002</v>
      </c>
      <c r="T681" s="50">
        <v>6.4570999999999996</v>
      </c>
      <c r="U681" s="50">
        <v>6.4476000000000004</v>
      </c>
      <c r="V681" s="50" t="s">
        <v>385</v>
      </c>
      <c r="W681" s="22" t="s">
        <v>385</v>
      </c>
      <c r="X681" s="22" t="s">
        <v>385</v>
      </c>
    </row>
    <row r="682" spans="1:24" ht="18.75" customHeight="1">
      <c r="A682" s="176">
        <v>44252</v>
      </c>
      <c r="B682" s="50">
        <v>185.13849999999999</v>
      </c>
      <c r="C682" s="50">
        <v>261.52089999999998</v>
      </c>
      <c r="D682" s="50">
        <v>58.280999999999999</v>
      </c>
      <c r="E682" s="50">
        <v>28.89</v>
      </c>
      <c r="F682" s="51">
        <v>3.3E-4</v>
      </c>
      <c r="G682" s="51">
        <v>1.72E-3</v>
      </c>
      <c r="H682" s="51">
        <v>3.5530000000000002E-3</v>
      </c>
      <c r="I682" s="51">
        <v>8.1980000000000004E-3</v>
      </c>
      <c r="J682" s="51">
        <v>1.5199000000000001E-2</v>
      </c>
      <c r="K682" s="51">
        <v>1.1953999999999999E-2</v>
      </c>
      <c r="L682" s="51">
        <v>2.2734000000000001E-2</v>
      </c>
      <c r="M682" s="51">
        <v>3.5530000000000002E-3</v>
      </c>
      <c r="N682" s="51">
        <v>2.852E-2</v>
      </c>
      <c r="O682" s="52">
        <v>144.5891</v>
      </c>
      <c r="P682" s="50">
        <v>1340</v>
      </c>
      <c r="Q682" s="52">
        <v>2093.86</v>
      </c>
      <c r="R682" s="50">
        <v>7977</v>
      </c>
      <c r="S682" s="30">
        <v>90.168999999999997</v>
      </c>
      <c r="T682" s="50">
        <v>6.4668000000000001</v>
      </c>
      <c r="U682" s="50">
        <v>6.4600999999999997</v>
      </c>
      <c r="V682" s="50" t="s">
        <v>385</v>
      </c>
      <c r="W682" s="22" t="s">
        <v>385</v>
      </c>
      <c r="X682" s="22" t="s">
        <v>385</v>
      </c>
    </row>
    <row r="683" spans="1:24" ht="18.75" customHeight="1">
      <c r="A683" s="176">
        <v>44251</v>
      </c>
      <c r="B683" s="50">
        <v>186.13829999999999</v>
      </c>
      <c r="C683" s="50">
        <v>261.5684</v>
      </c>
      <c r="D683" s="50">
        <v>58.280999999999999</v>
      </c>
      <c r="E683" s="50">
        <v>21.34</v>
      </c>
      <c r="F683" s="51">
        <v>3.0400000000000002E-4</v>
      </c>
      <c r="G683" s="51">
        <v>1.23E-3</v>
      </c>
      <c r="H683" s="51">
        <v>2.3579999999999999E-3</v>
      </c>
      <c r="I683" s="51">
        <v>6.0039999999999998E-3</v>
      </c>
      <c r="J683" s="51">
        <v>1.3756000000000001E-2</v>
      </c>
      <c r="K683" s="51">
        <v>1.0026E-2</v>
      </c>
      <c r="L683" s="51">
        <v>2.2325000000000001E-2</v>
      </c>
      <c r="M683" s="51">
        <v>2.3579999999999999E-3</v>
      </c>
      <c r="N683" s="51">
        <v>2.845E-2</v>
      </c>
      <c r="O683" s="52">
        <v>144.5772</v>
      </c>
      <c r="P683" s="50">
        <v>1340</v>
      </c>
      <c r="Q683" s="52">
        <v>2093.86</v>
      </c>
      <c r="R683" s="50">
        <v>7977</v>
      </c>
      <c r="S683" s="30">
        <v>90.01</v>
      </c>
      <c r="T683" s="50">
        <v>6.4648000000000003</v>
      </c>
      <c r="U683" s="50">
        <v>6.4667000000000003</v>
      </c>
      <c r="V683" s="50" t="s">
        <v>385</v>
      </c>
      <c r="W683" s="22" t="s">
        <v>385</v>
      </c>
      <c r="X683" s="22" t="s">
        <v>385</v>
      </c>
    </row>
    <row r="684" spans="1:24" ht="18.75" customHeight="1">
      <c r="A684" s="176">
        <v>44250</v>
      </c>
      <c r="B684" s="50">
        <v>186.30189999999999</v>
      </c>
      <c r="C684" s="50">
        <v>261.55329999999998</v>
      </c>
      <c r="D684" s="50">
        <v>58.280999999999999</v>
      </c>
      <c r="E684" s="50">
        <v>23.11</v>
      </c>
      <c r="F684" s="51">
        <v>2.2800000000000001E-4</v>
      </c>
      <c r="G684" s="51">
        <v>1.108E-3</v>
      </c>
      <c r="H684" s="51">
        <v>2.1459999999999999E-3</v>
      </c>
      <c r="I684" s="51">
        <v>5.6629999999999996E-3</v>
      </c>
      <c r="J684" s="51">
        <v>1.3416000000000001E-2</v>
      </c>
      <c r="K684" s="51">
        <v>9.6480000000000003E-3</v>
      </c>
      <c r="L684" s="51">
        <v>2.18E-2</v>
      </c>
      <c r="M684" s="51">
        <v>2.1459999999999999E-3</v>
      </c>
      <c r="N684" s="51">
        <v>2.853E-2</v>
      </c>
      <c r="O684" s="52">
        <v>144.54259999999999</v>
      </c>
      <c r="P684" s="50">
        <v>1340</v>
      </c>
      <c r="Q684" s="52">
        <v>2093.86</v>
      </c>
      <c r="R684" s="50">
        <v>7977</v>
      </c>
      <c r="S684" s="30">
        <v>90.364000000000004</v>
      </c>
      <c r="T684" s="50">
        <v>6.4577</v>
      </c>
      <c r="U684" s="50">
        <v>6.4542000000000002</v>
      </c>
      <c r="V684" s="50" t="s">
        <v>385</v>
      </c>
      <c r="W684" s="22" t="s">
        <v>385</v>
      </c>
      <c r="X684" s="22" t="s">
        <v>385</v>
      </c>
    </row>
    <row r="685" spans="1:24" ht="18.75" customHeight="1">
      <c r="A685" s="176">
        <v>44249</v>
      </c>
      <c r="B685" s="50">
        <v>186.2671</v>
      </c>
      <c r="C685" s="50">
        <v>261.59519999999998</v>
      </c>
      <c r="D685" s="50">
        <v>57.563000000000002</v>
      </c>
      <c r="E685" s="50">
        <v>23.45</v>
      </c>
      <c r="F685" s="51">
        <v>2.7900000000000001E-4</v>
      </c>
      <c r="G685" s="51">
        <v>1.109E-3</v>
      </c>
      <c r="H685" s="51">
        <v>2.251E-3</v>
      </c>
      <c r="I685" s="51">
        <v>5.986E-3</v>
      </c>
      <c r="J685" s="51">
        <v>1.3653E-2</v>
      </c>
      <c r="K685" s="51">
        <v>9.9539999999999993E-3</v>
      </c>
      <c r="L685" s="51">
        <v>2.1732999999999999E-2</v>
      </c>
      <c r="M685" s="51">
        <v>2.251E-3</v>
      </c>
      <c r="N685" s="51">
        <v>2.87E-2</v>
      </c>
      <c r="O685" s="52">
        <v>144.5273</v>
      </c>
      <c r="P685" s="50">
        <v>1340</v>
      </c>
      <c r="Q685" s="52">
        <v>2093.86</v>
      </c>
      <c r="R685" s="50">
        <v>7977</v>
      </c>
      <c r="S685" s="30">
        <v>90.591999999999999</v>
      </c>
      <c r="T685" s="50">
        <v>6.4878</v>
      </c>
      <c r="U685" s="50">
        <v>6.46</v>
      </c>
      <c r="V685" s="50" t="s">
        <v>385</v>
      </c>
      <c r="W685" s="22" t="s">
        <v>385</v>
      </c>
      <c r="X685" s="22" t="s">
        <v>385</v>
      </c>
    </row>
    <row r="686" spans="1:24" ht="18.75" customHeight="1">
      <c r="A686" s="176">
        <v>44246</v>
      </c>
      <c r="B686" s="50">
        <v>186.38890000000001</v>
      </c>
      <c r="C686" s="50">
        <v>261.51220000000001</v>
      </c>
      <c r="D686" s="50">
        <v>57.219000000000001</v>
      </c>
      <c r="E686" s="50">
        <v>22.05</v>
      </c>
      <c r="F686" s="51">
        <v>2.7900000000000001E-4</v>
      </c>
      <c r="G686" s="51">
        <v>1.0480000000000001E-3</v>
      </c>
      <c r="H686" s="51">
        <v>2.065E-3</v>
      </c>
      <c r="I686" s="51">
        <v>5.7580000000000001E-3</v>
      </c>
      <c r="J686" s="51">
        <v>1.3363999999999999E-2</v>
      </c>
      <c r="K686" s="51">
        <v>9.6939999999999995E-3</v>
      </c>
      <c r="L686" s="51">
        <v>2.1335E-2</v>
      </c>
      <c r="M686" s="51">
        <v>2.065E-3</v>
      </c>
      <c r="N686" s="51">
        <v>2.8760000000000001E-2</v>
      </c>
      <c r="O686" s="52">
        <v>144.5487</v>
      </c>
      <c r="P686" s="50">
        <v>1340</v>
      </c>
      <c r="Q686" s="52">
        <v>2093.86</v>
      </c>
      <c r="R686" s="50">
        <v>7977</v>
      </c>
      <c r="S686" s="30">
        <v>90.950999999999993</v>
      </c>
      <c r="T686" s="50">
        <v>6.4583000000000004</v>
      </c>
      <c r="U686" s="50">
        <v>6.4355000000000002</v>
      </c>
      <c r="V686" s="50" t="s">
        <v>385</v>
      </c>
      <c r="W686" s="22" t="s">
        <v>385</v>
      </c>
      <c r="X686" s="22" t="s">
        <v>385</v>
      </c>
    </row>
    <row r="687" spans="1:24" ht="18.75" customHeight="1">
      <c r="A687" s="176">
        <v>44245</v>
      </c>
      <c r="B687" s="50">
        <v>186.6317</v>
      </c>
      <c r="C687" s="50">
        <v>261.16149999999999</v>
      </c>
      <c r="D687" s="50">
        <v>57.219000000000001</v>
      </c>
      <c r="E687" s="50">
        <v>22.49</v>
      </c>
      <c r="F687" s="51">
        <v>2.7900000000000001E-4</v>
      </c>
      <c r="G687" s="51">
        <v>1.049E-3</v>
      </c>
      <c r="H687" s="51">
        <v>2.0370000000000002E-3</v>
      </c>
      <c r="I687" s="51">
        <v>5.5290000000000001E-3</v>
      </c>
      <c r="J687" s="51">
        <v>1.2956000000000001E-2</v>
      </c>
      <c r="K687" s="51">
        <v>9.3390000000000001E-3</v>
      </c>
      <c r="L687" s="51">
        <v>2.0816999999999999E-2</v>
      </c>
      <c r="M687" s="51">
        <v>2.0370000000000002E-3</v>
      </c>
      <c r="N687" s="51">
        <v>2.9020000000000001E-2</v>
      </c>
      <c r="O687" s="52">
        <v>144.53530000000001</v>
      </c>
      <c r="P687" s="50">
        <v>1340</v>
      </c>
      <c r="Q687" s="52">
        <v>2093.86</v>
      </c>
      <c r="R687" s="50">
        <v>7977</v>
      </c>
      <c r="S687" s="30">
        <v>90.509</v>
      </c>
      <c r="T687" s="50">
        <v>6.4583000000000004</v>
      </c>
      <c r="U687" s="50">
        <v>6.4250999999999996</v>
      </c>
      <c r="V687" s="50" t="s">
        <v>385</v>
      </c>
      <c r="W687" s="22" t="s">
        <v>385</v>
      </c>
      <c r="X687" s="22" t="s">
        <v>385</v>
      </c>
    </row>
    <row r="688" spans="1:24" ht="18.75" customHeight="1">
      <c r="A688" s="176">
        <v>44244</v>
      </c>
      <c r="B688" s="50">
        <v>186.56649999999999</v>
      </c>
      <c r="C688" s="50">
        <v>260.18819999999999</v>
      </c>
      <c r="D688" s="50">
        <v>57.344000000000001</v>
      </c>
      <c r="E688" s="50">
        <v>21.5</v>
      </c>
      <c r="F688" s="51">
        <v>3.3E-4</v>
      </c>
      <c r="G688" s="51">
        <v>1.029E-3</v>
      </c>
      <c r="H688" s="51">
        <v>2.036E-3</v>
      </c>
      <c r="I688" s="51">
        <v>5.4640000000000001E-3</v>
      </c>
      <c r="J688" s="51">
        <v>1.2703000000000001E-2</v>
      </c>
      <c r="K688" s="51">
        <v>9.1509999999999994E-3</v>
      </c>
      <c r="L688" s="51">
        <v>2.0371E-2</v>
      </c>
      <c r="M688" s="51">
        <v>2.036E-3</v>
      </c>
      <c r="N688" s="51">
        <v>2.9170000000000001E-2</v>
      </c>
      <c r="O688" s="52">
        <v>144.52189999999999</v>
      </c>
      <c r="P688" s="50">
        <v>1340</v>
      </c>
      <c r="Q688" s="52">
        <v>2093.86</v>
      </c>
      <c r="R688" s="50">
        <v>7977</v>
      </c>
      <c r="S688" s="30">
        <v>90.48</v>
      </c>
      <c r="T688" s="50">
        <v>6.4583000000000004</v>
      </c>
      <c r="U688" s="50">
        <v>6.4059999999999997</v>
      </c>
      <c r="V688" s="50" t="s">
        <v>385</v>
      </c>
      <c r="W688" s="22" t="s">
        <v>385</v>
      </c>
      <c r="X688" s="22" t="s">
        <v>385</v>
      </c>
    </row>
    <row r="689" spans="1:24" ht="18.75" customHeight="1">
      <c r="A689" s="176">
        <v>44243</v>
      </c>
      <c r="B689" s="50">
        <v>186.28700000000001</v>
      </c>
      <c r="C689" s="50">
        <v>259.79579999999999</v>
      </c>
      <c r="D689" s="50">
        <v>62.564</v>
      </c>
      <c r="E689" s="50">
        <v>21.46</v>
      </c>
      <c r="F689" s="51">
        <v>3.3E-4</v>
      </c>
      <c r="G689" s="51">
        <v>1.1900000000000001E-3</v>
      </c>
      <c r="H689" s="51">
        <v>2.2980000000000001E-3</v>
      </c>
      <c r="I689" s="51">
        <v>5.7369999999999999E-3</v>
      </c>
      <c r="J689" s="51">
        <v>1.3141E-2</v>
      </c>
      <c r="K689" s="51">
        <v>9.4549999999999999E-3</v>
      </c>
      <c r="L689" s="51">
        <v>2.0917999999999999E-2</v>
      </c>
      <c r="M689" s="51">
        <v>2.2980000000000001E-3</v>
      </c>
      <c r="N689" s="51">
        <v>2.9170000000000001E-2</v>
      </c>
      <c r="O689" s="52">
        <v>144.48169999999999</v>
      </c>
      <c r="P689" s="50">
        <v>1340</v>
      </c>
      <c r="Q689" s="52">
        <v>2093.86</v>
      </c>
      <c r="R689" s="50">
        <v>7977</v>
      </c>
      <c r="S689" s="30">
        <v>90.48</v>
      </c>
      <c r="T689" s="50">
        <v>6.4583000000000004</v>
      </c>
      <c r="U689" s="50">
        <v>6.4217000000000004</v>
      </c>
      <c r="V689" s="50" t="s">
        <v>385</v>
      </c>
      <c r="W689" s="22" t="s">
        <v>385</v>
      </c>
      <c r="X689" s="22" t="s">
        <v>385</v>
      </c>
    </row>
    <row r="690" spans="1:24" ht="18.75" customHeight="1">
      <c r="A690" s="176">
        <v>44242</v>
      </c>
      <c r="B690" s="50">
        <v>186.6182</v>
      </c>
      <c r="C690" s="50">
        <v>258.8646</v>
      </c>
      <c r="D690" s="50">
        <v>62.564</v>
      </c>
      <c r="E690" s="50">
        <v>19.97</v>
      </c>
      <c r="F690" s="51">
        <v>3.5500000000000001E-4</v>
      </c>
      <c r="G690" s="51">
        <v>1.09E-3</v>
      </c>
      <c r="H690" s="51">
        <v>1.9300000000000001E-3</v>
      </c>
      <c r="I690" s="51">
        <v>4.9160000000000002E-3</v>
      </c>
      <c r="J690" s="51">
        <v>1.2082000000000001E-2</v>
      </c>
      <c r="K690" s="51">
        <v>8.4499999999999992E-3</v>
      </c>
      <c r="L690" s="51">
        <v>2.0086E-2</v>
      </c>
      <c r="M690" s="51">
        <v>1.9300000000000001E-3</v>
      </c>
      <c r="N690" s="51">
        <v>2.9170000000000001E-2</v>
      </c>
      <c r="O690" s="52">
        <v>144.4683</v>
      </c>
      <c r="P690" s="50">
        <v>1340</v>
      </c>
      <c r="Q690" s="52">
        <v>2093.86</v>
      </c>
      <c r="R690" s="50">
        <v>7977</v>
      </c>
      <c r="S690" s="30">
        <v>90.417000000000002</v>
      </c>
      <c r="T690" s="50">
        <v>6.4583000000000004</v>
      </c>
      <c r="U690" s="50">
        <v>6.4233000000000002</v>
      </c>
      <c r="V690" s="50" t="s">
        <v>385</v>
      </c>
      <c r="W690" s="22" t="s">
        <v>385</v>
      </c>
      <c r="X690" s="22" t="s">
        <v>385</v>
      </c>
    </row>
    <row r="691" spans="1:24" ht="18.75" customHeight="1">
      <c r="A691" s="176">
        <v>44239</v>
      </c>
      <c r="B691" s="50">
        <v>186.6182</v>
      </c>
      <c r="C691" s="50">
        <v>258.8646</v>
      </c>
      <c r="D691" s="50">
        <v>62.564</v>
      </c>
      <c r="E691" s="50">
        <v>19.97</v>
      </c>
      <c r="F691" s="51">
        <v>3.5500000000000001E-4</v>
      </c>
      <c r="G691" s="51">
        <v>1.09E-3</v>
      </c>
      <c r="H691" s="51">
        <v>1.9300000000000001E-3</v>
      </c>
      <c r="I691" s="51">
        <v>4.9160000000000002E-3</v>
      </c>
      <c r="J691" s="51">
        <v>1.2082000000000001E-2</v>
      </c>
      <c r="K691" s="51">
        <v>8.4499999999999992E-3</v>
      </c>
      <c r="L691" s="51">
        <v>2.0086E-2</v>
      </c>
      <c r="M691" s="51">
        <v>1.9300000000000001E-3</v>
      </c>
      <c r="N691" s="51">
        <v>2.9170000000000001E-2</v>
      </c>
      <c r="O691" s="52">
        <v>144.45490000000001</v>
      </c>
      <c r="P691" s="50">
        <v>1340</v>
      </c>
      <c r="Q691" s="52">
        <v>2093.86</v>
      </c>
      <c r="R691" s="50">
        <v>7977</v>
      </c>
      <c r="S691" s="30">
        <v>90.370999999999995</v>
      </c>
      <c r="T691" s="50">
        <v>6.4583000000000004</v>
      </c>
      <c r="U691" s="50">
        <v>6.4290000000000003</v>
      </c>
      <c r="V691" s="50" t="s">
        <v>385</v>
      </c>
      <c r="W691" s="22" t="s">
        <v>385</v>
      </c>
      <c r="X691" s="22" t="s">
        <v>385</v>
      </c>
    </row>
    <row r="692" spans="1:24" ht="18.75" customHeight="1">
      <c r="A692" s="176">
        <v>44238</v>
      </c>
      <c r="B692" s="50">
        <v>186.91589999999999</v>
      </c>
      <c r="C692" s="50">
        <v>258.77820000000003</v>
      </c>
      <c r="D692" s="50">
        <v>62.564</v>
      </c>
      <c r="E692" s="50">
        <v>21.25</v>
      </c>
      <c r="F692" s="51">
        <v>3.5500000000000001E-4</v>
      </c>
      <c r="G692" s="51">
        <v>1.091E-3</v>
      </c>
      <c r="H692" s="51">
        <v>1.851E-3</v>
      </c>
      <c r="I692" s="51">
        <v>4.6259999999999999E-3</v>
      </c>
      <c r="J692" s="51">
        <v>1.1632E-2</v>
      </c>
      <c r="K692" s="51">
        <v>8.0780000000000001E-3</v>
      </c>
      <c r="L692" s="51">
        <v>1.95E-2</v>
      </c>
      <c r="M692" s="51">
        <v>1.851E-3</v>
      </c>
      <c r="N692" s="51">
        <v>2.9170000000000001E-2</v>
      </c>
      <c r="O692" s="52">
        <v>144.4359</v>
      </c>
      <c r="P692" s="50">
        <v>1340</v>
      </c>
      <c r="Q692" s="52">
        <v>2093.86</v>
      </c>
      <c r="R692" s="50">
        <v>7977</v>
      </c>
      <c r="S692" s="30">
        <v>90.438999999999993</v>
      </c>
      <c r="T692" s="50">
        <v>6.4352999999999998</v>
      </c>
      <c r="U692" s="50">
        <v>6.4203999999999999</v>
      </c>
      <c r="V692" s="50" t="s">
        <v>385</v>
      </c>
      <c r="W692" s="22" t="s">
        <v>385</v>
      </c>
      <c r="X692" s="22" t="s">
        <v>385</v>
      </c>
    </row>
    <row r="693" spans="1:24" ht="18.75" customHeight="1">
      <c r="A693" s="176">
        <v>44237</v>
      </c>
      <c r="B693" s="50">
        <v>186.99979999999999</v>
      </c>
      <c r="C693" s="50">
        <v>258.51420000000002</v>
      </c>
      <c r="D693" s="50">
        <v>62.564</v>
      </c>
      <c r="E693" s="50">
        <v>21.99</v>
      </c>
      <c r="F693" s="51">
        <v>3.8000000000000002E-4</v>
      </c>
      <c r="G693" s="51">
        <v>1.0709999999999999E-3</v>
      </c>
      <c r="H693" s="51">
        <v>1.799E-3</v>
      </c>
      <c r="I693" s="51">
        <v>4.4980000000000003E-3</v>
      </c>
      <c r="J693" s="51">
        <v>1.1225000000000001E-2</v>
      </c>
      <c r="K693" s="51">
        <v>7.8919999999999997E-3</v>
      </c>
      <c r="L693" s="51">
        <v>1.9074000000000001E-2</v>
      </c>
      <c r="M693" s="51">
        <v>1.799E-3</v>
      </c>
      <c r="N693" s="51">
        <v>2.9170000000000001E-2</v>
      </c>
      <c r="O693" s="52">
        <v>144.4058</v>
      </c>
      <c r="P693" s="50">
        <v>1340</v>
      </c>
      <c r="Q693" s="52">
        <v>2093.86</v>
      </c>
      <c r="R693" s="50">
        <v>7977</v>
      </c>
      <c r="S693" s="30">
        <v>90.933999999999997</v>
      </c>
      <c r="T693" s="50">
        <v>6.4484000000000004</v>
      </c>
      <c r="U693" s="50">
        <v>6.4410999999999996</v>
      </c>
      <c r="V693" s="50" t="s">
        <v>385</v>
      </c>
      <c r="W693" s="22" t="s">
        <v>385</v>
      </c>
      <c r="X693" s="22" t="s">
        <v>385</v>
      </c>
    </row>
    <row r="694" spans="1:24" ht="18.75" customHeight="1">
      <c r="A694" s="176">
        <v>44236</v>
      </c>
      <c r="B694" s="50">
        <v>186.7252</v>
      </c>
      <c r="C694" s="50">
        <v>258.66460000000001</v>
      </c>
      <c r="D694" s="50">
        <v>62.564</v>
      </c>
      <c r="E694" s="50">
        <v>21.63</v>
      </c>
      <c r="F694" s="51">
        <v>2.5300000000000002E-4</v>
      </c>
      <c r="G694" s="51">
        <v>1.1509999999999999E-3</v>
      </c>
      <c r="H694" s="51">
        <v>1.866E-3</v>
      </c>
      <c r="I694" s="51">
        <v>4.7369999999999999E-3</v>
      </c>
      <c r="J694" s="51">
        <v>1.1568E-2</v>
      </c>
      <c r="K694" s="51">
        <v>8.1930000000000006E-3</v>
      </c>
      <c r="L694" s="51">
        <v>1.9477999999999999E-2</v>
      </c>
      <c r="M694" s="51">
        <v>1.866E-3</v>
      </c>
      <c r="N694" s="51">
        <v>2.8979999999999999E-2</v>
      </c>
      <c r="O694" s="52">
        <v>144.4358</v>
      </c>
      <c r="P694" s="50">
        <v>1340</v>
      </c>
      <c r="Q694" s="52">
        <v>2093.86</v>
      </c>
      <c r="R694" s="50">
        <v>7977</v>
      </c>
      <c r="S694" s="30">
        <v>91.042000000000002</v>
      </c>
      <c r="T694" s="50">
        <v>6.4656000000000002</v>
      </c>
      <c r="U694" s="50">
        <v>6.4592999999999998</v>
      </c>
      <c r="V694" s="50" t="s">
        <v>385</v>
      </c>
      <c r="W694" s="22" t="s">
        <v>385</v>
      </c>
      <c r="X694" s="22" t="s">
        <v>385</v>
      </c>
    </row>
    <row r="695" spans="1:24" ht="18.75" customHeight="1">
      <c r="A695" s="176">
        <v>44235</v>
      </c>
      <c r="B695" s="50">
        <v>186.61969999999999</v>
      </c>
      <c r="C695" s="50">
        <v>258.43770000000001</v>
      </c>
      <c r="D695" s="50">
        <v>62.564</v>
      </c>
      <c r="E695" s="50">
        <v>21.24</v>
      </c>
      <c r="F695" s="51">
        <v>2.5300000000000002E-4</v>
      </c>
      <c r="G695" s="51">
        <v>1.111E-3</v>
      </c>
      <c r="H695" s="51">
        <v>1.8649999999999999E-3</v>
      </c>
      <c r="I695" s="51">
        <v>4.7840000000000001E-3</v>
      </c>
      <c r="J695" s="51">
        <v>1.1705E-2</v>
      </c>
      <c r="K695" s="51">
        <v>8.3090000000000004E-3</v>
      </c>
      <c r="L695" s="51">
        <v>1.9529000000000001E-2</v>
      </c>
      <c r="M695" s="51">
        <v>1.8649999999999999E-3</v>
      </c>
      <c r="N695" s="51">
        <v>2.8979999999999999E-2</v>
      </c>
      <c r="O695" s="52">
        <v>144.49959999999999</v>
      </c>
      <c r="P695" s="50">
        <v>1340</v>
      </c>
      <c r="Q695" s="52">
        <v>2093.86</v>
      </c>
      <c r="R695" s="50">
        <v>7977</v>
      </c>
      <c r="S695" s="30">
        <v>91.528999999999996</v>
      </c>
      <c r="T695" s="50">
        <v>6.4718</v>
      </c>
      <c r="U695" s="50">
        <v>6.4725999999999999</v>
      </c>
      <c r="V695" s="50" t="s">
        <v>385</v>
      </c>
      <c r="W695" s="22" t="s">
        <v>385</v>
      </c>
      <c r="X695" s="22" t="s">
        <v>385</v>
      </c>
    </row>
    <row r="696" spans="1:24" ht="18.75" customHeight="1">
      <c r="A696" s="176">
        <v>44232</v>
      </c>
      <c r="B696" s="50">
        <v>186.60489999999999</v>
      </c>
      <c r="C696" s="50">
        <v>260.22570000000002</v>
      </c>
      <c r="D696" s="50">
        <v>62.564</v>
      </c>
      <c r="E696" s="50">
        <v>20.87</v>
      </c>
      <c r="F696" s="51">
        <v>2.03E-4</v>
      </c>
      <c r="G696" s="51">
        <v>1.013E-3</v>
      </c>
      <c r="H696" s="51">
        <v>1.7570000000000001E-3</v>
      </c>
      <c r="I696" s="51">
        <v>4.6239999999999996E-3</v>
      </c>
      <c r="J696" s="51">
        <v>1.1635E-2</v>
      </c>
      <c r="K696" s="51">
        <v>8.1689999999999992E-3</v>
      </c>
      <c r="L696" s="51">
        <v>1.9710999999999999E-2</v>
      </c>
      <c r="M696" s="51">
        <v>1.7570000000000001E-3</v>
      </c>
      <c r="N696" s="51">
        <v>2.9069999999999999E-2</v>
      </c>
      <c r="O696" s="52">
        <v>144.49510000000001</v>
      </c>
      <c r="P696" s="50">
        <v>1340</v>
      </c>
      <c r="Q696" s="52">
        <v>2093.86</v>
      </c>
      <c r="R696" s="50">
        <v>7977</v>
      </c>
      <c r="S696" s="30">
        <v>91.171000000000006</v>
      </c>
      <c r="T696" s="50">
        <v>6.4619999999999997</v>
      </c>
      <c r="U696" s="50">
        <v>6.4595000000000002</v>
      </c>
      <c r="V696" s="50" t="s">
        <v>385</v>
      </c>
      <c r="W696" s="22" t="s">
        <v>385</v>
      </c>
      <c r="X696" s="22" t="s">
        <v>385</v>
      </c>
    </row>
    <row r="697" spans="1:24" ht="18.75" customHeight="1">
      <c r="A697" s="176">
        <v>44231</v>
      </c>
      <c r="B697" s="50">
        <v>186.67070000000001</v>
      </c>
      <c r="C697" s="50">
        <v>260.45209999999997</v>
      </c>
      <c r="D697" s="50">
        <v>62.564</v>
      </c>
      <c r="E697" s="50">
        <v>21.77</v>
      </c>
      <c r="F697" s="51">
        <v>2.2800000000000001E-4</v>
      </c>
      <c r="G697" s="51">
        <v>1.1119999999999999E-3</v>
      </c>
      <c r="H697" s="51">
        <v>1.836E-3</v>
      </c>
      <c r="I697" s="51">
        <v>4.5750000000000001E-3</v>
      </c>
      <c r="J697" s="51">
        <v>1.1391999999999999E-2</v>
      </c>
      <c r="K697" s="51">
        <v>8.0529999999999994E-3</v>
      </c>
      <c r="L697" s="51">
        <v>1.9383000000000001E-2</v>
      </c>
      <c r="M697" s="51">
        <v>1.836E-3</v>
      </c>
      <c r="N697" s="51">
        <v>2.9180000000000001E-2</v>
      </c>
      <c r="O697" s="52">
        <v>144.58250000000001</v>
      </c>
      <c r="P697" s="50">
        <v>1340</v>
      </c>
      <c r="Q697" s="52">
        <v>2093.86</v>
      </c>
      <c r="R697" s="50">
        <v>7977</v>
      </c>
      <c r="S697" s="30">
        <v>91.197000000000003</v>
      </c>
      <c r="T697" s="50">
        <v>6.4573999999999998</v>
      </c>
      <c r="U697" s="50">
        <v>6.4588999999999999</v>
      </c>
      <c r="V697" s="50" t="s">
        <v>385</v>
      </c>
      <c r="W697" s="22" t="s">
        <v>385</v>
      </c>
      <c r="X697" s="22" t="s">
        <v>385</v>
      </c>
    </row>
    <row r="698" spans="1:24" ht="18.75" customHeight="1">
      <c r="A698" s="176">
        <v>44230</v>
      </c>
      <c r="B698" s="50">
        <v>186.4933</v>
      </c>
      <c r="C698" s="50">
        <v>260.66359999999997</v>
      </c>
      <c r="D698" s="50">
        <v>62.564</v>
      </c>
      <c r="E698" s="50">
        <v>22.91</v>
      </c>
      <c r="F698" s="51">
        <v>4.06E-4</v>
      </c>
      <c r="G698" s="51">
        <v>1.1709999999999999E-3</v>
      </c>
      <c r="H698" s="51">
        <v>1.8619999999999999E-3</v>
      </c>
      <c r="I698" s="51">
        <v>4.6220000000000002E-3</v>
      </c>
      <c r="J698" s="51">
        <v>1.1374E-2</v>
      </c>
      <c r="K698" s="51">
        <v>8.0990000000000003E-3</v>
      </c>
      <c r="L698" s="51">
        <v>1.9251999999999998E-2</v>
      </c>
      <c r="M698" s="51">
        <v>1.8619999999999999E-3</v>
      </c>
      <c r="N698" s="51">
        <v>2.8920000000000001E-2</v>
      </c>
      <c r="O698" s="52">
        <v>144.5607</v>
      </c>
      <c r="P698" s="50">
        <v>1340</v>
      </c>
      <c r="Q698" s="52">
        <v>2093.86</v>
      </c>
      <c r="R698" s="50">
        <v>7977</v>
      </c>
      <c r="S698" s="30">
        <v>90.98</v>
      </c>
      <c r="T698" s="50">
        <v>6.4679000000000002</v>
      </c>
      <c r="U698" s="50">
        <v>6.4743000000000004</v>
      </c>
      <c r="V698" s="50" t="s">
        <v>385</v>
      </c>
      <c r="W698" s="22" t="s">
        <v>385</v>
      </c>
      <c r="X698" s="22" t="s">
        <v>385</v>
      </c>
    </row>
    <row r="699" spans="1:24" ht="18.75" customHeight="1">
      <c r="A699" s="176">
        <v>44229</v>
      </c>
      <c r="B699" s="50">
        <v>186.5256</v>
      </c>
      <c r="C699" s="50">
        <v>261.30880000000002</v>
      </c>
      <c r="D699" s="50">
        <v>62.564</v>
      </c>
      <c r="E699" s="50">
        <v>25.56</v>
      </c>
      <c r="F699" s="51">
        <v>4.5600000000000003E-4</v>
      </c>
      <c r="G699" s="51">
        <v>1.132E-3</v>
      </c>
      <c r="H699" s="51">
        <v>1.755E-3</v>
      </c>
      <c r="I699" s="51">
        <v>4.3990000000000001E-3</v>
      </c>
      <c r="J699" s="51">
        <v>1.0963000000000001E-2</v>
      </c>
      <c r="K699" s="51">
        <v>7.7990000000000004E-3</v>
      </c>
      <c r="L699" s="51">
        <v>1.8693999999999999E-2</v>
      </c>
      <c r="M699" s="51">
        <v>1.755E-3</v>
      </c>
      <c r="N699" s="51">
        <v>2.8500000000000001E-2</v>
      </c>
      <c r="O699" s="52">
        <v>144.54140000000001</v>
      </c>
      <c r="P699" s="50">
        <v>1340</v>
      </c>
      <c r="Q699" s="52">
        <v>2085.39</v>
      </c>
      <c r="R699" s="50">
        <v>7216.5</v>
      </c>
      <c r="S699" s="30">
        <v>90.584000000000003</v>
      </c>
      <c r="T699" s="50">
        <v>6.4291999999999998</v>
      </c>
      <c r="U699" s="50">
        <v>6.4522000000000004</v>
      </c>
      <c r="V699" s="50" t="s">
        <v>385</v>
      </c>
      <c r="W699" s="22" t="s">
        <v>385</v>
      </c>
      <c r="X699" s="22" t="s">
        <v>385</v>
      </c>
    </row>
    <row r="700" spans="1:24" ht="18.75" customHeight="1">
      <c r="A700" s="176">
        <v>44228</v>
      </c>
      <c r="B700" s="50">
        <v>186.52699999999999</v>
      </c>
      <c r="C700" s="50">
        <v>261.07</v>
      </c>
      <c r="D700" s="50">
        <v>62.564</v>
      </c>
      <c r="E700" s="50">
        <v>30.24</v>
      </c>
      <c r="F700" s="51">
        <v>4.8200000000000001E-4</v>
      </c>
      <c r="G700" s="51">
        <v>1.073E-3</v>
      </c>
      <c r="H700" s="51">
        <v>1.7279999999999999E-3</v>
      </c>
      <c r="I700" s="51">
        <v>4.241E-3</v>
      </c>
      <c r="J700" s="51">
        <v>1.0792E-2</v>
      </c>
      <c r="K700" s="51">
        <v>7.6150000000000002E-3</v>
      </c>
      <c r="L700" s="51">
        <v>1.8537999999999999E-2</v>
      </c>
      <c r="M700" s="51">
        <v>1.7279999999999999E-3</v>
      </c>
      <c r="N700" s="51">
        <v>2.8309999999999998E-2</v>
      </c>
      <c r="O700" s="52">
        <v>144.53469999999999</v>
      </c>
      <c r="P700" s="50">
        <v>1340</v>
      </c>
      <c r="Q700" s="52">
        <v>2085.39</v>
      </c>
      <c r="R700" s="50">
        <v>7216.5</v>
      </c>
      <c r="S700" s="30">
        <v>90.454999999999998</v>
      </c>
      <c r="T700" s="50">
        <v>6.4494999999999996</v>
      </c>
      <c r="U700" s="50">
        <v>6.4743000000000004</v>
      </c>
      <c r="V700" s="50" t="s">
        <v>385</v>
      </c>
      <c r="W700" s="22" t="s">
        <v>385</v>
      </c>
      <c r="X700" s="22" t="s">
        <v>385</v>
      </c>
    </row>
    <row r="701" spans="1:24" ht="18.75" customHeight="1">
      <c r="A701" s="176">
        <v>44225</v>
      </c>
      <c r="B701" s="50">
        <v>186.44409999999999</v>
      </c>
      <c r="C701" s="50">
        <v>260.73739999999998</v>
      </c>
      <c r="D701" s="50">
        <v>62.688000000000002</v>
      </c>
      <c r="E701" s="50">
        <v>33.090000000000003</v>
      </c>
      <c r="F701" s="51">
        <v>4.8200000000000001E-4</v>
      </c>
      <c r="G701" s="51">
        <v>1.093E-3</v>
      </c>
      <c r="H701" s="51">
        <v>1.701E-3</v>
      </c>
      <c r="I701" s="51">
        <v>4.1929999999999997E-3</v>
      </c>
      <c r="J701" s="51">
        <v>1.0655E-2</v>
      </c>
      <c r="K701" s="51">
        <v>7.5459999999999998E-3</v>
      </c>
      <c r="L701" s="51">
        <v>1.8291000000000002E-2</v>
      </c>
      <c r="M701" s="51">
        <v>1.701E-3</v>
      </c>
      <c r="N701" s="51">
        <v>2.8830000000000001E-2</v>
      </c>
      <c r="O701" s="52">
        <v>144.59899999999999</v>
      </c>
      <c r="P701" s="50">
        <v>1340</v>
      </c>
      <c r="Q701" s="52">
        <v>2085.39</v>
      </c>
      <c r="R701" s="50">
        <v>7216.5</v>
      </c>
      <c r="S701" s="30">
        <v>90.647000000000006</v>
      </c>
      <c r="T701" s="50">
        <v>6.4836</v>
      </c>
      <c r="U701" s="50">
        <v>6.4961000000000002</v>
      </c>
      <c r="V701" s="50" t="s">
        <v>385</v>
      </c>
      <c r="W701" s="22" t="s">
        <v>385</v>
      </c>
      <c r="X701" s="22" t="s">
        <v>385</v>
      </c>
    </row>
    <row r="702" spans="1:24" ht="18.75" customHeight="1">
      <c r="A702" s="176">
        <v>44224</v>
      </c>
      <c r="B702" s="50">
        <v>186.4983</v>
      </c>
      <c r="C702" s="50">
        <v>260.7201</v>
      </c>
      <c r="D702" s="50">
        <v>62.688000000000002</v>
      </c>
      <c r="E702" s="50">
        <v>30.21</v>
      </c>
      <c r="F702" s="51">
        <v>5.3200000000000003E-4</v>
      </c>
      <c r="G702" s="51">
        <v>1.1720000000000001E-3</v>
      </c>
      <c r="H702" s="51">
        <v>1.8060000000000001E-3</v>
      </c>
      <c r="I702" s="51">
        <v>4.2719999999999998E-3</v>
      </c>
      <c r="J702" s="51">
        <v>1.0449E-2</v>
      </c>
      <c r="K702" s="51">
        <v>7.3400000000000002E-3</v>
      </c>
      <c r="L702" s="51">
        <v>1.8046E-2</v>
      </c>
      <c r="M702" s="51">
        <v>1.8060000000000001E-3</v>
      </c>
      <c r="N702" s="51">
        <v>2.8740000000000002E-2</v>
      </c>
      <c r="O702" s="52">
        <v>144.62309999999999</v>
      </c>
      <c r="P702" s="50">
        <v>1340</v>
      </c>
      <c r="Q702" s="52">
        <v>2085.39</v>
      </c>
      <c r="R702" s="50">
        <v>7216.5</v>
      </c>
      <c r="S702" s="30">
        <v>90.17</v>
      </c>
      <c r="T702" s="50">
        <v>6.4650999999999996</v>
      </c>
      <c r="U702" s="50">
        <v>6.4726999999999997</v>
      </c>
      <c r="V702" s="50" t="s">
        <v>385</v>
      </c>
      <c r="W702" s="22" t="s">
        <v>385</v>
      </c>
      <c r="X702" s="22" t="s">
        <v>385</v>
      </c>
    </row>
    <row r="703" spans="1:24" ht="18.75" customHeight="1">
      <c r="A703" s="176">
        <v>44223</v>
      </c>
      <c r="B703" s="50">
        <v>186.64359999999999</v>
      </c>
      <c r="C703" s="50">
        <v>261.13810000000001</v>
      </c>
      <c r="D703" s="50">
        <v>60.594000000000001</v>
      </c>
      <c r="E703" s="50">
        <v>37.21</v>
      </c>
      <c r="F703" s="51">
        <v>6.0800000000000003E-4</v>
      </c>
      <c r="G703" s="51">
        <v>1.191E-3</v>
      </c>
      <c r="H703" s="51">
        <v>1.7520000000000001E-3</v>
      </c>
      <c r="I703" s="51">
        <v>4.1139999999999996E-3</v>
      </c>
      <c r="J703" s="51">
        <v>1.0161E-2</v>
      </c>
      <c r="K703" s="51">
        <v>7.084E-3</v>
      </c>
      <c r="L703" s="51">
        <v>1.7739999999999999E-2</v>
      </c>
      <c r="M703" s="51">
        <v>1.7520000000000001E-3</v>
      </c>
      <c r="N703" s="51">
        <v>2.828E-2</v>
      </c>
      <c r="O703" s="52">
        <v>144.6908</v>
      </c>
      <c r="P703" s="50">
        <v>1340</v>
      </c>
      <c r="Q703" s="52">
        <v>2085.39</v>
      </c>
      <c r="R703" s="50">
        <v>7216.5</v>
      </c>
      <c r="S703" s="30">
        <v>90.391000000000005</v>
      </c>
      <c r="T703" s="50">
        <v>6.4801000000000002</v>
      </c>
      <c r="U703" s="50">
        <v>6.4870999999999999</v>
      </c>
      <c r="V703" s="50" t="s">
        <v>385</v>
      </c>
      <c r="W703" s="22" t="s">
        <v>385</v>
      </c>
      <c r="X703" s="22" t="s">
        <v>385</v>
      </c>
    </row>
    <row r="704" spans="1:24" ht="18.75" customHeight="1">
      <c r="A704" s="176">
        <v>44222</v>
      </c>
      <c r="B704" s="50">
        <v>186.529</v>
      </c>
      <c r="C704" s="50">
        <v>261.18779999999998</v>
      </c>
      <c r="D704" s="50">
        <v>60.594000000000001</v>
      </c>
      <c r="E704" s="50">
        <v>23.02</v>
      </c>
      <c r="F704" s="51">
        <v>6.3400000000000001E-4</v>
      </c>
      <c r="G704" s="51">
        <v>1.2110000000000001E-3</v>
      </c>
      <c r="H704" s="51">
        <v>1.7780000000000001E-3</v>
      </c>
      <c r="I704" s="51">
        <v>4.0870000000000004E-3</v>
      </c>
      <c r="J704" s="51">
        <v>1.0347E-2</v>
      </c>
      <c r="K704" s="51">
        <v>7.2230000000000003E-3</v>
      </c>
      <c r="L704" s="51">
        <v>1.7905999999999998E-2</v>
      </c>
      <c r="M704" s="51">
        <v>1.7780000000000001E-3</v>
      </c>
      <c r="N704" s="51">
        <v>2.8320000000000001E-2</v>
      </c>
      <c r="O704" s="52">
        <v>144.67590000000001</v>
      </c>
      <c r="P704" s="50">
        <v>1340</v>
      </c>
      <c r="Q704" s="52">
        <v>2085.39</v>
      </c>
      <c r="R704" s="50">
        <v>7216.5</v>
      </c>
      <c r="S704" s="30">
        <v>90.238</v>
      </c>
      <c r="T704" s="50">
        <v>6.4814999999999996</v>
      </c>
      <c r="U704" s="50">
        <v>6.4969999999999999</v>
      </c>
      <c r="V704" s="50" t="s">
        <v>385</v>
      </c>
      <c r="W704" s="22" t="s">
        <v>385</v>
      </c>
      <c r="X704" s="22" t="s">
        <v>385</v>
      </c>
    </row>
    <row r="705" spans="1:24" ht="18.75" customHeight="1">
      <c r="A705" s="176">
        <v>44221</v>
      </c>
      <c r="B705" s="50">
        <v>186.53110000000001</v>
      </c>
      <c r="C705" s="50">
        <v>261.63729999999998</v>
      </c>
      <c r="D705" s="50">
        <v>60.594000000000001</v>
      </c>
      <c r="E705" s="50">
        <v>23.19</v>
      </c>
      <c r="F705" s="51">
        <v>6.8400000000000004E-4</v>
      </c>
      <c r="G705" s="51">
        <v>1.1490000000000001E-3</v>
      </c>
      <c r="H705" s="51">
        <v>1.725E-3</v>
      </c>
      <c r="I705" s="51">
        <v>4.0220000000000004E-3</v>
      </c>
      <c r="J705" s="51">
        <v>1.0295E-2</v>
      </c>
      <c r="K705" s="51">
        <v>7.1529999999999996E-3</v>
      </c>
      <c r="L705" s="51">
        <v>1.7919999999999998E-2</v>
      </c>
      <c r="M705" s="51">
        <v>1.725E-3</v>
      </c>
      <c r="N705" s="51">
        <v>2.777E-2</v>
      </c>
      <c r="O705" s="52">
        <v>144.62520000000001</v>
      </c>
      <c r="P705" s="50">
        <v>1340</v>
      </c>
      <c r="Q705" s="52">
        <v>2085.39</v>
      </c>
      <c r="R705" s="50">
        <v>7216.5</v>
      </c>
      <c r="S705" s="30">
        <v>90.131</v>
      </c>
      <c r="T705" s="50">
        <v>6.4619999999999997</v>
      </c>
      <c r="U705" s="50">
        <v>6.4653</v>
      </c>
      <c r="V705" s="50" t="s">
        <v>385</v>
      </c>
      <c r="W705" s="22" t="s">
        <v>385</v>
      </c>
      <c r="X705" s="22" t="s">
        <v>385</v>
      </c>
    </row>
    <row r="706" spans="1:24" ht="18.75" customHeight="1">
      <c r="A706" s="176">
        <v>44218</v>
      </c>
      <c r="B706" s="50">
        <v>186.02369999999999</v>
      </c>
      <c r="C706" s="50">
        <v>261.12029999999999</v>
      </c>
      <c r="D706" s="50">
        <v>57.844000000000001</v>
      </c>
      <c r="E706" s="50">
        <v>21.91</v>
      </c>
      <c r="F706" s="51">
        <v>7.1000000000000002E-4</v>
      </c>
      <c r="G706" s="51">
        <v>1.209E-3</v>
      </c>
      <c r="H706" s="51">
        <v>1.856E-3</v>
      </c>
      <c r="I706" s="51">
        <v>4.3109999999999997E-3</v>
      </c>
      <c r="J706" s="51">
        <v>1.0855E-2</v>
      </c>
      <c r="K706" s="51">
        <v>7.6179999999999998E-3</v>
      </c>
      <c r="L706" s="51">
        <v>1.8466E-2</v>
      </c>
      <c r="M706" s="51">
        <v>1.856E-3</v>
      </c>
      <c r="N706" s="51">
        <v>2.7560000000000001E-2</v>
      </c>
      <c r="O706" s="52">
        <v>144.59630000000001</v>
      </c>
      <c r="P706" s="50">
        <v>1340</v>
      </c>
      <c r="Q706" s="52">
        <v>2085.39</v>
      </c>
      <c r="R706" s="50">
        <v>7216.5</v>
      </c>
      <c r="S706" s="30">
        <v>90.474999999999994</v>
      </c>
      <c r="T706" s="50">
        <v>6.4656000000000002</v>
      </c>
      <c r="U706" s="50">
        <v>6.4617000000000004</v>
      </c>
      <c r="V706" s="50" t="s">
        <v>385</v>
      </c>
      <c r="W706" s="22" t="s">
        <v>385</v>
      </c>
      <c r="X706" s="22" t="s">
        <v>385</v>
      </c>
    </row>
    <row r="707" spans="1:24" ht="18.75" customHeight="1">
      <c r="A707" s="176">
        <v>44217</v>
      </c>
      <c r="B707" s="50">
        <v>185.88390000000001</v>
      </c>
      <c r="C707" s="50">
        <v>260.91649999999998</v>
      </c>
      <c r="D707" s="50">
        <v>57.844000000000001</v>
      </c>
      <c r="E707" s="50">
        <v>21.32</v>
      </c>
      <c r="F707" s="51">
        <v>7.1000000000000002E-4</v>
      </c>
      <c r="G707" s="51">
        <v>1.189E-3</v>
      </c>
      <c r="H707" s="51">
        <v>1.8550000000000001E-3</v>
      </c>
      <c r="I707" s="51">
        <v>4.4539999999999996E-3</v>
      </c>
      <c r="J707" s="51">
        <v>1.1058E-2</v>
      </c>
      <c r="K707" s="51">
        <v>7.7559999999999999E-3</v>
      </c>
      <c r="L707" s="51">
        <v>1.8692E-2</v>
      </c>
      <c r="M707" s="51">
        <v>1.8550000000000001E-3</v>
      </c>
      <c r="N707" s="51">
        <v>2.7529999999999999E-2</v>
      </c>
      <c r="O707" s="52">
        <v>144.5497</v>
      </c>
      <c r="P707" s="50">
        <v>1340</v>
      </c>
      <c r="Q707" s="52">
        <v>2085.39</v>
      </c>
      <c r="R707" s="50">
        <v>7216.5</v>
      </c>
      <c r="S707" s="30">
        <v>90.498000000000005</v>
      </c>
      <c r="T707" s="50">
        <v>6.4790999999999999</v>
      </c>
      <c r="U707" s="50">
        <v>6.4808000000000003</v>
      </c>
      <c r="V707" s="50" t="s">
        <v>385</v>
      </c>
      <c r="W707" s="22" t="s">
        <v>385</v>
      </c>
      <c r="X707" s="22" t="s">
        <v>385</v>
      </c>
    </row>
    <row r="708" spans="1:24" ht="18.75" customHeight="1">
      <c r="A708" s="176">
        <v>44216</v>
      </c>
      <c r="B708" s="50">
        <v>185.79040000000001</v>
      </c>
      <c r="C708" s="50">
        <v>260.72320000000002</v>
      </c>
      <c r="D708" s="50">
        <v>57.844000000000001</v>
      </c>
      <c r="E708" s="50">
        <v>21.58</v>
      </c>
      <c r="F708" s="51">
        <v>7.3499999999999998E-4</v>
      </c>
      <c r="G708" s="51">
        <v>1.2700000000000001E-3</v>
      </c>
      <c r="H708" s="51">
        <v>1.9070000000000001E-3</v>
      </c>
      <c r="I708" s="51">
        <v>4.4060000000000002E-3</v>
      </c>
      <c r="J708" s="51">
        <v>1.0802000000000001E-2</v>
      </c>
      <c r="K708" s="51">
        <v>7.6160000000000004E-3</v>
      </c>
      <c r="L708" s="51">
        <v>1.8296E-2</v>
      </c>
      <c r="M708" s="51">
        <v>1.9070000000000001E-3</v>
      </c>
      <c r="N708" s="51">
        <v>2.7830000000000001E-2</v>
      </c>
      <c r="O708" s="52">
        <v>144.52610000000001</v>
      </c>
      <c r="P708" s="50">
        <v>1340</v>
      </c>
      <c r="Q708" s="52">
        <v>2085.39</v>
      </c>
      <c r="R708" s="50">
        <v>7216.5</v>
      </c>
      <c r="S708" s="30">
        <v>90.765000000000001</v>
      </c>
      <c r="T708" s="50">
        <v>6.4924999999999997</v>
      </c>
      <c r="U708" s="50">
        <v>6.4970999999999997</v>
      </c>
      <c r="V708" s="50" t="s">
        <v>385</v>
      </c>
      <c r="W708" s="22" t="s">
        <v>385</v>
      </c>
      <c r="X708" s="22" t="s">
        <v>385</v>
      </c>
    </row>
    <row r="709" spans="1:24" ht="18.75" customHeight="1">
      <c r="A709" s="176">
        <v>44215</v>
      </c>
      <c r="B709" s="50">
        <v>185.60679999999999</v>
      </c>
      <c r="C709" s="50">
        <v>260.49959999999999</v>
      </c>
      <c r="D709" s="50">
        <v>57.844000000000001</v>
      </c>
      <c r="E709" s="50">
        <v>23.24</v>
      </c>
      <c r="F709" s="51">
        <v>7.1000000000000002E-4</v>
      </c>
      <c r="G709" s="51">
        <v>1.31E-3</v>
      </c>
      <c r="H709" s="51">
        <v>1.9849999999999998E-3</v>
      </c>
      <c r="I709" s="51">
        <v>4.4539999999999996E-3</v>
      </c>
      <c r="J709" s="51">
        <v>1.0886E-2</v>
      </c>
      <c r="K709" s="51">
        <v>7.685E-3</v>
      </c>
      <c r="L709" s="51">
        <v>1.8338E-2</v>
      </c>
      <c r="M709" s="51">
        <v>1.9849999999999998E-3</v>
      </c>
      <c r="N709" s="51">
        <v>2.8080000000000001E-2</v>
      </c>
      <c r="O709" s="52">
        <v>144.4999</v>
      </c>
      <c r="P709" s="50">
        <v>1340</v>
      </c>
      <c r="Q709" s="52">
        <v>2085.39</v>
      </c>
      <c r="R709" s="50">
        <v>7216.5</v>
      </c>
      <c r="S709" s="30">
        <v>90.772000000000006</v>
      </c>
      <c r="T709" s="50">
        <v>6.4809000000000001</v>
      </c>
      <c r="U709" s="50">
        <v>6.4847000000000001</v>
      </c>
      <c r="V709" s="50" t="s">
        <v>385</v>
      </c>
      <c r="W709" s="22" t="s">
        <v>385</v>
      </c>
      <c r="X709" s="22" t="s">
        <v>385</v>
      </c>
    </row>
    <row r="710" spans="1:24" ht="18.75" customHeight="1">
      <c r="A710" s="176">
        <v>44214</v>
      </c>
      <c r="B710" s="50">
        <v>185.21420000000001</v>
      </c>
      <c r="C710" s="50">
        <v>260.35250000000002</v>
      </c>
      <c r="D710" s="50">
        <v>57.844000000000001</v>
      </c>
      <c r="E710" s="50">
        <v>24.34</v>
      </c>
      <c r="F710" s="51">
        <v>7.6099999999999996E-4</v>
      </c>
      <c r="G710" s="51">
        <v>1.33E-3</v>
      </c>
      <c r="H710" s="51">
        <v>2.0370000000000002E-3</v>
      </c>
      <c r="I710" s="51">
        <v>4.5009999999999998E-3</v>
      </c>
      <c r="J710" s="51">
        <v>1.0834999999999999E-2</v>
      </c>
      <c r="K710" s="51">
        <v>7.685E-3</v>
      </c>
      <c r="L710" s="51">
        <v>1.8331E-2</v>
      </c>
      <c r="M710" s="51">
        <v>2.0370000000000002E-3</v>
      </c>
      <c r="N710" s="51">
        <v>2.826E-2</v>
      </c>
      <c r="O710" s="52">
        <v>144.43770000000001</v>
      </c>
      <c r="P710" s="50">
        <v>1340</v>
      </c>
      <c r="Q710" s="52">
        <v>2085.39</v>
      </c>
      <c r="R710" s="50">
        <v>7216.5</v>
      </c>
      <c r="S710" s="30">
        <v>90.239000000000004</v>
      </c>
      <c r="T710" s="50">
        <v>6.4744999999999999</v>
      </c>
      <c r="U710" s="50">
        <v>6.4642999999999997</v>
      </c>
      <c r="V710" s="50" t="s">
        <v>385</v>
      </c>
      <c r="W710" s="22" t="s">
        <v>385</v>
      </c>
      <c r="X710" s="22" t="s">
        <v>385</v>
      </c>
    </row>
    <row r="711" spans="1:24" ht="18.75" customHeight="1">
      <c r="A711" s="176">
        <v>44211</v>
      </c>
      <c r="B711" s="50">
        <v>185.21420000000001</v>
      </c>
      <c r="C711" s="50">
        <v>260.35250000000002</v>
      </c>
      <c r="D711" s="50">
        <v>57.844000000000001</v>
      </c>
      <c r="E711" s="50">
        <v>24.34</v>
      </c>
      <c r="F711" s="51">
        <v>7.6099999999999996E-4</v>
      </c>
      <c r="G711" s="51">
        <v>1.33E-3</v>
      </c>
      <c r="H711" s="51">
        <v>2.0370000000000002E-3</v>
      </c>
      <c r="I711" s="51">
        <v>4.5009999999999998E-3</v>
      </c>
      <c r="J711" s="51">
        <v>1.0834999999999999E-2</v>
      </c>
      <c r="K711" s="51">
        <v>7.685E-3</v>
      </c>
      <c r="L711" s="51">
        <v>1.8331E-2</v>
      </c>
      <c r="M711" s="51">
        <v>2.0370000000000002E-3</v>
      </c>
      <c r="N711" s="51">
        <v>2.7629999999999998E-2</v>
      </c>
      <c r="O711" s="52">
        <v>144.3656</v>
      </c>
      <c r="P711" s="50">
        <v>1340</v>
      </c>
      <c r="Q711" s="52">
        <v>2085.39</v>
      </c>
      <c r="R711" s="50">
        <v>7216.5</v>
      </c>
      <c r="S711" s="30">
        <v>90.355000000000004</v>
      </c>
      <c r="T711" s="50">
        <v>6.4683000000000002</v>
      </c>
      <c r="U711" s="50">
        <v>6.4669999999999996</v>
      </c>
      <c r="V711" s="50" t="s">
        <v>385</v>
      </c>
      <c r="W711" s="22" t="s">
        <v>385</v>
      </c>
      <c r="X711" s="22" t="s">
        <v>385</v>
      </c>
    </row>
    <row r="712" spans="1:24" ht="18.75" customHeight="1">
      <c r="A712" s="176">
        <v>44210</v>
      </c>
      <c r="B712" s="50">
        <v>184.9401</v>
      </c>
      <c r="C712" s="50">
        <v>259.12639999999999</v>
      </c>
      <c r="D712" s="50">
        <v>57.844000000000001</v>
      </c>
      <c r="E712" s="50">
        <v>23.25</v>
      </c>
      <c r="F712" s="51">
        <v>7.3499999999999998E-4</v>
      </c>
      <c r="G712" s="51">
        <v>1.39E-3</v>
      </c>
      <c r="H712" s="51">
        <v>2.2169999999999998E-3</v>
      </c>
      <c r="I712" s="51">
        <v>4.836E-3</v>
      </c>
      <c r="J712" s="51">
        <v>1.1292E-2</v>
      </c>
      <c r="K712" s="51">
        <v>8.1480000000000007E-3</v>
      </c>
      <c r="L712" s="51">
        <v>1.8719E-2</v>
      </c>
      <c r="M712" s="51">
        <v>2.2169999999999998E-3</v>
      </c>
      <c r="N712" s="51">
        <v>2.7199999999999998E-2</v>
      </c>
      <c r="O712" s="52">
        <v>144.2962</v>
      </c>
      <c r="P712" s="50">
        <v>1340</v>
      </c>
      <c r="Q712" s="52">
        <v>2085.39</v>
      </c>
      <c r="R712" s="50">
        <v>7216.5</v>
      </c>
      <c r="S712" s="30">
        <v>90.093000000000004</v>
      </c>
      <c r="T712" s="50">
        <v>6.4635999999999996</v>
      </c>
      <c r="U712" s="50">
        <v>6.4424000000000001</v>
      </c>
      <c r="V712" s="50" t="s">
        <v>385</v>
      </c>
      <c r="W712" s="22" t="s">
        <v>385</v>
      </c>
      <c r="X712" s="22" t="s">
        <v>385</v>
      </c>
    </row>
    <row r="713" spans="1:24" ht="18.75" customHeight="1">
      <c r="A713" s="176">
        <v>44209</v>
      </c>
      <c r="B713" s="50">
        <v>184.99119999999999</v>
      </c>
      <c r="C713" s="50">
        <v>258.32220000000001</v>
      </c>
      <c r="D713" s="50">
        <v>57.844000000000001</v>
      </c>
      <c r="E713" s="50">
        <v>22.21</v>
      </c>
      <c r="F713" s="51">
        <v>8.1099999999999998E-4</v>
      </c>
      <c r="G713" s="51">
        <v>1.4300000000000001E-3</v>
      </c>
      <c r="H713" s="51">
        <v>2.1909999999999998E-3</v>
      </c>
      <c r="I713" s="51">
        <v>4.6909999999999999E-3</v>
      </c>
      <c r="J713" s="51">
        <v>1.0832E-2</v>
      </c>
      <c r="K713" s="51">
        <v>7.8440000000000003E-3</v>
      </c>
      <c r="L713" s="51">
        <v>1.8155000000000001E-2</v>
      </c>
      <c r="M713" s="51">
        <v>2.1909999999999998E-3</v>
      </c>
      <c r="N713" s="51">
        <v>2.6780000000000002E-2</v>
      </c>
      <c r="O713" s="52">
        <v>144.20529999999999</v>
      </c>
      <c r="P713" s="50">
        <v>1340</v>
      </c>
      <c r="Q713" s="52">
        <v>2085.39</v>
      </c>
      <c r="R713" s="50">
        <v>7216.5</v>
      </c>
      <c r="S713" s="30">
        <v>90.465000000000003</v>
      </c>
      <c r="T713" s="50">
        <v>6.4813999999999998</v>
      </c>
      <c r="U713" s="50">
        <v>6.4794</v>
      </c>
      <c r="V713" s="50" t="s">
        <v>385</v>
      </c>
      <c r="W713" s="22" t="s">
        <v>385</v>
      </c>
      <c r="X713" s="22" t="s">
        <v>385</v>
      </c>
    </row>
    <row r="714" spans="1:24" ht="18.75" customHeight="1">
      <c r="A714" s="176">
        <v>44208</v>
      </c>
      <c r="B714" s="50">
        <v>184.65440000000001</v>
      </c>
      <c r="C714" s="50">
        <v>259.23230000000001</v>
      </c>
      <c r="D714" s="50">
        <v>57.844000000000001</v>
      </c>
      <c r="E714" s="50">
        <v>23.33</v>
      </c>
      <c r="F714" s="51">
        <v>7.6099999999999996E-4</v>
      </c>
      <c r="G714" s="51">
        <v>1.449E-3</v>
      </c>
      <c r="H714" s="51">
        <v>2.3219999999999998E-3</v>
      </c>
      <c r="I714" s="51">
        <v>4.9940000000000002E-3</v>
      </c>
      <c r="J714" s="51">
        <v>1.1291000000000001E-2</v>
      </c>
      <c r="K714" s="51">
        <v>8.3090000000000004E-3</v>
      </c>
      <c r="L714" s="51">
        <v>1.8719E-2</v>
      </c>
      <c r="M714" s="51">
        <v>2.3219999999999998E-3</v>
      </c>
      <c r="N714" s="51">
        <v>2.741E-2</v>
      </c>
      <c r="O714" s="52">
        <v>144.13730000000001</v>
      </c>
      <c r="P714" s="50">
        <v>1340</v>
      </c>
      <c r="Q714" s="52">
        <v>2085.39</v>
      </c>
      <c r="R714" s="50">
        <v>7216.5</v>
      </c>
      <c r="S714" s="30">
        <v>90.097999999999999</v>
      </c>
      <c r="T714" s="50">
        <v>6.4745999999999997</v>
      </c>
      <c r="U714" s="50">
        <v>6.4649000000000001</v>
      </c>
      <c r="V714" s="50" t="s">
        <v>385</v>
      </c>
      <c r="W714" s="22" t="s">
        <v>385</v>
      </c>
      <c r="X714" s="22" t="s">
        <v>385</v>
      </c>
    </row>
    <row r="715" spans="1:24" ht="18.75" customHeight="1">
      <c r="A715" s="176">
        <v>44207</v>
      </c>
      <c r="B715" s="50">
        <v>184.68180000000001</v>
      </c>
      <c r="C715" s="50">
        <v>259.64089999999999</v>
      </c>
      <c r="D715" s="50">
        <v>57.844000000000001</v>
      </c>
      <c r="E715" s="50">
        <v>24.08</v>
      </c>
      <c r="F715" s="51">
        <v>8.1099999999999998E-4</v>
      </c>
      <c r="G715" s="51">
        <v>1.449E-3</v>
      </c>
      <c r="H715" s="51">
        <v>2.2430000000000002E-3</v>
      </c>
      <c r="I715" s="51">
        <v>5.058E-3</v>
      </c>
      <c r="J715" s="51">
        <v>1.146E-2</v>
      </c>
      <c r="K715" s="51">
        <v>8.4250000000000002E-3</v>
      </c>
      <c r="L715" s="51">
        <v>1.8832000000000002E-2</v>
      </c>
      <c r="M715" s="51">
        <v>2.2430000000000002E-3</v>
      </c>
      <c r="N715" s="51">
        <v>2.7730000000000001E-2</v>
      </c>
      <c r="O715" s="52">
        <v>144.0078</v>
      </c>
      <c r="P715" s="50">
        <v>1340</v>
      </c>
      <c r="Q715" s="52">
        <v>2085.39</v>
      </c>
      <c r="R715" s="50">
        <v>7216.5</v>
      </c>
      <c r="S715" s="30">
        <v>89.825999999999993</v>
      </c>
      <c r="T715" s="50">
        <v>6.4782999999999999</v>
      </c>
      <c r="U715" s="50">
        <v>6.4714</v>
      </c>
      <c r="V715" s="50" t="s">
        <v>385</v>
      </c>
      <c r="W715" s="22" t="s">
        <v>385</v>
      </c>
      <c r="X715" s="22" t="s">
        <v>385</v>
      </c>
    </row>
    <row r="716" spans="1:24" ht="18.75" customHeight="1">
      <c r="A716" s="176">
        <v>44204</v>
      </c>
      <c r="B716" s="50">
        <v>184.73</v>
      </c>
      <c r="C716" s="50">
        <v>260.40989999999999</v>
      </c>
      <c r="D716" s="50">
        <v>57.844000000000001</v>
      </c>
      <c r="E716" s="50">
        <v>21.56</v>
      </c>
      <c r="F716" s="51">
        <v>7.1000000000000002E-4</v>
      </c>
      <c r="G716" s="51">
        <v>1.3290000000000001E-3</v>
      </c>
      <c r="H716" s="51">
        <v>2.1879999999999998E-3</v>
      </c>
      <c r="I716" s="51">
        <v>4.8329999999999996E-3</v>
      </c>
      <c r="J716" s="51">
        <v>1.1153E-2</v>
      </c>
      <c r="K716" s="51">
        <v>8.0979999999999993E-3</v>
      </c>
      <c r="L716" s="51">
        <v>1.8733E-2</v>
      </c>
      <c r="M716" s="51">
        <v>2.1879999999999998E-3</v>
      </c>
      <c r="N716" s="51">
        <v>2.759E-2</v>
      </c>
      <c r="O716" s="52">
        <v>143.9539</v>
      </c>
      <c r="P716" s="50">
        <v>1340</v>
      </c>
      <c r="Q716" s="52">
        <v>2085.39</v>
      </c>
      <c r="R716" s="50">
        <v>7216.5</v>
      </c>
      <c r="S716" s="30">
        <v>89.53</v>
      </c>
      <c r="T716" s="50">
        <v>6.4629000000000003</v>
      </c>
      <c r="U716" s="50">
        <v>6.4497999999999998</v>
      </c>
      <c r="V716" s="50" t="s">
        <v>385</v>
      </c>
      <c r="W716" s="22" t="s">
        <v>385</v>
      </c>
      <c r="X716" s="22" t="s">
        <v>385</v>
      </c>
    </row>
    <row r="717" spans="1:24" ht="18.75" customHeight="1">
      <c r="A717" s="176">
        <v>44203</v>
      </c>
      <c r="B717" s="50">
        <v>185.2816</v>
      </c>
      <c r="C717" s="50">
        <v>261.35849999999999</v>
      </c>
      <c r="D717" s="50">
        <v>57.844000000000001</v>
      </c>
      <c r="E717" s="50">
        <v>22.37</v>
      </c>
      <c r="F717" s="51">
        <v>7.8600000000000002E-4</v>
      </c>
      <c r="G717" s="51">
        <v>1.369E-3</v>
      </c>
      <c r="H717" s="51">
        <v>2.1320000000000002E-3</v>
      </c>
      <c r="I717" s="51">
        <v>4.5919999999999997E-3</v>
      </c>
      <c r="J717" s="51">
        <v>1.0795000000000001E-2</v>
      </c>
      <c r="K717" s="51">
        <v>7.7479999999999997E-3</v>
      </c>
      <c r="L717" s="51">
        <v>1.8526999999999998E-2</v>
      </c>
      <c r="M717" s="51">
        <v>2.1320000000000002E-3</v>
      </c>
      <c r="N717" s="51">
        <v>2.7519999999999999E-2</v>
      </c>
      <c r="O717" s="52">
        <v>143.83619999999999</v>
      </c>
      <c r="P717" s="50">
        <v>1340</v>
      </c>
      <c r="Q717" s="52">
        <v>2085.39</v>
      </c>
      <c r="R717" s="50">
        <v>7216.5</v>
      </c>
      <c r="S717" s="30">
        <v>89.436000000000007</v>
      </c>
      <c r="T717" s="50">
        <v>6.4561000000000002</v>
      </c>
      <c r="U717" s="50">
        <v>6.4370000000000003</v>
      </c>
      <c r="V717" s="50" t="s">
        <v>385</v>
      </c>
      <c r="W717" s="22" t="s">
        <v>385</v>
      </c>
      <c r="X717" s="22" t="s">
        <v>385</v>
      </c>
    </row>
    <row r="718" spans="1:24" ht="18.75" customHeight="1">
      <c r="A718" s="176">
        <v>44202</v>
      </c>
      <c r="B718" s="50">
        <v>185.66810000000001</v>
      </c>
      <c r="C718" s="50">
        <v>262.16719999999998</v>
      </c>
      <c r="D718" s="50">
        <v>57.844000000000001</v>
      </c>
      <c r="E718" s="50">
        <v>25.07</v>
      </c>
      <c r="F718" s="51">
        <v>8.1099999999999998E-4</v>
      </c>
      <c r="G718" s="51">
        <v>1.369E-3</v>
      </c>
      <c r="H718" s="51">
        <v>1.9970000000000001E-3</v>
      </c>
      <c r="I718" s="51">
        <v>4.2579999999999996E-3</v>
      </c>
      <c r="J718" s="51">
        <v>1.0355E-2</v>
      </c>
      <c r="K718" s="51">
        <v>7.3309999999999998E-3</v>
      </c>
      <c r="L718" s="51">
        <v>1.814E-2</v>
      </c>
      <c r="M718" s="51">
        <v>1.9970000000000001E-3</v>
      </c>
      <c r="N718" s="51">
        <v>2.7859999999999999E-2</v>
      </c>
      <c r="O718" s="52">
        <v>143.74629999999999</v>
      </c>
      <c r="P718" s="50">
        <v>1340</v>
      </c>
      <c r="Q718" s="52">
        <v>2085.39</v>
      </c>
      <c r="R718" s="50">
        <v>7216.5</v>
      </c>
      <c r="S718" s="30">
        <v>89.869</v>
      </c>
      <c r="T718" s="50">
        <v>6.4615</v>
      </c>
      <c r="U718" s="50">
        <v>6.4550999999999998</v>
      </c>
      <c r="V718" s="50" t="s">
        <v>385</v>
      </c>
      <c r="W718" s="22" t="s">
        <v>385</v>
      </c>
      <c r="X718" s="22" t="s">
        <v>385</v>
      </c>
    </row>
    <row r="719" spans="1:24" ht="18.75" customHeight="1">
      <c r="A719" s="176">
        <v>44201</v>
      </c>
      <c r="B719" s="50">
        <v>186.33709999999999</v>
      </c>
      <c r="C719" s="50">
        <v>262.55009999999999</v>
      </c>
      <c r="D719" s="50">
        <v>57.969000000000001</v>
      </c>
      <c r="E719" s="50">
        <v>25.34</v>
      </c>
      <c r="F719" s="51">
        <v>7.6099999999999996E-4</v>
      </c>
      <c r="G719" s="51">
        <v>1.2110000000000001E-3</v>
      </c>
      <c r="H719" s="51">
        <v>1.7030000000000001E-3</v>
      </c>
      <c r="I719" s="51">
        <v>3.7659999999999998E-3</v>
      </c>
      <c r="J719" s="51">
        <v>9.5490000000000002E-3</v>
      </c>
      <c r="K719" s="51">
        <v>6.6629999999999997E-3</v>
      </c>
      <c r="L719" s="51">
        <v>1.7080999999999999E-2</v>
      </c>
      <c r="M719" s="51">
        <v>1.7030000000000001E-3</v>
      </c>
      <c r="N719" s="51">
        <v>2.8400000000000002E-2</v>
      </c>
      <c r="O719" s="52">
        <v>143.55330000000001</v>
      </c>
      <c r="P719" s="50">
        <v>1340</v>
      </c>
      <c r="Q719" s="52">
        <v>2085.39</v>
      </c>
      <c r="R719" s="50">
        <v>7216.5</v>
      </c>
      <c r="S719" s="30">
        <v>89.936999999999998</v>
      </c>
      <c r="T719" s="50">
        <v>6.5271999999999997</v>
      </c>
      <c r="U719" s="50">
        <v>6.5027999999999997</v>
      </c>
      <c r="V719" s="50" t="s">
        <v>385</v>
      </c>
      <c r="W719" s="22" t="s">
        <v>385</v>
      </c>
      <c r="X719" s="22" t="s">
        <v>385</v>
      </c>
    </row>
    <row r="720" spans="1:24" ht="18.75" customHeight="1">
      <c r="A720" s="176">
        <v>44200</v>
      </c>
      <c r="B720" s="50">
        <v>186.56819999999999</v>
      </c>
      <c r="C720" s="50">
        <v>262.49239999999998</v>
      </c>
      <c r="D720" s="50">
        <v>58.155999999999999</v>
      </c>
      <c r="E720" s="50">
        <v>26.97</v>
      </c>
      <c r="F720" s="51">
        <v>6.3400000000000001E-4</v>
      </c>
      <c r="G720" s="51">
        <v>1.132E-3</v>
      </c>
      <c r="H720" s="51">
        <v>1.5690000000000001E-3</v>
      </c>
      <c r="I720" s="51">
        <v>3.4970000000000001E-3</v>
      </c>
      <c r="J720" s="51">
        <v>9.1319999999999995E-3</v>
      </c>
      <c r="K720" s="51">
        <v>6.319E-3</v>
      </c>
      <c r="L720" s="51">
        <v>1.6556000000000001E-2</v>
      </c>
      <c r="M720" s="51">
        <v>1.5690000000000001E-3</v>
      </c>
      <c r="N720" s="51">
        <v>2.8660000000000001E-2</v>
      </c>
      <c r="O720" s="52">
        <v>143.55330000000001</v>
      </c>
      <c r="P720" s="50">
        <v>1340</v>
      </c>
      <c r="Q720" s="52">
        <v>2085.39</v>
      </c>
      <c r="R720" s="50">
        <v>7216.5</v>
      </c>
      <c r="S720" s="30">
        <v>89.936999999999998</v>
      </c>
      <c r="T720" s="50">
        <v>6.5271999999999997</v>
      </c>
      <c r="U720" s="50">
        <v>6.5027999999999997</v>
      </c>
      <c r="V720" s="50" t="s">
        <v>385</v>
      </c>
      <c r="W720" s="22" t="s">
        <v>385</v>
      </c>
      <c r="X720" s="22" t="s">
        <v>385</v>
      </c>
    </row>
    <row r="721" spans="1:24" ht="18.75" customHeight="1">
      <c r="A721" s="176">
        <v>44197</v>
      </c>
      <c r="B721" s="50">
        <v>186.6078</v>
      </c>
      <c r="C721" s="50">
        <v>262.0215</v>
      </c>
      <c r="D721" s="50">
        <v>58.155999999999999</v>
      </c>
      <c r="E721" s="50">
        <v>22.75</v>
      </c>
      <c r="F721" s="51">
        <v>5.8299999999999997E-4</v>
      </c>
      <c r="G721" s="51">
        <v>1.2110000000000001E-3</v>
      </c>
      <c r="H721" s="51">
        <v>1.6490000000000001E-3</v>
      </c>
      <c r="I721" s="51">
        <v>3.6080000000000001E-3</v>
      </c>
      <c r="J721" s="51">
        <v>9.1319999999999995E-3</v>
      </c>
      <c r="K721" s="51">
        <v>6.4330000000000003E-3</v>
      </c>
      <c r="L721" s="51">
        <v>1.6448999999999998E-2</v>
      </c>
      <c r="M721" s="51">
        <v>1.6490000000000001E-3</v>
      </c>
      <c r="N721" s="51">
        <v>2.8160000000000001E-2</v>
      </c>
      <c r="O721" s="52">
        <v>143.536</v>
      </c>
      <c r="P721" s="50">
        <v>1280</v>
      </c>
      <c r="Q721" s="52">
        <v>2044.95</v>
      </c>
      <c r="R721" s="50">
        <v>7183</v>
      </c>
      <c r="S721" s="30">
        <v>89.68</v>
      </c>
      <c r="T721" s="50">
        <v>6.5232000000000001</v>
      </c>
      <c r="U721" s="50">
        <v>6.5061999999999998</v>
      </c>
      <c r="V721" s="50" t="s">
        <v>385</v>
      </c>
      <c r="W721" s="22" t="s">
        <v>385</v>
      </c>
      <c r="X721" s="22" t="s">
        <v>385</v>
      </c>
    </row>
    <row r="722" spans="1:24" ht="18.75" customHeight="1">
      <c r="A722" s="176">
        <v>44196</v>
      </c>
      <c r="B722" s="50">
        <v>186.6078</v>
      </c>
      <c r="C722" s="50">
        <v>262.0215</v>
      </c>
      <c r="D722" s="50">
        <v>58.155999999999999</v>
      </c>
      <c r="E722" s="50">
        <v>22.75</v>
      </c>
      <c r="F722" s="51">
        <v>5.8299999999999997E-4</v>
      </c>
      <c r="G722" s="51">
        <v>1.2110000000000001E-3</v>
      </c>
      <c r="H722" s="51">
        <v>1.6490000000000001E-3</v>
      </c>
      <c r="I722" s="51">
        <v>3.6080000000000001E-3</v>
      </c>
      <c r="J722" s="51">
        <v>9.1319999999999995E-3</v>
      </c>
      <c r="K722" s="51">
        <v>6.4330000000000003E-3</v>
      </c>
      <c r="L722" s="51">
        <v>1.6448999999999998E-2</v>
      </c>
      <c r="M722" s="51">
        <v>1.6490000000000001E-3</v>
      </c>
      <c r="N722" s="51">
        <v>2.8160000000000001E-2</v>
      </c>
      <c r="O722" s="52">
        <v>143.49619999999999</v>
      </c>
      <c r="P722" s="50">
        <v>1280</v>
      </c>
      <c r="Q722" s="52">
        <v>2044.95</v>
      </c>
      <c r="R722" s="50">
        <v>7183</v>
      </c>
      <c r="S722" s="30">
        <v>89.994</v>
      </c>
      <c r="T722" s="50">
        <v>6.5308000000000002</v>
      </c>
      <c r="U722" s="50">
        <v>6.5179999999999998</v>
      </c>
      <c r="V722" s="50" t="s">
        <v>385</v>
      </c>
      <c r="W722" s="22" t="s">
        <v>385</v>
      </c>
      <c r="X722" s="22" t="s">
        <v>385</v>
      </c>
    </row>
    <row r="723" spans="1:24" ht="18.75" customHeight="1">
      <c r="A723" s="176">
        <v>44195</v>
      </c>
      <c r="B723" s="50">
        <v>186.46899999999999</v>
      </c>
      <c r="C723" s="50">
        <v>261.9502</v>
      </c>
      <c r="D723" s="50">
        <v>58.155999999999999</v>
      </c>
      <c r="E723" s="50">
        <v>22.77</v>
      </c>
      <c r="F723" s="51">
        <v>7.1000000000000002E-4</v>
      </c>
      <c r="G723" s="51">
        <v>1.2110000000000001E-3</v>
      </c>
      <c r="H723" s="51">
        <v>1.6479999999999999E-3</v>
      </c>
      <c r="I723" s="51">
        <v>3.6709999999999998E-3</v>
      </c>
      <c r="J723" s="51">
        <v>9.2309999999999996E-3</v>
      </c>
      <c r="K723" s="51">
        <v>6.502E-3</v>
      </c>
      <c r="L723" s="51">
        <v>1.6556000000000001E-2</v>
      </c>
      <c r="M723" s="51">
        <v>1.6479999999999999E-3</v>
      </c>
      <c r="N723" s="51">
        <v>2.8219999999999999E-2</v>
      </c>
      <c r="O723" s="52">
        <v>143.5129</v>
      </c>
      <c r="P723" s="50">
        <v>1280</v>
      </c>
      <c r="Q723" s="52">
        <v>2044.95</v>
      </c>
      <c r="R723" s="50">
        <v>7183</v>
      </c>
      <c r="S723" s="30">
        <v>90.337000000000003</v>
      </c>
      <c r="T723" s="50">
        <v>6.5370999999999997</v>
      </c>
      <c r="U723" s="50">
        <v>6.5331999999999999</v>
      </c>
      <c r="V723" s="50" t="s">
        <v>385</v>
      </c>
      <c r="W723" s="22" t="s">
        <v>385</v>
      </c>
      <c r="X723" s="22" t="s">
        <v>385</v>
      </c>
    </row>
    <row r="724" spans="1:24" ht="18.75" customHeight="1">
      <c r="A724" s="176">
        <v>44194</v>
      </c>
      <c r="B724" s="50">
        <v>186.43049999999999</v>
      </c>
      <c r="C724" s="50">
        <v>261.93630000000002</v>
      </c>
      <c r="D724" s="50">
        <v>58.155999999999999</v>
      </c>
      <c r="E724" s="50">
        <v>23.08</v>
      </c>
      <c r="F724" s="51">
        <v>8.6200000000000003E-4</v>
      </c>
      <c r="G724" s="51">
        <v>1.25E-3</v>
      </c>
      <c r="H724" s="51">
        <v>1.6999999999999999E-3</v>
      </c>
      <c r="I724" s="51">
        <v>3.7820000000000002E-3</v>
      </c>
      <c r="J724" s="51">
        <v>9.3640000000000008E-3</v>
      </c>
      <c r="K724" s="51">
        <v>6.4349999999999997E-3</v>
      </c>
      <c r="L724" s="51">
        <v>1.6750000000000001E-2</v>
      </c>
      <c r="M724" s="51">
        <v>1.6999999999999999E-3</v>
      </c>
      <c r="N724" s="51">
        <v>2.8469999999999999E-2</v>
      </c>
      <c r="O724" s="52">
        <v>143.53380000000001</v>
      </c>
      <c r="P724" s="50">
        <v>1280</v>
      </c>
      <c r="Q724" s="52">
        <v>2044.95</v>
      </c>
      <c r="R724" s="50">
        <v>7183</v>
      </c>
      <c r="S724" s="30">
        <v>90.222999999999999</v>
      </c>
      <c r="T724" s="50">
        <v>6.5418000000000003</v>
      </c>
      <c r="U724" s="50">
        <v>6.5103999999999997</v>
      </c>
      <c r="V724" s="50" t="s">
        <v>385</v>
      </c>
      <c r="W724" s="22" t="s">
        <v>385</v>
      </c>
      <c r="X724" s="22" t="s">
        <v>385</v>
      </c>
    </row>
    <row r="725" spans="1:24" ht="18.75" customHeight="1">
      <c r="A725" s="176">
        <v>44193</v>
      </c>
      <c r="B725" s="50">
        <v>186.4426</v>
      </c>
      <c r="C725" s="50">
        <v>261.91300000000001</v>
      </c>
      <c r="D725" s="50">
        <v>58.155999999999999</v>
      </c>
      <c r="E725" s="50">
        <v>21.7</v>
      </c>
      <c r="F725" s="51">
        <v>8.3699999999999996E-4</v>
      </c>
      <c r="G725" s="51">
        <v>1.189E-3</v>
      </c>
      <c r="H725" s="51">
        <v>1.647E-3</v>
      </c>
      <c r="I725" s="51">
        <v>3.542E-3</v>
      </c>
      <c r="J725" s="51">
        <v>9.2309999999999996E-3</v>
      </c>
      <c r="K725" s="51">
        <v>6.3889999999999997E-3</v>
      </c>
      <c r="L725" s="51">
        <v>1.6589E-2</v>
      </c>
      <c r="M725" s="51">
        <v>1.647E-3</v>
      </c>
      <c r="N725" s="51">
        <v>2.8459999999999999E-2</v>
      </c>
      <c r="O725" s="52">
        <v>143.51570000000001</v>
      </c>
      <c r="P725" s="50">
        <v>1280</v>
      </c>
      <c r="Q725" s="52">
        <v>2044.95</v>
      </c>
      <c r="R725" s="50">
        <v>7183</v>
      </c>
      <c r="S725" s="30">
        <v>90.322999999999993</v>
      </c>
      <c r="T725" s="50">
        <v>6.53</v>
      </c>
      <c r="U725" s="50">
        <v>6.5178000000000003</v>
      </c>
      <c r="V725" s="50" t="s">
        <v>385</v>
      </c>
      <c r="W725" s="22" t="s">
        <v>385</v>
      </c>
      <c r="X725" s="22" t="s">
        <v>385</v>
      </c>
    </row>
    <row r="726" spans="1:24" ht="18.75" customHeight="1">
      <c r="A726" s="176">
        <v>44190</v>
      </c>
      <c r="B726" s="50">
        <v>186.38900000000001</v>
      </c>
      <c r="C726" s="50">
        <v>261.71019999999999</v>
      </c>
      <c r="D726" s="50">
        <v>58.155999999999999</v>
      </c>
      <c r="E726" s="50">
        <v>21.53</v>
      </c>
      <c r="F726" s="51">
        <v>8.1099999999999998E-4</v>
      </c>
      <c r="G726" s="51">
        <v>1.189E-3</v>
      </c>
      <c r="H726" s="51">
        <v>1.6459999999999999E-3</v>
      </c>
      <c r="I726" s="51">
        <v>3.6219999999999998E-3</v>
      </c>
      <c r="J726" s="51">
        <v>9.2309999999999996E-3</v>
      </c>
      <c r="K726" s="51">
        <v>6.4349999999999997E-3</v>
      </c>
      <c r="L726" s="51">
        <v>1.6601999999999999E-2</v>
      </c>
      <c r="M726" s="51">
        <v>1.6459999999999999E-3</v>
      </c>
      <c r="N726" s="51">
        <v>2.8760000000000001E-2</v>
      </c>
      <c r="O726" s="52">
        <v>143.50409999999999</v>
      </c>
      <c r="P726" s="50">
        <v>1280</v>
      </c>
      <c r="Q726" s="52">
        <v>2044.95</v>
      </c>
      <c r="R726" s="50">
        <v>7183</v>
      </c>
      <c r="S726" s="30">
        <v>90.412999999999997</v>
      </c>
      <c r="T726" s="50">
        <v>6.5406000000000004</v>
      </c>
      <c r="U726" s="50">
        <v>6.5339</v>
      </c>
      <c r="V726" s="50" t="s">
        <v>385</v>
      </c>
      <c r="W726" s="22" t="s">
        <v>385</v>
      </c>
      <c r="X726" s="22" t="s">
        <v>385</v>
      </c>
    </row>
    <row r="727" spans="1:24" ht="18.75" customHeight="1">
      <c r="A727" s="176">
        <v>44189</v>
      </c>
      <c r="B727" s="50">
        <v>186.38900000000001</v>
      </c>
      <c r="C727" s="50">
        <v>261.71019999999999</v>
      </c>
      <c r="D727" s="50">
        <v>58.155999999999999</v>
      </c>
      <c r="E727" s="50">
        <v>21.53</v>
      </c>
      <c r="F727" s="51">
        <v>8.1099999999999998E-4</v>
      </c>
      <c r="G727" s="51">
        <v>1.189E-3</v>
      </c>
      <c r="H727" s="51">
        <v>1.6459999999999999E-3</v>
      </c>
      <c r="I727" s="51">
        <v>3.6219999999999998E-3</v>
      </c>
      <c r="J727" s="51">
        <v>9.2309999999999996E-3</v>
      </c>
      <c r="K727" s="51">
        <v>6.4349999999999997E-3</v>
      </c>
      <c r="L727" s="51">
        <v>1.6601999999999999E-2</v>
      </c>
      <c r="M727" s="51">
        <v>1.6459999999999999E-3</v>
      </c>
      <c r="N727" s="51">
        <v>2.903E-2</v>
      </c>
      <c r="O727" s="52">
        <v>143.45939999999999</v>
      </c>
      <c r="P727" s="50">
        <v>1280</v>
      </c>
      <c r="Q727" s="52">
        <v>2044.95</v>
      </c>
      <c r="R727" s="50">
        <v>7183</v>
      </c>
      <c r="S727" s="30">
        <v>90.653999999999996</v>
      </c>
      <c r="T727" s="50">
        <v>6.5429000000000004</v>
      </c>
      <c r="U727" s="50">
        <v>6.5400999999999998</v>
      </c>
      <c r="V727" s="50" t="s">
        <v>385</v>
      </c>
      <c r="W727" s="22" t="s">
        <v>385</v>
      </c>
      <c r="X727" s="22" t="s">
        <v>385</v>
      </c>
    </row>
    <row r="728" spans="1:24" ht="18.75" customHeight="1">
      <c r="A728" s="176">
        <v>44188</v>
      </c>
      <c r="B728" s="50">
        <v>186.22730000000001</v>
      </c>
      <c r="C728" s="50">
        <v>261.6234</v>
      </c>
      <c r="D728" s="50">
        <v>58.155999999999999</v>
      </c>
      <c r="E728" s="50">
        <v>23.31</v>
      </c>
      <c r="F728" s="51">
        <v>7.8600000000000002E-4</v>
      </c>
      <c r="G728" s="51">
        <v>1.1689999999999999E-3</v>
      </c>
      <c r="H728" s="51">
        <v>1.671E-3</v>
      </c>
      <c r="I728" s="51">
        <v>3.702E-3</v>
      </c>
      <c r="J728" s="51">
        <v>9.4299999999999991E-3</v>
      </c>
      <c r="K728" s="51">
        <v>6.5500000000000003E-3</v>
      </c>
      <c r="L728" s="51">
        <v>1.6809999999999999E-2</v>
      </c>
      <c r="M728" s="51">
        <v>1.671E-3</v>
      </c>
      <c r="N728" s="51">
        <v>2.8819999999999998E-2</v>
      </c>
      <c r="O728" s="52">
        <v>143.41900000000001</v>
      </c>
      <c r="P728" s="50">
        <v>1280</v>
      </c>
      <c r="Q728" s="52">
        <v>2044.95</v>
      </c>
      <c r="R728" s="50">
        <v>7183</v>
      </c>
      <c r="S728" s="30">
        <v>90.043000000000006</v>
      </c>
      <c r="T728" s="50">
        <v>6.5496999999999996</v>
      </c>
      <c r="U728" s="50">
        <v>6.5358999999999998</v>
      </c>
      <c r="V728" s="50" t="s">
        <v>385</v>
      </c>
      <c r="W728" s="22" t="s">
        <v>385</v>
      </c>
      <c r="X728" s="22" t="s">
        <v>385</v>
      </c>
    </row>
    <row r="729" spans="1:24" ht="18.75" customHeight="1">
      <c r="A729" s="176">
        <v>44187</v>
      </c>
      <c r="B729" s="50">
        <v>186.42519999999999</v>
      </c>
      <c r="C729" s="50">
        <v>261.58179999999999</v>
      </c>
      <c r="D729" s="50">
        <v>58.155999999999999</v>
      </c>
      <c r="E729" s="50">
        <v>24.23</v>
      </c>
      <c r="F729" s="51">
        <v>7.6099999999999996E-4</v>
      </c>
      <c r="G729" s="51">
        <v>1.129E-3</v>
      </c>
      <c r="H729" s="51">
        <v>1.645E-3</v>
      </c>
      <c r="I729" s="51">
        <v>3.6219999999999998E-3</v>
      </c>
      <c r="J729" s="51">
        <v>9.1640000000000003E-3</v>
      </c>
      <c r="K729" s="51">
        <v>6.3420000000000004E-3</v>
      </c>
      <c r="L729" s="51">
        <v>1.6482E-2</v>
      </c>
      <c r="M729" s="51">
        <v>1.645E-3</v>
      </c>
      <c r="N729" s="51">
        <v>2.8910000000000002E-2</v>
      </c>
      <c r="O729" s="52">
        <v>143.36009999999999</v>
      </c>
      <c r="P729" s="50">
        <v>1280</v>
      </c>
      <c r="Q729" s="52">
        <v>2044.95</v>
      </c>
      <c r="R729" s="50">
        <v>7183</v>
      </c>
      <c r="S729" s="30">
        <v>90.016000000000005</v>
      </c>
      <c r="T729" s="50">
        <v>6.54</v>
      </c>
      <c r="U729" s="50">
        <v>6.5179999999999998</v>
      </c>
      <c r="V729" s="50" t="s">
        <v>385</v>
      </c>
      <c r="W729" s="22" t="s">
        <v>385</v>
      </c>
      <c r="X729" s="22" t="s">
        <v>385</v>
      </c>
    </row>
    <row r="730" spans="1:24" ht="18.75" customHeight="1">
      <c r="A730" s="176">
        <v>44186</v>
      </c>
      <c r="B730" s="50">
        <v>186.233</v>
      </c>
      <c r="C730" s="50">
        <v>261.56639999999999</v>
      </c>
      <c r="D730" s="50">
        <v>58.155999999999999</v>
      </c>
      <c r="E730" s="50">
        <v>25.16</v>
      </c>
      <c r="F730" s="51">
        <v>8.1099999999999998E-4</v>
      </c>
      <c r="G730" s="51">
        <v>1.2099999999999999E-3</v>
      </c>
      <c r="H730" s="51">
        <v>1.776E-3</v>
      </c>
      <c r="I730" s="51">
        <v>3.7980000000000002E-3</v>
      </c>
      <c r="J730" s="51">
        <v>9.3460000000000001E-3</v>
      </c>
      <c r="K730" s="51">
        <v>6.5269999999999998E-3</v>
      </c>
      <c r="L730" s="51">
        <v>1.6729999999999998E-2</v>
      </c>
      <c r="M730" s="51">
        <v>1.776E-3</v>
      </c>
      <c r="N730" s="51">
        <v>2.9250000000000002E-2</v>
      </c>
      <c r="O730" s="52">
        <v>143.4007</v>
      </c>
      <c r="P730" s="50">
        <v>1280</v>
      </c>
      <c r="Q730" s="52">
        <v>2044.95</v>
      </c>
      <c r="R730" s="50">
        <v>7183</v>
      </c>
      <c r="S730" s="30">
        <v>89.822000000000003</v>
      </c>
      <c r="T730" s="50">
        <v>6.5338000000000003</v>
      </c>
      <c r="U730" s="50">
        <v>6.5167999999999999</v>
      </c>
      <c r="V730" s="50" t="s">
        <v>385</v>
      </c>
      <c r="W730" s="22" t="s">
        <v>385</v>
      </c>
      <c r="X730" s="22" t="s">
        <v>385</v>
      </c>
    </row>
    <row r="731" spans="1:24" ht="18.75" customHeight="1">
      <c r="A731" s="176">
        <v>44183</v>
      </c>
      <c r="B731" s="50">
        <v>186.11160000000001</v>
      </c>
      <c r="C731" s="50">
        <v>260.72390000000001</v>
      </c>
      <c r="D731" s="50">
        <v>58.155999999999999</v>
      </c>
      <c r="E731" s="50">
        <v>21.57</v>
      </c>
      <c r="F731" s="51">
        <v>8.1099999999999998E-4</v>
      </c>
      <c r="G731" s="51">
        <v>1.2099999999999999E-3</v>
      </c>
      <c r="H731" s="51">
        <v>1.802E-3</v>
      </c>
      <c r="I731" s="51">
        <v>3.8140000000000001E-3</v>
      </c>
      <c r="J731" s="51">
        <v>9.4619999999999999E-3</v>
      </c>
      <c r="K731" s="51">
        <v>6.5960000000000003E-3</v>
      </c>
      <c r="L731" s="51">
        <v>1.6917999999999999E-2</v>
      </c>
      <c r="M731" s="51">
        <v>1.802E-3</v>
      </c>
      <c r="N731" s="51">
        <v>2.9690000000000001E-2</v>
      </c>
      <c r="O731" s="52">
        <v>143.37049999999999</v>
      </c>
      <c r="P731" s="50">
        <v>1280</v>
      </c>
      <c r="Q731" s="52">
        <v>2044.95</v>
      </c>
      <c r="R731" s="50">
        <v>7183</v>
      </c>
      <c r="S731" s="30">
        <v>90.45</v>
      </c>
      <c r="T731" s="50">
        <v>6.5327999999999999</v>
      </c>
      <c r="U731" s="50">
        <v>6.5125000000000002</v>
      </c>
      <c r="V731" s="50" t="s">
        <v>385</v>
      </c>
      <c r="W731" s="22" t="s">
        <v>385</v>
      </c>
      <c r="X731" s="22" t="s">
        <v>385</v>
      </c>
    </row>
    <row r="732" spans="1:24" ht="18.75" customHeight="1">
      <c r="A732" s="176">
        <v>44182</v>
      </c>
      <c r="B732" s="50">
        <v>186.17310000000001</v>
      </c>
      <c r="C732" s="50">
        <v>260.43150000000003</v>
      </c>
      <c r="D732" s="50">
        <v>58.155999999999999</v>
      </c>
      <c r="E732" s="50">
        <v>21.93</v>
      </c>
      <c r="F732" s="51">
        <v>8.1099999999999998E-4</v>
      </c>
      <c r="G732" s="51">
        <v>1.2099999999999999E-3</v>
      </c>
      <c r="H732" s="51">
        <v>1.8259999999999999E-3</v>
      </c>
      <c r="I732" s="51">
        <v>3.7820000000000002E-3</v>
      </c>
      <c r="J732" s="51">
        <v>9.3290000000000005E-3</v>
      </c>
      <c r="K732" s="51">
        <v>6.5259999999999997E-3</v>
      </c>
      <c r="L732" s="51">
        <v>1.6802999999999998E-2</v>
      </c>
      <c r="M732" s="51">
        <v>1.8259999999999999E-3</v>
      </c>
      <c r="N732" s="51">
        <v>2.945E-2</v>
      </c>
      <c r="O732" s="52">
        <v>143.34039999999999</v>
      </c>
      <c r="P732" s="50">
        <v>1280</v>
      </c>
      <c r="Q732" s="52">
        <v>2044.95</v>
      </c>
      <c r="R732" s="50">
        <v>7183</v>
      </c>
      <c r="S732" s="30">
        <v>90.472999999999999</v>
      </c>
      <c r="T732" s="50">
        <v>6.5393999999999997</v>
      </c>
      <c r="U732" s="50">
        <v>6.5171000000000001</v>
      </c>
      <c r="V732" s="50" t="s">
        <v>385</v>
      </c>
      <c r="W732" s="22" t="s">
        <v>385</v>
      </c>
      <c r="X732" s="22" t="s">
        <v>385</v>
      </c>
    </row>
    <row r="733" spans="1:24" ht="18.75" customHeight="1">
      <c r="A733" s="176">
        <v>44181</v>
      </c>
      <c r="B733" s="50">
        <v>186.2089</v>
      </c>
      <c r="C733" s="50">
        <v>260.01060000000001</v>
      </c>
      <c r="D733" s="50">
        <v>58.155999999999999</v>
      </c>
      <c r="E733" s="50">
        <v>22.5</v>
      </c>
      <c r="F733" s="51">
        <v>7.6099999999999996E-4</v>
      </c>
      <c r="G733" s="51">
        <v>1.15E-3</v>
      </c>
      <c r="H733" s="51">
        <v>1.7470000000000001E-3</v>
      </c>
      <c r="I733" s="51">
        <v>3.6700000000000001E-3</v>
      </c>
      <c r="J733" s="51">
        <v>9.1629999999999993E-3</v>
      </c>
      <c r="K733" s="51">
        <v>6.3879999999999996E-3</v>
      </c>
      <c r="L733" s="51">
        <v>1.6555E-2</v>
      </c>
      <c r="M733" s="51">
        <v>1.7470000000000001E-3</v>
      </c>
      <c r="N733" s="51">
        <v>2.9489999999999999E-2</v>
      </c>
      <c r="O733" s="52">
        <v>143.33609999999999</v>
      </c>
      <c r="P733" s="50">
        <v>1280</v>
      </c>
      <c r="Q733" s="52">
        <v>2044.95</v>
      </c>
      <c r="R733" s="50">
        <v>7183</v>
      </c>
      <c r="S733" s="30">
        <v>90.710999999999999</v>
      </c>
      <c r="T733" s="50">
        <v>6.5510000000000002</v>
      </c>
      <c r="U733" s="50">
        <v>6.5289999999999999</v>
      </c>
      <c r="V733" s="50" t="s">
        <v>385</v>
      </c>
      <c r="W733" s="22" t="s">
        <v>385</v>
      </c>
      <c r="X733" s="22" t="s">
        <v>385</v>
      </c>
    </row>
    <row r="734" spans="1:24" ht="18.75" customHeight="1">
      <c r="A734" s="176">
        <v>44180</v>
      </c>
      <c r="B734" s="50">
        <v>186.16849999999999</v>
      </c>
      <c r="C734" s="50">
        <v>259.75040000000001</v>
      </c>
      <c r="D734" s="50">
        <v>58.155999999999999</v>
      </c>
      <c r="E734" s="50">
        <v>22.89</v>
      </c>
      <c r="F734" s="51">
        <v>6.5899999999999997E-4</v>
      </c>
      <c r="G734" s="51">
        <v>1.1299999999999999E-3</v>
      </c>
      <c r="H734" s="51">
        <v>1.7210000000000001E-3</v>
      </c>
      <c r="I734" s="51">
        <v>3.6389999999999999E-3</v>
      </c>
      <c r="J734" s="51">
        <v>9.0799999999999995E-3</v>
      </c>
      <c r="K734" s="51">
        <v>6.3420000000000004E-3</v>
      </c>
      <c r="L734" s="51">
        <v>1.6501999999999999E-2</v>
      </c>
      <c r="M734" s="51">
        <v>1.7210000000000001E-3</v>
      </c>
      <c r="N734" s="51">
        <v>2.9659999999999999E-2</v>
      </c>
      <c r="O734" s="52">
        <v>143.24860000000001</v>
      </c>
      <c r="P734" s="50">
        <v>1280</v>
      </c>
      <c r="Q734" s="52">
        <v>2044.95</v>
      </c>
      <c r="R734" s="50">
        <v>7183</v>
      </c>
      <c r="S734" s="30">
        <v>90.975999999999999</v>
      </c>
      <c r="T734" s="50">
        <v>6.5461999999999998</v>
      </c>
      <c r="U734" s="50">
        <v>6.5396999999999998</v>
      </c>
      <c r="V734" s="50" t="s">
        <v>385</v>
      </c>
      <c r="W734" s="22" t="s">
        <v>385</v>
      </c>
      <c r="X734" s="22" t="s">
        <v>385</v>
      </c>
    </row>
    <row r="735" spans="1:24" ht="18.75" customHeight="1">
      <c r="A735" s="176">
        <v>44179</v>
      </c>
      <c r="B735" s="50">
        <v>186.37360000000001</v>
      </c>
      <c r="C735" s="50">
        <v>259.57619999999997</v>
      </c>
      <c r="D735" s="50">
        <v>58.155999999999999</v>
      </c>
      <c r="E735" s="50">
        <v>24.72</v>
      </c>
      <c r="F735" s="51">
        <v>6.3400000000000001E-4</v>
      </c>
      <c r="G735" s="51">
        <v>1.15E-3</v>
      </c>
      <c r="H735" s="51">
        <v>1.694E-3</v>
      </c>
      <c r="I735" s="51">
        <v>3.5750000000000001E-3</v>
      </c>
      <c r="J735" s="51">
        <v>8.9309999999999997E-3</v>
      </c>
      <c r="K735" s="51">
        <v>6.2269999999999999E-3</v>
      </c>
      <c r="L735" s="51">
        <v>1.6289999999999999E-2</v>
      </c>
      <c r="M735" s="51">
        <v>1.694E-3</v>
      </c>
      <c r="N735" s="51">
        <v>2.9960000000000001E-2</v>
      </c>
      <c r="O735" s="52">
        <v>143.2389</v>
      </c>
      <c r="P735" s="50">
        <v>1280</v>
      </c>
      <c r="Q735" s="52">
        <v>2044.95</v>
      </c>
      <c r="R735" s="50">
        <v>7183</v>
      </c>
      <c r="S735" s="30">
        <v>90.823999999999998</v>
      </c>
      <c r="T735" s="50">
        <v>6.5439999999999996</v>
      </c>
      <c r="U735" s="50">
        <v>6.5355999999999996</v>
      </c>
      <c r="V735" s="50" t="s">
        <v>385</v>
      </c>
      <c r="W735" s="22" t="s">
        <v>385</v>
      </c>
      <c r="X735" s="22" t="s">
        <v>385</v>
      </c>
    </row>
    <row r="736" spans="1:24" ht="18.75" customHeight="1">
      <c r="A736" s="176">
        <v>44176</v>
      </c>
      <c r="B736" s="50">
        <v>186.24719999999999</v>
      </c>
      <c r="C736" s="50">
        <v>259.33550000000002</v>
      </c>
      <c r="D736" s="50">
        <v>58.155999999999999</v>
      </c>
      <c r="E736" s="50">
        <v>23.31</v>
      </c>
      <c r="F736" s="51">
        <v>6.3400000000000001E-4</v>
      </c>
      <c r="G736" s="51">
        <v>1.15E-3</v>
      </c>
      <c r="H736" s="51">
        <v>1.7459999999999999E-3</v>
      </c>
      <c r="I736" s="51">
        <v>3.6549999999999998E-3</v>
      </c>
      <c r="J736" s="51">
        <v>8.9639999999999997E-3</v>
      </c>
      <c r="K736" s="51">
        <v>6.2729999999999999E-3</v>
      </c>
      <c r="L736" s="51">
        <v>1.627E-2</v>
      </c>
      <c r="M736" s="51">
        <v>1.7459999999999999E-3</v>
      </c>
      <c r="N736" s="51">
        <v>3.0110000000000001E-2</v>
      </c>
      <c r="O736" s="52">
        <v>143.1867</v>
      </c>
      <c r="P736" s="50">
        <v>1280</v>
      </c>
      <c r="Q736" s="52">
        <v>2044.95</v>
      </c>
      <c r="R736" s="50">
        <v>7183</v>
      </c>
      <c r="S736" s="30">
        <v>91.087000000000003</v>
      </c>
      <c r="T736" s="50">
        <v>6.5434999999999999</v>
      </c>
      <c r="U736" s="50">
        <v>6.5284000000000004</v>
      </c>
      <c r="V736" s="50" t="s">
        <v>385</v>
      </c>
      <c r="W736" s="22" t="s">
        <v>385</v>
      </c>
      <c r="X736" s="22" t="s">
        <v>385</v>
      </c>
    </row>
    <row r="737" spans="1:24" ht="18.75" customHeight="1">
      <c r="A737" s="176">
        <v>44175</v>
      </c>
      <c r="B737" s="50">
        <v>186.12360000000001</v>
      </c>
      <c r="C737" s="50">
        <v>259.17869999999999</v>
      </c>
      <c r="D737" s="50">
        <v>58.155999999999999</v>
      </c>
      <c r="E737" s="50">
        <v>22.52</v>
      </c>
      <c r="F737" s="51">
        <v>7.1000000000000002E-4</v>
      </c>
      <c r="G737" s="51">
        <v>1.369E-3</v>
      </c>
      <c r="H737" s="51">
        <v>1.9289999999999999E-3</v>
      </c>
      <c r="I737" s="51">
        <v>3.8609999999999998E-3</v>
      </c>
      <c r="J737" s="51">
        <v>9.0629999999999999E-3</v>
      </c>
      <c r="K737" s="51">
        <v>6.4570000000000001E-3</v>
      </c>
      <c r="L737" s="51">
        <v>1.627E-2</v>
      </c>
      <c r="M737" s="51">
        <v>1.9289999999999999E-3</v>
      </c>
      <c r="N737" s="51">
        <v>2.9790000000000001E-2</v>
      </c>
      <c r="O737" s="52">
        <v>143.1831</v>
      </c>
      <c r="P737" s="50">
        <v>1280</v>
      </c>
      <c r="Q737" s="52">
        <v>2044.95</v>
      </c>
      <c r="R737" s="50">
        <v>7183</v>
      </c>
      <c r="S737" s="30">
        <v>90.965000000000003</v>
      </c>
      <c r="T737" s="50">
        <v>6.5331000000000001</v>
      </c>
      <c r="U737" s="50">
        <v>6.5202</v>
      </c>
      <c r="V737" s="50" t="s">
        <v>385</v>
      </c>
      <c r="W737" s="22" t="s">
        <v>385</v>
      </c>
      <c r="X737" s="22" t="s">
        <v>385</v>
      </c>
    </row>
    <row r="738" spans="1:24" ht="18.75" customHeight="1">
      <c r="A738" s="176">
        <v>44174</v>
      </c>
      <c r="B738" s="50">
        <v>185.76650000000001</v>
      </c>
      <c r="C738" s="50">
        <v>259.00599999999997</v>
      </c>
      <c r="D738" s="50">
        <v>57.280999999999999</v>
      </c>
      <c r="E738" s="50">
        <v>22.27</v>
      </c>
      <c r="F738" s="51">
        <v>7.1000000000000002E-4</v>
      </c>
      <c r="G738" s="51">
        <v>1.488E-3</v>
      </c>
      <c r="H738" s="51">
        <v>2.1129999999999999E-3</v>
      </c>
      <c r="I738" s="51">
        <v>4.0359999999999997E-3</v>
      </c>
      <c r="J738" s="51">
        <v>9.3609999999999995E-3</v>
      </c>
      <c r="K738" s="51">
        <v>6.7089999999999997E-3</v>
      </c>
      <c r="L738" s="51">
        <v>1.6843E-2</v>
      </c>
      <c r="M738" s="51">
        <v>2.1129999999999999E-3</v>
      </c>
      <c r="N738" s="51">
        <v>3.014E-2</v>
      </c>
      <c r="O738" s="52">
        <v>143.10640000000001</v>
      </c>
      <c r="P738" s="50">
        <v>1280</v>
      </c>
      <c r="Q738" s="52">
        <v>2044.95</v>
      </c>
      <c r="R738" s="50">
        <v>7183</v>
      </c>
      <c r="S738" s="30">
        <v>90.792000000000002</v>
      </c>
      <c r="T738" s="50">
        <v>6.5297000000000001</v>
      </c>
      <c r="U738" s="50">
        <v>6.5195999999999996</v>
      </c>
      <c r="V738" s="50" t="s">
        <v>385</v>
      </c>
      <c r="W738" s="22" t="s">
        <v>385</v>
      </c>
      <c r="X738" s="22" t="s">
        <v>385</v>
      </c>
    </row>
    <row r="739" spans="1:24" ht="18.75" customHeight="1">
      <c r="A739" s="176">
        <v>44173</v>
      </c>
      <c r="B739" s="50">
        <v>185.94110000000001</v>
      </c>
      <c r="C739" s="50">
        <v>258.82600000000002</v>
      </c>
      <c r="D739" s="50">
        <v>57.280999999999999</v>
      </c>
      <c r="E739" s="50">
        <v>20.68</v>
      </c>
      <c r="F739" s="51">
        <v>6.8400000000000004E-4</v>
      </c>
      <c r="G739" s="51">
        <v>1.508E-3</v>
      </c>
      <c r="H739" s="51">
        <v>2.019E-3</v>
      </c>
      <c r="I739" s="51">
        <v>3.9249999999999997E-3</v>
      </c>
      <c r="J739" s="51">
        <v>9.1789999999999997E-3</v>
      </c>
      <c r="K739" s="51">
        <v>6.5709999999999996E-3</v>
      </c>
      <c r="L739" s="51">
        <v>1.6622000000000001E-2</v>
      </c>
      <c r="M739" s="51">
        <v>2.019E-3</v>
      </c>
      <c r="N739" s="51">
        <v>3.0130000000000001E-2</v>
      </c>
      <c r="O739" s="52">
        <v>143.06979999999999</v>
      </c>
      <c r="P739" s="50">
        <v>1280</v>
      </c>
      <c r="Q739" s="52">
        <v>2044.95</v>
      </c>
      <c r="R739" s="50">
        <v>7183</v>
      </c>
      <c r="S739" s="30">
        <v>90.700999999999993</v>
      </c>
      <c r="T739" s="50">
        <v>6.5315000000000003</v>
      </c>
      <c r="U739" s="50">
        <v>6.5172999999999996</v>
      </c>
      <c r="V739" s="50" t="s">
        <v>385</v>
      </c>
      <c r="W739" s="22" t="s">
        <v>385</v>
      </c>
      <c r="X739" s="22" t="s">
        <v>385</v>
      </c>
    </row>
    <row r="740" spans="1:24" ht="18.75" customHeight="1">
      <c r="A740" s="176">
        <v>44172</v>
      </c>
      <c r="B740" s="50">
        <v>185.82759999999999</v>
      </c>
      <c r="C740" s="50">
        <v>258.76569999999998</v>
      </c>
      <c r="D740" s="50">
        <v>57.280999999999999</v>
      </c>
      <c r="E740" s="50">
        <v>21.3</v>
      </c>
      <c r="F740" s="51">
        <v>6.8400000000000004E-4</v>
      </c>
      <c r="G740" s="51">
        <v>1.408E-3</v>
      </c>
      <c r="H740" s="51">
        <v>1.9659999999999999E-3</v>
      </c>
      <c r="I740" s="51">
        <v>3.8609999999999998E-3</v>
      </c>
      <c r="J740" s="51">
        <v>9.2280000000000001E-3</v>
      </c>
      <c r="K740" s="51">
        <v>6.5709999999999996E-3</v>
      </c>
      <c r="L740" s="51">
        <v>1.6795999999999998E-2</v>
      </c>
      <c r="M740" s="51">
        <v>1.9659999999999999E-3</v>
      </c>
      <c r="N740" s="51">
        <v>3.041E-2</v>
      </c>
      <c r="O740" s="52">
        <v>143.02770000000001</v>
      </c>
      <c r="P740" s="50">
        <v>1280</v>
      </c>
      <c r="Q740" s="52">
        <v>2044.95</v>
      </c>
      <c r="R740" s="50">
        <v>7183</v>
      </c>
      <c r="S740" s="30">
        <v>90.713999999999999</v>
      </c>
      <c r="T740" s="50">
        <v>6.5429000000000004</v>
      </c>
      <c r="U740" s="50">
        <v>6.5355999999999996</v>
      </c>
      <c r="V740" s="50" t="s">
        <v>385</v>
      </c>
      <c r="W740" s="22" t="s">
        <v>385</v>
      </c>
      <c r="X740" s="22" t="s">
        <v>385</v>
      </c>
    </row>
    <row r="741" spans="1:24" ht="18.75" customHeight="1">
      <c r="A741" s="176">
        <v>44169</v>
      </c>
      <c r="B741" s="50">
        <v>185.44759999999999</v>
      </c>
      <c r="C741" s="50">
        <v>258.41000000000003</v>
      </c>
      <c r="D741" s="50">
        <v>61.155999999999999</v>
      </c>
      <c r="E741" s="50">
        <v>20.79</v>
      </c>
      <c r="F741" s="51">
        <v>7.3499999999999998E-4</v>
      </c>
      <c r="G741" s="51">
        <v>1.5070000000000001E-3</v>
      </c>
      <c r="H741" s="51">
        <v>2.0999999999999999E-3</v>
      </c>
      <c r="I741" s="51">
        <v>4.1619999999999999E-3</v>
      </c>
      <c r="J741" s="51">
        <v>9.6589999999999992E-3</v>
      </c>
      <c r="K741" s="51">
        <v>6.9849999999999999E-3</v>
      </c>
      <c r="L741" s="51">
        <v>1.7343999999999998E-2</v>
      </c>
      <c r="M741" s="51">
        <v>2.0999999999999999E-3</v>
      </c>
      <c r="N741" s="51">
        <v>3.0710000000000001E-2</v>
      </c>
      <c r="O741" s="52">
        <v>143.006</v>
      </c>
      <c r="P741" s="50">
        <v>1280</v>
      </c>
      <c r="Q741" s="52">
        <v>2044.95</v>
      </c>
      <c r="R741" s="50">
        <v>7183</v>
      </c>
      <c r="S741" s="30">
        <v>91.117999999999995</v>
      </c>
      <c r="T741" s="50">
        <v>6.5629999999999997</v>
      </c>
      <c r="U741" s="50">
        <v>6.5435999999999996</v>
      </c>
      <c r="V741" s="50" t="s">
        <v>385</v>
      </c>
      <c r="W741" s="22" t="s">
        <v>385</v>
      </c>
      <c r="X741" s="22" t="s">
        <v>385</v>
      </c>
    </row>
    <row r="742" spans="1:24" ht="18.75" customHeight="1">
      <c r="A742" s="176">
        <v>44168</v>
      </c>
      <c r="B742" s="50">
        <v>185.73419999999999</v>
      </c>
      <c r="C742" s="50">
        <v>258.1447</v>
      </c>
      <c r="D742" s="50">
        <v>61.155999999999999</v>
      </c>
      <c r="E742" s="50">
        <v>21.28</v>
      </c>
      <c r="F742" s="51">
        <v>7.6099999999999996E-4</v>
      </c>
      <c r="G742" s="51">
        <v>1.4859999999999999E-3</v>
      </c>
      <c r="H742" s="51">
        <v>1.9949999999999998E-3</v>
      </c>
      <c r="I742" s="51">
        <v>3.9399999999999999E-3</v>
      </c>
      <c r="J742" s="51">
        <v>9.0629999999999999E-3</v>
      </c>
      <c r="K742" s="51">
        <v>6.5709999999999996E-3</v>
      </c>
      <c r="L742" s="51">
        <v>1.6528999999999999E-2</v>
      </c>
      <c r="M742" s="51">
        <v>1.9949999999999998E-3</v>
      </c>
      <c r="N742" s="51">
        <v>3.0929999999999999E-2</v>
      </c>
      <c r="O742" s="52">
        <v>142.9982</v>
      </c>
      <c r="P742" s="50">
        <v>1280</v>
      </c>
      <c r="Q742" s="52">
        <v>2044.95</v>
      </c>
      <c r="R742" s="50">
        <v>7183</v>
      </c>
      <c r="S742" s="30">
        <v>91.313000000000002</v>
      </c>
      <c r="T742" s="50">
        <v>6.5721999999999996</v>
      </c>
      <c r="U742" s="50">
        <v>6.5523999999999996</v>
      </c>
      <c r="V742" s="50" t="s">
        <v>385</v>
      </c>
      <c r="W742" s="22" t="s">
        <v>385</v>
      </c>
      <c r="X742" s="22" t="s">
        <v>385</v>
      </c>
    </row>
    <row r="743" spans="1:24" ht="18.75" customHeight="1">
      <c r="A743" s="176">
        <v>44167</v>
      </c>
      <c r="B743" s="50">
        <v>185.46449999999999</v>
      </c>
      <c r="C743" s="50">
        <v>257.90660000000003</v>
      </c>
      <c r="D743" s="50">
        <v>61.155999999999999</v>
      </c>
      <c r="E743" s="50">
        <v>21.17</v>
      </c>
      <c r="F743" s="51">
        <v>7.6099999999999996E-4</v>
      </c>
      <c r="G743" s="51">
        <v>1.5839999999999999E-3</v>
      </c>
      <c r="H743" s="51">
        <v>2.1280000000000001E-3</v>
      </c>
      <c r="I743" s="51">
        <v>4.1460000000000004E-3</v>
      </c>
      <c r="J743" s="51">
        <v>9.3600000000000003E-3</v>
      </c>
      <c r="K743" s="51">
        <v>6.8459999999999997E-3</v>
      </c>
      <c r="L743" s="51">
        <v>1.6855999999999999E-2</v>
      </c>
      <c r="M743" s="51">
        <v>2.1280000000000001E-3</v>
      </c>
      <c r="N743" s="51">
        <v>3.0769999999999999E-2</v>
      </c>
      <c r="O743" s="52">
        <v>142.97239999999999</v>
      </c>
      <c r="P743" s="50">
        <v>1280</v>
      </c>
      <c r="Q743" s="52">
        <v>2044.95</v>
      </c>
      <c r="R743" s="50">
        <v>7183</v>
      </c>
      <c r="S743" s="30">
        <v>91.869</v>
      </c>
      <c r="T743" s="50">
        <v>6.5789</v>
      </c>
      <c r="U743" s="50">
        <v>6.5838999999999999</v>
      </c>
      <c r="V743" s="50" t="s">
        <v>385</v>
      </c>
      <c r="W743" s="22" t="s">
        <v>385</v>
      </c>
      <c r="X743" s="22" t="s">
        <v>385</v>
      </c>
    </row>
    <row r="744" spans="1:24" ht="18.75" customHeight="1">
      <c r="A744" s="176">
        <v>44166</v>
      </c>
      <c r="B744" s="50">
        <v>185.47470000000001</v>
      </c>
      <c r="C744" s="50">
        <v>257.47620000000001</v>
      </c>
      <c r="D744" s="50">
        <v>61.155999999999999</v>
      </c>
      <c r="E744" s="50">
        <v>20.77</v>
      </c>
      <c r="F744" s="51">
        <v>7.6099999999999996E-4</v>
      </c>
      <c r="G744" s="51">
        <v>1.6620000000000001E-3</v>
      </c>
      <c r="H744" s="51">
        <v>2.1549999999999998E-3</v>
      </c>
      <c r="I744" s="51">
        <v>4.1609999999999998E-3</v>
      </c>
      <c r="J744" s="51">
        <v>9.2599999999999991E-3</v>
      </c>
      <c r="K744" s="51">
        <v>6.8230000000000001E-3</v>
      </c>
      <c r="L744" s="51">
        <v>1.6681999999999999E-2</v>
      </c>
      <c r="M744" s="51">
        <v>2.1549999999999998E-3</v>
      </c>
      <c r="N744" s="51">
        <v>3.049E-2</v>
      </c>
      <c r="O744" s="52">
        <v>142.92080000000001</v>
      </c>
      <c r="P744" s="50">
        <v>1280</v>
      </c>
      <c r="Q744" s="52">
        <v>2059.44</v>
      </c>
      <c r="R744" s="50">
        <v>6801.4</v>
      </c>
      <c r="S744" s="30">
        <v>91.79</v>
      </c>
      <c r="T744" s="50">
        <v>6.5781000000000001</v>
      </c>
      <c r="U744" s="50">
        <v>6.5754000000000001</v>
      </c>
      <c r="V744" s="50" t="s">
        <v>385</v>
      </c>
      <c r="W744" s="22" t="s">
        <v>385</v>
      </c>
      <c r="X744" s="22" t="s">
        <v>385</v>
      </c>
    </row>
    <row r="745" spans="1:24" ht="18.75" customHeight="1">
      <c r="A745" s="176">
        <v>44165</v>
      </c>
      <c r="B745" s="50">
        <v>186.2089</v>
      </c>
      <c r="C745" s="50">
        <v>256.44569999999999</v>
      </c>
      <c r="D745" s="50">
        <v>61.155999999999999</v>
      </c>
      <c r="E745" s="50">
        <v>20.57</v>
      </c>
      <c r="F745" s="51">
        <v>7.1199999999999996E-4</v>
      </c>
      <c r="G745" s="51">
        <v>1.485E-3</v>
      </c>
      <c r="H745" s="51">
        <v>1.864E-3</v>
      </c>
      <c r="I745" s="51">
        <v>3.6080000000000001E-3</v>
      </c>
      <c r="J745" s="51">
        <v>8.3890000000000006E-3</v>
      </c>
      <c r="K745" s="51">
        <v>6.1130000000000004E-3</v>
      </c>
      <c r="L745" s="51">
        <v>1.5672999999999999E-2</v>
      </c>
      <c r="M745" s="51">
        <v>1.864E-3</v>
      </c>
      <c r="N745" s="51">
        <v>3.0589999999999999E-2</v>
      </c>
      <c r="O745" s="52">
        <v>142.88800000000001</v>
      </c>
      <c r="P745" s="50">
        <v>1280</v>
      </c>
      <c r="Q745" s="52">
        <v>2059.44</v>
      </c>
      <c r="R745" s="50">
        <v>6801.4</v>
      </c>
      <c r="S745" s="30">
        <v>91.994</v>
      </c>
      <c r="T745" s="50">
        <v>6.5755999999999997</v>
      </c>
      <c r="U745" s="50">
        <v>6.5694999999999997</v>
      </c>
      <c r="V745" s="50" t="s">
        <v>385</v>
      </c>
      <c r="W745" s="22" t="s">
        <v>385</v>
      </c>
      <c r="X745" s="22" t="s">
        <v>385</v>
      </c>
    </row>
    <row r="746" spans="1:24" ht="18.75" customHeight="1">
      <c r="A746" s="176">
        <v>44162</v>
      </c>
      <c r="B746" s="50">
        <v>186.29990000000001</v>
      </c>
      <c r="C746" s="50">
        <v>256.12</v>
      </c>
      <c r="D746" s="50">
        <v>61.155999999999999</v>
      </c>
      <c r="E746" s="50">
        <v>20.84</v>
      </c>
      <c r="F746" s="51">
        <v>7.3700000000000002E-4</v>
      </c>
      <c r="G746" s="51">
        <v>1.524E-3</v>
      </c>
      <c r="H746" s="51">
        <v>1.9170000000000001E-3</v>
      </c>
      <c r="I746" s="51">
        <v>3.64E-3</v>
      </c>
      <c r="J746" s="51">
        <v>8.3730000000000002E-3</v>
      </c>
      <c r="K746" s="51">
        <v>6.0899999999999999E-3</v>
      </c>
      <c r="L746" s="51">
        <v>1.5699000000000001E-2</v>
      </c>
      <c r="M746" s="51">
        <v>1.9170000000000001E-3</v>
      </c>
      <c r="N746" s="51">
        <v>3.1179999999999999E-2</v>
      </c>
      <c r="O746" s="52">
        <v>142.8459</v>
      </c>
      <c r="P746" s="50">
        <v>1280</v>
      </c>
      <c r="Q746" s="52">
        <v>2059.44</v>
      </c>
      <c r="R746" s="50">
        <v>6801.4</v>
      </c>
      <c r="S746" s="30">
        <v>91.994</v>
      </c>
      <c r="T746" s="50">
        <v>6.5789999999999997</v>
      </c>
      <c r="U746" s="50">
        <v>6.5631000000000004</v>
      </c>
      <c r="V746" s="50" t="s">
        <v>385</v>
      </c>
      <c r="W746" s="22" t="s">
        <v>385</v>
      </c>
      <c r="X746" s="22" t="s">
        <v>385</v>
      </c>
    </row>
    <row r="747" spans="1:24" ht="18.75" customHeight="1">
      <c r="A747" s="176">
        <v>44161</v>
      </c>
      <c r="B747" s="50">
        <v>185.94300000000001</v>
      </c>
      <c r="C747" s="50">
        <v>255.4435</v>
      </c>
      <c r="D747" s="50">
        <v>61.155999999999999</v>
      </c>
      <c r="E747" s="50">
        <v>21.25</v>
      </c>
      <c r="F747" s="51">
        <v>7.8799999999999996E-4</v>
      </c>
      <c r="G747" s="51">
        <v>1.583E-3</v>
      </c>
      <c r="H747" s="51">
        <v>2.0509999999999999E-3</v>
      </c>
      <c r="I747" s="51">
        <v>3.9399999999999999E-3</v>
      </c>
      <c r="J747" s="51">
        <v>8.8159999999999992E-3</v>
      </c>
      <c r="K747" s="51">
        <v>6.4559999999999999E-3</v>
      </c>
      <c r="L747" s="51">
        <v>1.6237000000000001E-2</v>
      </c>
      <c r="M747" s="51">
        <v>2.0509999999999999E-3</v>
      </c>
      <c r="N747" s="51">
        <v>3.1199999999999999E-2</v>
      </c>
      <c r="O747" s="52">
        <v>142.8519</v>
      </c>
      <c r="P747" s="50">
        <v>1280</v>
      </c>
      <c r="Q747" s="52">
        <v>2059.44</v>
      </c>
      <c r="R747" s="50">
        <v>6801.4</v>
      </c>
      <c r="S747" s="30">
        <v>92.225999999999999</v>
      </c>
      <c r="T747" s="50">
        <v>6.5914999999999999</v>
      </c>
      <c r="U747" s="50">
        <v>6.5750999999999999</v>
      </c>
      <c r="V747" s="50" t="s">
        <v>385</v>
      </c>
      <c r="W747" s="22" t="s">
        <v>385</v>
      </c>
      <c r="X747" s="22" t="s">
        <v>385</v>
      </c>
    </row>
    <row r="748" spans="1:24" ht="18.75" customHeight="1">
      <c r="A748" s="176">
        <v>44160</v>
      </c>
      <c r="B748" s="50">
        <v>185.94300000000001</v>
      </c>
      <c r="C748" s="50">
        <v>255.4435</v>
      </c>
      <c r="D748" s="50">
        <v>61.155999999999999</v>
      </c>
      <c r="E748" s="50">
        <v>21.25</v>
      </c>
      <c r="F748" s="51">
        <v>7.8799999999999996E-4</v>
      </c>
      <c r="G748" s="51">
        <v>1.583E-3</v>
      </c>
      <c r="H748" s="51">
        <v>2.0509999999999999E-3</v>
      </c>
      <c r="I748" s="51">
        <v>3.9399999999999999E-3</v>
      </c>
      <c r="J748" s="51">
        <v>8.8159999999999992E-3</v>
      </c>
      <c r="K748" s="51">
        <v>6.4559999999999999E-3</v>
      </c>
      <c r="L748" s="51">
        <v>1.6237000000000001E-2</v>
      </c>
      <c r="M748" s="51">
        <v>2.0509999999999999E-3</v>
      </c>
      <c r="N748" s="51">
        <v>3.1260000000000003E-2</v>
      </c>
      <c r="O748" s="52">
        <v>142.81379999999999</v>
      </c>
      <c r="P748" s="50">
        <v>1280</v>
      </c>
      <c r="Q748" s="52">
        <v>2059.44</v>
      </c>
      <c r="R748" s="50">
        <v>6801.4</v>
      </c>
      <c r="S748" s="30">
        <v>92.504999999999995</v>
      </c>
      <c r="T748" s="50">
        <v>6.5860000000000003</v>
      </c>
      <c r="U748" s="50">
        <v>6.5815000000000001</v>
      </c>
      <c r="V748" s="50" t="s">
        <v>385</v>
      </c>
      <c r="W748" s="22" t="s">
        <v>385</v>
      </c>
      <c r="X748" s="22" t="s">
        <v>385</v>
      </c>
    </row>
    <row r="749" spans="1:24" ht="18.75" customHeight="1">
      <c r="A749" s="176">
        <v>44159</v>
      </c>
      <c r="B749" s="50">
        <v>185.8792</v>
      </c>
      <c r="C749" s="50">
        <v>254.9092</v>
      </c>
      <c r="D749" s="50">
        <v>61.155999999999999</v>
      </c>
      <c r="E749" s="50">
        <v>21.64</v>
      </c>
      <c r="F749" s="51">
        <v>7.3700000000000002E-4</v>
      </c>
      <c r="G749" s="51">
        <v>1.6019999999999999E-3</v>
      </c>
      <c r="H749" s="51">
        <v>2.1570000000000001E-3</v>
      </c>
      <c r="I749" s="51">
        <v>3.9550000000000002E-3</v>
      </c>
      <c r="J749" s="51">
        <v>8.7989999999999995E-3</v>
      </c>
      <c r="K749" s="51">
        <v>6.4079999999999996E-3</v>
      </c>
      <c r="L749" s="51">
        <v>1.6052E-2</v>
      </c>
      <c r="M749" s="51">
        <v>2.1570000000000001E-3</v>
      </c>
      <c r="N749" s="51">
        <v>3.1469999999999998E-2</v>
      </c>
      <c r="O749" s="52">
        <v>142.78280000000001</v>
      </c>
      <c r="P749" s="50">
        <v>1280</v>
      </c>
      <c r="Q749" s="52">
        <v>2059.44</v>
      </c>
      <c r="R749" s="50">
        <v>6801.4</v>
      </c>
      <c r="S749" s="30">
        <v>92.391999999999996</v>
      </c>
      <c r="T749" s="50">
        <v>6.5629999999999997</v>
      </c>
      <c r="U749" s="50">
        <v>6.5519999999999996</v>
      </c>
      <c r="V749" s="50" t="s">
        <v>385</v>
      </c>
      <c r="W749" s="22" t="s">
        <v>385</v>
      </c>
      <c r="X749" s="22" t="s">
        <v>385</v>
      </c>
    </row>
    <row r="750" spans="1:24" ht="18.75" customHeight="1">
      <c r="A750" s="176">
        <v>44158</v>
      </c>
      <c r="B750" s="50">
        <v>186.08349999999999</v>
      </c>
      <c r="C750" s="50">
        <v>253.96879999999999</v>
      </c>
      <c r="D750" s="50">
        <v>61.155999999999999</v>
      </c>
      <c r="E750" s="50">
        <v>22.66</v>
      </c>
      <c r="F750" s="51">
        <v>6.5899999999999997E-4</v>
      </c>
      <c r="G750" s="51">
        <v>1.5939999999999999E-3</v>
      </c>
      <c r="H750" s="51">
        <v>2.1310000000000001E-3</v>
      </c>
      <c r="I750" s="51">
        <v>3.8440000000000002E-3</v>
      </c>
      <c r="J750" s="51">
        <v>8.5369999999999994E-3</v>
      </c>
      <c r="K750" s="51">
        <v>6.2680000000000001E-3</v>
      </c>
      <c r="L750" s="51">
        <v>1.5531E-2</v>
      </c>
      <c r="M750" s="51">
        <v>2.1310000000000001E-3</v>
      </c>
      <c r="N750" s="51">
        <v>3.1280000000000002E-2</v>
      </c>
      <c r="O750" s="52">
        <v>142.78450000000001</v>
      </c>
      <c r="P750" s="50">
        <v>1280</v>
      </c>
      <c r="Q750" s="52">
        <v>2059.44</v>
      </c>
      <c r="R750" s="50">
        <v>6801.4</v>
      </c>
      <c r="S750" s="30">
        <v>92.293999999999997</v>
      </c>
      <c r="T750" s="50">
        <v>6.5839999999999996</v>
      </c>
      <c r="U750" s="50">
        <v>6.5770999999999997</v>
      </c>
      <c r="V750" s="50" t="s">
        <v>385</v>
      </c>
      <c r="W750" s="22" t="s">
        <v>385</v>
      </c>
      <c r="X750" s="22" t="s">
        <v>385</v>
      </c>
    </row>
    <row r="751" spans="1:24" ht="18.75" customHeight="1">
      <c r="A751" s="176">
        <v>44155</v>
      </c>
      <c r="B751" s="50">
        <v>186.3792</v>
      </c>
      <c r="C751" s="50">
        <v>253.05510000000001</v>
      </c>
      <c r="D751" s="50">
        <v>61.155999999999999</v>
      </c>
      <c r="E751" s="50">
        <v>23.7</v>
      </c>
      <c r="F751" s="51">
        <v>6.3400000000000001E-4</v>
      </c>
      <c r="G751" s="51">
        <v>1.573E-3</v>
      </c>
      <c r="H751" s="51">
        <v>2.0790000000000001E-3</v>
      </c>
      <c r="I751" s="51">
        <v>3.715E-3</v>
      </c>
      <c r="J751" s="51">
        <v>8.2430000000000003E-3</v>
      </c>
      <c r="K751" s="51">
        <v>6.0369999999999998E-3</v>
      </c>
      <c r="L751" s="51">
        <v>1.5195999999999999E-2</v>
      </c>
      <c r="M751" s="51">
        <v>2.0790000000000001E-3</v>
      </c>
      <c r="N751" s="51">
        <v>3.1620000000000002E-2</v>
      </c>
      <c r="O751" s="52">
        <v>142.8399</v>
      </c>
      <c r="P751" s="50">
        <v>1280</v>
      </c>
      <c r="Q751" s="52">
        <v>2059.44</v>
      </c>
      <c r="R751" s="50">
        <v>6801.4</v>
      </c>
      <c r="S751" s="30">
        <v>92.316000000000003</v>
      </c>
      <c r="T751" s="50">
        <v>6.5605000000000002</v>
      </c>
      <c r="U751" s="50">
        <v>6.5617999999999999</v>
      </c>
      <c r="V751" s="50" t="s">
        <v>385</v>
      </c>
      <c r="W751" s="22" t="s">
        <v>385</v>
      </c>
      <c r="X751" s="22" t="s">
        <v>385</v>
      </c>
    </row>
    <row r="752" spans="1:24" ht="18.75" customHeight="1">
      <c r="A752" s="176">
        <v>44154</v>
      </c>
      <c r="B752" s="50">
        <v>186.2484</v>
      </c>
      <c r="C752" s="50">
        <v>253.26949999999999</v>
      </c>
      <c r="D752" s="50">
        <v>61.155999999999999</v>
      </c>
      <c r="E752" s="50">
        <v>23.11</v>
      </c>
      <c r="F752" s="51">
        <v>5.8299999999999997E-4</v>
      </c>
      <c r="G752" s="51">
        <v>1.6119999999999999E-3</v>
      </c>
      <c r="H752" s="51">
        <v>2.1320000000000002E-3</v>
      </c>
      <c r="I752" s="51">
        <v>3.7290000000000001E-3</v>
      </c>
      <c r="J752" s="51">
        <v>8.293E-3</v>
      </c>
      <c r="K752" s="51">
        <v>6.0350000000000004E-3</v>
      </c>
      <c r="L752" s="51">
        <v>1.5453E-2</v>
      </c>
      <c r="M752" s="51">
        <v>2.1320000000000002E-3</v>
      </c>
      <c r="N752" s="51">
        <v>3.1210000000000002E-2</v>
      </c>
      <c r="O752" s="52">
        <v>142.8133</v>
      </c>
      <c r="P752" s="50">
        <v>1280</v>
      </c>
      <c r="Q752" s="52">
        <v>2059.44</v>
      </c>
      <c r="R752" s="50">
        <v>6801.4</v>
      </c>
      <c r="S752" s="30">
        <v>92.415999999999997</v>
      </c>
      <c r="T752" s="50">
        <v>6.5567000000000002</v>
      </c>
      <c r="U752" s="50">
        <v>6.5480999999999998</v>
      </c>
      <c r="V752" s="50" t="s">
        <v>385</v>
      </c>
      <c r="W752" s="22" t="s">
        <v>385</v>
      </c>
      <c r="X752" s="22" t="s">
        <v>385</v>
      </c>
    </row>
    <row r="753" spans="1:24" ht="18.75" customHeight="1">
      <c r="A753" s="176">
        <v>44153</v>
      </c>
      <c r="B753" s="50">
        <v>186.06569999999999</v>
      </c>
      <c r="C753" s="50">
        <v>253.99250000000001</v>
      </c>
      <c r="D753" s="50">
        <v>60.031999999999996</v>
      </c>
      <c r="E753" s="50">
        <v>23.84</v>
      </c>
      <c r="F753" s="51">
        <v>7.1000000000000002E-4</v>
      </c>
      <c r="G753" s="51">
        <v>1.732E-3</v>
      </c>
      <c r="H753" s="51">
        <v>2.264E-3</v>
      </c>
      <c r="I753" s="51">
        <v>3.9519999999999998E-3</v>
      </c>
      <c r="J753" s="51">
        <v>8.7010000000000004E-3</v>
      </c>
      <c r="K753" s="51">
        <v>6.3579999999999999E-3</v>
      </c>
      <c r="L753" s="51">
        <v>1.6E-2</v>
      </c>
      <c r="M753" s="51">
        <v>2.264E-3</v>
      </c>
      <c r="N753" s="51">
        <v>3.074E-2</v>
      </c>
      <c r="O753" s="52">
        <v>142.80330000000001</v>
      </c>
      <c r="P753" s="50">
        <v>1280</v>
      </c>
      <c r="Q753" s="52">
        <v>2059.44</v>
      </c>
      <c r="R753" s="50">
        <v>6801.4</v>
      </c>
      <c r="S753" s="30">
        <v>92.641999999999996</v>
      </c>
      <c r="T753" s="50">
        <v>6.5848000000000004</v>
      </c>
      <c r="U753" s="50">
        <v>6.5743</v>
      </c>
      <c r="V753" s="50" t="s">
        <v>385</v>
      </c>
      <c r="W753" s="22" t="s">
        <v>385</v>
      </c>
      <c r="X753" s="22" t="s">
        <v>385</v>
      </c>
    </row>
    <row r="754" spans="1:24" ht="18.75" customHeight="1">
      <c r="A754" s="176">
        <v>44152</v>
      </c>
      <c r="B754" s="50">
        <v>186.1234</v>
      </c>
      <c r="C754" s="50">
        <v>254.10749999999999</v>
      </c>
      <c r="D754" s="50">
        <v>60.031999999999996</v>
      </c>
      <c r="E754" s="50">
        <v>22.71</v>
      </c>
      <c r="F754" s="51">
        <v>7.8600000000000002E-4</v>
      </c>
      <c r="G754" s="51">
        <v>1.6919999999999999E-3</v>
      </c>
      <c r="H754" s="51">
        <v>2.1849999999999999E-3</v>
      </c>
      <c r="I754" s="51">
        <v>3.7919999999999998E-3</v>
      </c>
      <c r="J754" s="51">
        <v>8.5699999999999995E-3</v>
      </c>
      <c r="K754" s="51">
        <v>6.1960000000000001E-3</v>
      </c>
      <c r="L754" s="51">
        <v>1.6059E-2</v>
      </c>
      <c r="M754" s="51">
        <v>2.1849999999999999E-3</v>
      </c>
      <c r="N754" s="51">
        <v>3.041E-2</v>
      </c>
      <c r="O754" s="52">
        <v>142.7398</v>
      </c>
      <c r="P754" s="50">
        <v>1280</v>
      </c>
      <c r="Q754" s="52">
        <v>2059.44</v>
      </c>
      <c r="R754" s="50">
        <v>6801.4</v>
      </c>
      <c r="S754" s="30">
        <v>92.754999999999995</v>
      </c>
      <c r="T754" s="50">
        <v>6.6064999999999996</v>
      </c>
      <c r="U754" s="50">
        <v>6.6001000000000003</v>
      </c>
      <c r="V754" s="50" t="s">
        <v>385</v>
      </c>
      <c r="W754" s="22" t="s">
        <v>385</v>
      </c>
      <c r="X754" s="22" t="s">
        <v>385</v>
      </c>
    </row>
    <row r="755" spans="1:24" ht="18.75" customHeight="1">
      <c r="A755" s="176">
        <v>44151</v>
      </c>
      <c r="B755" s="50">
        <v>186.03569999999999</v>
      </c>
      <c r="C755" s="50">
        <v>254.113</v>
      </c>
      <c r="D755" s="50">
        <v>59.841000000000001</v>
      </c>
      <c r="E755" s="50">
        <v>22.45</v>
      </c>
      <c r="F755" s="51">
        <v>7.6099999999999996E-4</v>
      </c>
      <c r="G755" s="51">
        <v>1.771E-3</v>
      </c>
      <c r="H755" s="51">
        <v>2.317E-3</v>
      </c>
      <c r="I755" s="51">
        <v>4.0629999999999998E-3</v>
      </c>
      <c r="J755" s="51">
        <v>9.0609999999999996E-3</v>
      </c>
      <c r="K755" s="51">
        <v>6.5890000000000002E-3</v>
      </c>
      <c r="L755" s="51">
        <v>1.6628E-2</v>
      </c>
      <c r="M755" s="51">
        <v>2.317E-3</v>
      </c>
      <c r="N755" s="51">
        <v>3.032E-2</v>
      </c>
      <c r="O755" s="52">
        <v>142.72890000000001</v>
      </c>
      <c r="P755" s="50">
        <v>1280</v>
      </c>
      <c r="Q755" s="52">
        <v>2059.44</v>
      </c>
      <c r="R755" s="50">
        <v>6801.4</v>
      </c>
      <c r="S755" s="30">
        <v>92.962999999999994</v>
      </c>
      <c r="T755" s="50">
        <v>6.6130000000000004</v>
      </c>
      <c r="U755" s="50">
        <v>6.6173999999999999</v>
      </c>
      <c r="V755" s="50" t="s">
        <v>385</v>
      </c>
      <c r="W755" s="22" t="s">
        <v>385</v>
      </c>
      <c r="X755" s="22" t="s">
        <v>385</v>
      </c>
    </row>
    <row r="756" spans="1:24" ht="18.75" customHeight="1">
      <c r="A756" s="176">
        <v>44148</v>
      </c>
      <c r="B756" s="50">
        <v>186.1925</v>
      </c>
      <c r="C756" s="50">
        <v>253.93450000000001</v>
      </c>
      <c r="D756" s="50">
        <v>60.030999999999999</v>
      </c>
      <c r="E756" s="50">
        <v>23.1</v>
      </c>
      <c r="F756" s="51">
        <v>8.3699999999999996E-4</v>
      </c>
      <c r="G756" s="51">
        <v>1.7899999999999999E-3</v>
      </c>
      <c r="H756" s="51">
        <v>2.343E-3</v>
      </c>
      <c r="I756" s="51">
        <v>4.0619999999999996E-3</v>
      </c>
      <c r="J756" s="51">
        <v>8.9630000000000005E-3</v>
      </c>
      <c r="K756" s="51">
        <v>6.5189999999999996E-3</v>
      </c>
      <c r="L756" s="51">
        <v>1.6469000000000001E-2</v>
      </c>
      <c r="M756" s="51">
        <v>2.343E-3</v>
      </c>
      <c r="N756" s="51">
        <v>3.0280000000000001E-2</v>
      </c>
      <c r="O756" s="52">
        <v>142.7218</v>
      </c>
      <c r="P756" s="50">
        <v>1280</v>
      </c>
      <c r="Q756" s="52">
        <v>2059.44</v>
      </c>
      <c r="R756" s="50">
        <v>6801.4</v>
      </c>
      <c r="S756" s="30">
        <v>93.043000000000006</v>
      </c>
      <c r="T756" s="50">
        <v>6.6310000000000002</v>
      </c>
      <c r="U756" s="50">
        <v>6.6180000000000003</v>
      </c>
      <c r="V756" s="50" t="s">
        <v>385</v>
      </c>
      <c r="W756" s="22" t="s">
        <v>385</v>
      </c>
      <c r="X756" s="22" t="s">
        <v>385</v>
      </c>
    </row>
    <row r="757" spans="1:24" ht="18.75" customHeight="1">
      <c r="A757" s="176">
        <v>44147</v>
      </c>
      <c r="B757" s="50">
        <v>186.3785</v>
      </c>
      <c r="C757" s="50">
        <v>254.37260000000001</v>
      </c>
      <c r="D757" s="50">
        <v>58.5</v>
      </c>
      <c r="E757" s="50">
        <v>25.35</v>
      </c>
      <c r="F757" s="51">
        <v>8.6200000000000003E-4</v>
      </c>
      <c r="G757" s="51">
        <v>1.768E-3</v>
      </c>
      <c r="H757" s="51">
        <v>2.264E-3</v>
      </c>
      <c r="I757" s="51">
        <v>3.9160000000000002E-3</v>
      </c>
      <c r="J757" s="51">
        <v>8.8149999999999999E-3</v>
      </c>
      <c r="K757" s="51">
        <v>6.3550000000000004E-3</v>
      </c>
      <c r="L757" s="51">
        <v>1.6385E-2</v>
      </c>
      <c r="M757" s="51">
        <v>2.264E-3</v>
      </c>
      <c r="N757" s="51">
        <v>3.006E-2</v>
      </c>
      <c r="O757" s="52">
        <v>142.6953</v>
      </c>
      <c r="P757" s="50">
        <v>1280</v>
      </c>
      <c r="Q757" s="52">
        <v>2059.44</v>
      </c>
      <c r="R757" s="50">
        <v>6801.4</v>
      </c>
      <c r="S757" s="30">
        <v>92.748999999999995</v>
      </c>
      <c r="T757" s="50">
        <v>6.617</v>
      </c>
      <c r="U757" s="50">
        <v>6.5990000000000002</v>
      </c>
      <c r="V757" s="50" t="s">
        <v>385</v>
      </c>
      <c r="W757" s="22" t="s">
        <v>385</v>
      </c>
      <c r="X757" s="22" t="s">
        <v>385</v>
      </c>
    </row>
    <row r="758" spans="1:24" ht="18.75" customHeight="1">
      <c r="A758" s="176">
        <v>44146</v>
      </c>
      <c r="B758" s="50">
        <v>185.72049999999999</v>
      </c>
      <c r="C758" s="50">
        <v>254.93389999999999</v>
      </c>
      <c r="D758" s="50">
        <v>58.155999999999999</v>
      </c>
      <c r="E758" s="50">
        <v>23.45</v>
      </c>
      <c r="F758" s="51">
        <v>8.8699999999999998E-4</v>
      </c>
      <c r="G758" s="51">
        <v>1.807E-3</v>
      </c>
      <c r="H758" s="51">
        <v>2.526E-3</v>
      </c>
      <c r="I758" s="51">
        <v>4.5380000000000004E-3</v>
      </c>
      <c r="J758" s="51">
        <v>9.7529999999999995E-3</v>
      </c>
      <c r="K758" s="51">
        <v>7.1650000000000004E-3</v>
      </c>
      <c r="L758" s="51">
        <v>1.7415E-2</v>
      </c>
      <c r="M758" s="51">
        <v>2.526E-3</v>
      </c>
      <c r="N758" s="51">
        <v>2.9850000000000002E-2</v>
      </c>
      <c r="O758" s="52">
        <v>142.68260000000001</v>
      </c>
      <c r="P758" s="50">
        <v>1280</v>
      </c>
      <c r="Q758" s="52">
        <v>2059.44</v>
      </c>
      <c r="R758" s="50">
        <v>6801.4</v>
      </c>
      <c r="S758" s="30">
        <v>92.724999999999994</v>
      </c>
      <c r="T758" s="50">
        <v>6.6295000000000002</v>
      </c>
      <c r="U758" s="50">
        <v>6.6162999999999998</v>
      </c>
      <c r="V758" s="50" t="s">
        <v>385</v>
      </c>
      <c r="W758" s="22" t="s">
        <v>385</v>
      </c>
      <c r="X758" s="22" t="s">
        <v>385</v>
      </c>
    </row>
    <row r="759" spans="1:24" ht="18.75" customHeight="1">
      <c r="A759" s="176">
        <v>44145</v>
      </c>
      <c r="B759" s="50">
        <v>185.72049999999999</v>
      </c>
      <c r="C759" s="50">
        <v>254.93389999999999</v>
      </c>
      <c r="D759" s="50">
        <v>58.155999999999999</v>
      </c>
      <c r="E759" s="50">
        <v>24.8</v>
      </c>
      <c r="F759" s="51">
        <v>8.8699999999999998E-4</v>
      </c>
      <c r="G759" s="51">
        <v>1.807E-3</v>
      </c>
      <c r="H759" s="51">
        <v>2.526E-3</v>
      </c>
      <c r="I759" s="51">
        <v>4.5380000000000004E-3</v>
      </c>
      <c r="J759" s="51">
        <v>9.5949999999999994E-3</v>
      </c>
      <c r="K759" s="51">
        <v>7.1650000000000004E-3</v>
      </c>
      <c r="L759" s="51">
        <v>1.7415E-2</v>
      </c>
      <c r="M759" s="51">
        <v>2.526E-3</v>
      </c>
      <c r="N759" s="51">
        <v>2.9819999999999999E-2</v>
      </c>
      <c r="O759" s="52">
        <v>142.62389999999999</v>
      </c>
      <c r="P759" s="50">
        <v>1280</v>
      </c>
      <c r="Q759" s="52">
        <v>2059.44</v>
      </c>
      <c r="R759" s="50">
        <v>6801.4</v>
      </c>
      <c r="S759" s="30">
        <v>92.228999999999999</v>
      </c>
      <c r="T759" s="50">
        <v>6.6124000000000001</v>
      </c>
      <c r="U759" s="50">
        <v>6.5914999999999999</v>
      </c>
      <c r="V759" s="50" t="s">
        <v>385</v>
      </c>
      <c r="W759" s="22" t="s">
        <v>385</v>
      </c>
      <c r="X759" s="22" t="s">
        <v>385</v>
      </c>
    </row>
    <row r="760" spans="1:24" ht="18.75" customHeight="1">
      <c r="A760" s="176">
        <v>44144</v>
      </c>
      <c r="B760" s="50">
        <v>185.57560000000001</v>
      </c>
      <c r="C760" s="50">
        <v>254.708</v>
      </c>
      <c r="D760" s="50">
        <v>60.905999999999999</v>
      </c>
      <c r="E760" s="50">
        <v>25.75</v>
      </c>
      <c r="F760" s="51">
        <v>8.8699999999999998E-4</v>
      </c>
      <c r="G760" s="51">
        <v>1.7060000000000001E-3</v>
      </c>
      <c r="H760" s="51">
        <v>2.3210000000000001E-3</v>
      </c>
      <c r="I760" s="51">
        <v>4.28E-3</v>
      </c>
      <c r="J760" s="51">
        <v>9.2350000000000002E-3</v>
      </c>
      <c r="K760" s="51">
        <v>6.816E-3</v>
      </c>
      <c r="L760" s="51">
        <v>1.7089E-2</v>
      </c>
      <c r="M760" s="51">
        <v>2.3210000000000001E-3</v>
      </c>
      <c r="N760" s="51">
        <v>2.988E-2</v>
      </c>
      <c r="O760" s="52">
        <v>142.62139999999999</v>
      </c>
      <c r="P760" s="50">
        <v>1280</v>
      </c>
      <c r="Q760" s="52">
        <v>2059.44</v>
      </c>
      <c r="R760" s="50">
        <v>6801.4</v>
      </c>
      <c r="S760" s="30">
        <v>92.525000000000006</v>
      </c>
      <c r="T760" s="50">
        <v>6.6064999999999996</v>
      </c>
      <c r="U760" s="50">
        <v>6.6092000000000004</v>
      </c>
      <c r="V760" s="50" t="s">
        <v>385</v>
      </c>
      <c r="W760" s="22" t="s">
        <v>385</v>
      </c>
      <c r="X760" s="22" t="s">
        <v>385</v>
      </c>
    </row>
    <row r="761" spans="1:24" ht="18.75" customHeight="1">
      <c r="A761" s="176">
        <v>44141</v>
      </c>
      <c r="B761" s="50">
        <v>186.23759999999999</v>
      </c>
      <c r="C761" s="50">
        <v>254.38560000000001</v>
      </c>
      <c r="D761" s="50">
        <v>64.525999999999996</v>
      </c>
      <c r="E761" s="50">
        <v>24.86</v>
      </c>
      <c r="F761" s="51">
        <v>8.6200000000000003E-4</v>
      </c>
      <c r="G761" s="51">
        <v>1.5269999999999999E-3</v>
      </c>
      <c r="H761" s="51">
        <v>1.9719999999999998E-3</v>
      </c>
      <c r="I761" s="51">
        <v>3.6099999999999999E-3</v>
      </c>
      <c r="J761" s="51">
        <v>8.1849999999999996E-3</v>
      </c>
      <c r="K761" s="51">
        <v>5.8929999999999998E-3</v>
      </c>
      <c r="L761" s="51">
        <v>1.6E-2</v>
      </c>
      <c r="M761" s="51">
        <v>1.9719999999999998E-3</v>
      </c>
      <c r="N761" s="51">
        <v>2.9680000000000002E-2</v>
      </c>
      <c r="O761" s="52">
        <v>142.5753</v>
      </c>
      <c r="P761" s="50">
        <v>1280</v>
      </c>
      <c r="Q761" s="52">
        <v>2059.44</v>
      </c>
      <c r="R761" s="50">
        <v>6801.4</v>
      </c>
      <c r="S761" s="30">
        <v>93.406999999999996</v>
      </c>
      <c r="T761" s="50">
        <v>6.6524000000000001</v>
      </c>
      <c r="U761" s="50">
        <v>6.6237000000000004</v>
      </c>
      <c r="V761" s="50" t="s">
        <v>385</v>
      </c>
      <c r="W761" s="22" t="s">
        <v>385</v>
      </c>
      <c r="X761" s="22" t="s">
        <v>385</v>
      </c>
    </row>
    <row r="762" spans="1:24" ht="18.75" customHeight="1">
      <c r="A762" s="176">
        <v>44140</v>
      </c>
      <c r="B762" s="50">
        <v>186.41370000000001</v>
      </c>
      <c r="C762" s="50">
        <v>253.90950000000001</v>
      </c>
      <c r="D762" s="50">
        <v>64.525999999999996</v>
      </c>
      <c r="E762" s="50">
        <v>27.58</v>
      </c>
      <c r="F762" s="51">
        <v>8.6200000000000003E-4</v>
      </c>
      <c r="G762" s="51">
        <v>1.4469999999999999E-3</v>
      </c>
      <c r="H762" s="51">
        <v>1.8630000000000001E-3</v>
      </c>
      <c r="I762" s="51">
        <v>3.2590000000000002E-3</v>
      </c>
      <c r="J762" s="51">
        <v>7.6290000000000004E-3</v>
      </c>
      <c r="K762" s="51">
        <v>5.4799999999999996E-3</v>
      </c>
      <c r="L762" s="51">
        <v>1.5236E-2</v>
      </c>
      <c r="M762" s="51">
        <v>1.8630000000000001E-3</v>
      </c>
      <c r="N762" s="51">
        <v>2.9399999999999999E-2</v>
      </c>
      <c r="O762" s="52">
        <v>142.5155</v>
      </c>
      <c r="P762" s="50">
        <v>1280</v>
      </c>
      <c r="Q762" s="52">
        <v>2059.44</v>
      </c>
      <c r="R762" s="50">
        <v>6801.4</v>
      </c>
      <c r="S762" s="30">
        <v>93.552999999999997</v>
      </c>
      <c r="T762" s="50">
        <v>6.6776</v>
      </c>
      <c r="U762" s="50">
        <v>6.6829000000000001</v>
      </c>
      <c r="V762" s="50" t="s">
        <v>385</v>
      </c>
      <c r="W762" s="22" t="s">
        <v>385</v>
      </c>
      <c r="X762" s="22" t="s">
        <v>385</v>
      </c>
    </row>
    <row r="763" spans="1:24" ht="18.75" customHeight="1">
      <c r="A763" s="176">
        <v>44139</v>
      </c>
      <c r="B763" s="50">
        <v>186.2825</v>
      </c>
      <c r="C763" s="50">
        <v>253.20570000000001</v>
      </c>
      <c r="D763" s="50">
        <v>67.718999999999994</v>
      </c>
      <c r="E763" s="50">
        <v>29.57</v>
      </c>
      <c r="F763" s="51">
        <v>8.6200000000000003E-4</v>
      </c>
      <c r="G763" s="51">
        <v>1.4469999999999999E-3</v>
      </c>
      <c r="H763" s="51">
        <v>1.836E-3</v>
      </c>
      <c r="I763" s="51">
        <v>3.2750000000000001E-3</v>
      </c>
      <c r="J763" s="51">
        <v>7.6290000000000004E-3</v>
      </c>
      <c r="K763" s="51">
        <v>5.5019999999999999E-3</v>
      </c>
      <c r="L763" s="51">
        <v>1.541E-2</v>
      </c>
      <c r="M763" s="51">
        <v>1.836E-3</v>
      </c>
      <c r="N763" s="51">
        <v>2.929E-2</v>
      </c>
      <c r="O763" s="52">
        <v>142.47900000000001</v>
      </c>
      <c r="P763" s="50">
        <v>1280</v>
      </c>
      <c r="Q763" s="52">
        <v>2059.44</v>
      </c>
      <c r="R763" s="50">
        <v>6801.4</v>
      </c>
      <c r="S763" s="30">
        <v>94.129000000000005</v>
      </c>
      <c r="T763" s="50">
        <v>6.6909000000000001</v>
      </c>
      <c r="U763" s="50">
        <v>6.6889000000000003</v>
      </c>
      <c r="V763" s="50" t="s">
        <v>385</v>
      </c>
      <c r="W763" s="22" t="s">
        <v>385</v>
      </c>
      <c r="X763" s="22" t="s">
        <v>385</v>
      </c>
    </row>
    <row r="764" spans="1:24" ht="18.75" customHeight="1">
      <c r="A764" s="176">
        <v>44138</v>
      </c>
      <c r="B764" s="50">
        <v>185.5043</v>
      </c>
      <c r="C764" s="50">
        <v>252.7209</v>
      </c>
      <c r="D764" s="50">
        <v>68.543000000000006</v>
      </c>
      <c r="E764" s="50">
        <v>35.549999999999997</v>
      </c>
      <c r="F764" s="51">
        <v>8.8699999999999998E-4</v>
      </c>
      <c r="G764" s="51">
        <v>1.663E-3</v>
      </c>
      <c r="H764" s="51">
        <v>2.1020000000000001E-3</v>
      </c>
      <c r="I764" s="51">
        <v>3.9560000000000003E-3</v>
      </c>
      <c r="J764" s="51">
        <v>8.9929999999999993E-3</v>
      </c>
      <c r="K764" s="51">
        <v>6.6039999999999996E-3</v>
      </c>
      <c r="L764" s="51">
        <v>1.6799999999999999E-2</v>
      </c>
      <c r="M764" s="51">
        <v>2.1020000000000001E-3</v>
      </c>
      <c r="N764" s="51">
        <v>2.9270000000000001E-2</v>
      </c>
      <c r="O764" s="52">
        <v>142.47800000000001</v>
      </c>
      <c r="P764" s="50">
        <v>1280</v>
      </c>
      <c r="Q764" s="52">
        <v>2061.5299999999997</v>
      </c>
      <c r="R764" s="50">
        <v>6678.9</v>
      </c>
      <c r="S764" s="30">
        <v>94.037999999999997</v>
      </c>
      <c r="T764" s="50">
        <v>6.6914999999999996</v>
      </c>
      <c r="U764" s="50">
        <v>6.6963999999999997</v>
      </c>
      <c r="V764" s="50" t="s">
        <v>385</v>
      </c>
      <c r="W764" s="22" t="s">
        <v>385</v>
      </c>
      <c r="X764" s="22" t="s">
        <v>385</v>
      </c>
    </row>
    <row r="765" spans="1:24" ht="18.75" customHeight="1">
      <c r="A765" s="176">
        <v>44137</v>
      </c>
      <c r="B765" s="50">
        <v>185.62799999999999</v>
      </c>
      <c r="C765" s="50">
        <v>252.5848</v>
      </c>
      <c r="D765" s="50">
        <v>70.156000000000006</v>
      </c>
      <c r="E765" s="50">
        <v>37.130000000000003</v>
      </c>
      <c r="F765" s="51">
        <v>8.6399999999999997E-4</v>
      </c>
      <c r="G765" s="51">
        <v>1.5449999999999999E-3</v>
      </c>
      <c r="H765" s="51">
        <v>1.941E-3</v>
      </c>
      <c r="I765" s="51">
        <v>3.7490000000000002E-3</v>
      </c>
      <c r="J765" s="51">
        <v>8.4340000000000005E-3</v>
      </c>
      <c r="K765" s="51">
        <v>6.2350000000000001E-3</v>
      </c>
      <c r="L765" s="51">
        <v>1.6163E-2</v>
      </c>
      <c r="M765" s="51">
        <v>1.941E-3</v>
      </c>
      <c r="N765" s="51">
        <v>2.9340000000000001E-2</v>
      </c>
      <c r="O765" s="52">
        <v>142.45490000000001</v>
      </c>
      <c r="P765" s="50">
        <v>1280</v>
      </c>
      <c r="Q765" s="52">
        <v>2061.5299999999997</v>
      </c>
      <c r="R765" s="50">
        <v>6678.9</v>
      </c>
      <c r="S765" s="30">
        <v>93.954999999999998</v>
      </c>
      <c r="T765" s="50">
        <v>6.7149999999999999</v>
      </c>
      <c r="U765" s="50">
        <v>6.7088999999999999</v>
      </c>
      <c r="V765" s="50" t="s">
        <v>385</v>
      </c>
      <c r="W765" s="22" t="s">
        <v>385</v>
      </c>
      <c r="X765" s="22" t="s">
        <v>385</v>
      </c>
    </row>
    <row r="766" spans="1:24" ht="18.75" customHeight="1">
      <c r="A766" s="176">
        <v>44134</v>
      </c>
      <c r="B766" s="50">
        <v>185.54689999999999</v>
      </c>
      <c r="C766" s="50">
        <v>252.2953</v>
      </c>
      <c r="D766" s="50">
        <v>69.125</v>
      </c>
      <c r="E766" s="50">
        <v>38.020000000000003</v>
      </c>
      <c r="F766" s="51">
        <v>8.6399999999999997E-4</v>
      </c>
      <c r="G766" s="51">
        <v>1.5250000000000001E-3</v>
      </c>
      <c r="H766" s="51">
        <v>1.967E-3</v>
      </c>
      <c r="I766" s="51">
        <v>3.8440000000000002E-3</v>
      </c>
      <c r="J766" s="51">
        <v>8.737E-3</v>
      </c>
      <c r="K766" s="51">
        <v>6.4190000000000002E-3</v>
      </c>
      <c r="L766" s="51">
        <v>1.6598000000000002E-2</v>
      </c>
      <c r="M766" s="51">
        <v>1.967E-3</v>
      </c>
      <c r="N766" s="51">
        <v>2.938E-2</v>
      </c>
      <c r="O766" s="52">
        <v>142.4342</v>
      </c>
      <c r="P766" s="50">
        <v>1280</v>
      </c>
      <c r="Q766" s="52">
        <v>2061.5299999999997</v>
      </c>
      <c r="R766" s="50">
        <v>6678.9</v>
      </c>
      <c r="S766" s="30">
        <v>93.405000000000001</v>
      </c>
      <c r="T766" s="50">
        <v>6.7290000000000001</v>
      </c>
      <c r="U766" s="50">
        <v>6.7285000000000004</v>
      </c>
      <c r="V766" s="50" t="s">
        <v>385</v>
      </c>
      <c r="W766" s="22" t="s">
        <v>385</v>
      </c>
      <c r="X766" s="22" t="s">
        <v>385</v>
      </c>
    </row>
    <row r="767" spans="1:24" ht="18.75" customHeight="1">
      <c r="A767" s="176">
        <v>44133</v>
      </c>
      <c r="B767" s="50">
        <v>185.68100000000001</v>
      </c>
      <c r="C767" s="50">
        <v>252.38919999999999</v>
      </c>
      <c r="D767" s="50">
        <v>69.125</v>
      </c>
      <c r="E767" s="50">
        <v>37.590000000000003</v>
      </c>
      <c r="F767" s="51">
        <v>8.6399999999999997E-4</v>
      </c>
      <c r="G767" s="51">
        <v>1.4660000000000001E-3</v>
      </c>
      <c r="H767" s="51">
        <v>1.8860000000000001E-3</v>
      </c>
      <c r="I767" s="51">
        <v>3.7009999999999999E-3</v>
      </c>
      <c r="J767" s="51">
        <v>8.2299999999999995E-3</v>
      </c>
      <c r="K767" s="51">
        <v>5.9430000000000004E-3</v>
      </c>
      <c r="L767" s="51">
        <v>1.6018999999999999E-2</v>
      </c>
      <c r="M767" s="51">
        <v>1.8860000000000001E-3</v>
      </c>
      <c r="N767" s="51">
        <v>2.938E-2</v>
      </c>
      <c r="O767" s="52">
        <v>142.37719999999999</v>
      </c>
      <c r="P767" s="50">
        <v>1280</v>
      </c>
      <c r="Q767" s="52">
        <v>2061.5299999999997</v>
      </c>
      <c r="R767" s="50">
        <v>6678.9</v>
      </c>
      <c r="S767" s="30">
        <v>92.94</v>
      </c>
      <c r="T767" s="50">
        <v>6.7054999999999998</v>
      </c>
      <c r="U767" s="50">
        <v>6.7152000000000003</v>
      </c>
      <c r="V767" s="50" t="s">
        <v>385</v>
      </c>
      <c r="W767" s="22" t="s">
        <v>385</v>
      </c>
      <c r="X767" s="22" t="s">
        <v>385</v>
      </c>
    </row>
    <row r="768" spans="1:24" ht="18.75" customHeight="1">
      <c r="A768" s="176">
        <v>44132</v>
      </c>
      <c r="B768" s="50">
        <v>186.02959999999999</v>
      </c>
      <c r="C768" s="50">
        <v>252.5872</v>
      </c>
      <c r="D768" s="50">
        <v>67.623000000000005</v>
      </c>
      <c r="E768" s="50">
        <v>40.28</v>
      </c>
      <c r="F768" s="51">
        <v>8.6399999999999997E-4</v>
      </c>
      <c r="G768" s="51">
        <v>1.4660000000000001E-3</v>
      </c>
      <c r="H768" s="51">
        <v>1.8060000000000001E-3</v>
      </c>
      <c r="I768" s="51">
        <v>3.3010000000000001E-3</v>
      </c>
      <c r="J768" s="51">
        <v>7.7099999999999998E-3</v>
      </c>
      <c r="K768" s="51">
        <v>5.5009999999999998E-3</v>
      </c>
      <c r="L768" s="51">
        <v>1.5537E-2</v>
      </c>
      <c r="M768" s="51">
        <v>1.8060000000000001E-3</v>
      </c>
      <c r="N768" s="51">
        <v>2.9440000000000001E-2</v>
      </c>
      <c r="O768" s="52">
        <v>142.35579999999999</v>
      </c>
      <c r="P768" s="50">
        <v>1280</v>
      </c>
      <c r="Q768" s="52">
        <v>2061.5299999999997</v>
      </c>
      <c r="R768" s="50">
        <v>6678.9</v>
      </c>
      <c r="S768" s="30">
        <v>93.045000000000002</v>
      </c>
      <c r="T768" s="50">
        <v>6.7122000000000002</v>
      </c>
      <c r="U768" s="50">
        <v>6.7005999999999997</v>
      </c>
      <c r="V768" s="50" t="s">
        <v>385</v>
      </c>
      <c r="W768" s="22" t="s">
        <v>385</v>
      </c>
      <c r="X768" s="22" t="s">
        <v>385</v>
      </c>
    </row>
    <row r="769" spans="1:24" ht="18.75" customHeight="1">
      <c r="A769" s="176">
        <v>44131</v>
      </c>
      <c r="B769" s="50">
        <v>186.0831</v>
      </c>
      <c r="C769" s="50">
        <v>252.30179999999999</v>
      </c>
      <c r="D769" s="50">
        <v>65.188000000000002</v>
      </c>
      <c r="E769" s="50">
        <v>33.35</v>
      </c>
      <c r="F769" s="51">
        <v>8.8999999999999995E-4</v>
      </c>
      <c r="G769" s="51">
        <v>1.4530000000000001E-3</v>
      </c>
      <c r="H769" s="51">
        <v>1.805E-3</v>
      </c>
      <c r="I769" s="51">
        <v>3.3010000000000001E-3</v>
      </c>
      <c r="J769" s="51">
        <v>7.6759999999999997E-3</v>
      </c>
      <c r="K769" s="51">
        <v>5.4310000000000001E-3</v>
      </c>
      <c r="L769" s="51">
        <v>1.553E-2</v>
      </c>
      <c r="M769" s="51">
        <v>1.805E-3</v>
      </c>
      <c r="N769" s="51">
        <v>2.9319999999999999E-2</v>
      </c>
      <c r="O769" s="52">
        <v>142.3124</v>
      </c>
      <c r="P769" s="50">
        <v>1280</v>
      </c>
      <c r="Q769" s="52">
        <v>2061.5299999999997</v>
      </c>
      <c r="R769" s="50">
        <v>6678.9</v>
      </c>
      <c r="S769" s="30">
        <v>92.768000000000001</v>
      </c>
      <c r="T769" s="50">
        <v>6.6867000000000001</v>
      </c>
      <c r="U769" s="50">
        <v>6.6679000000000004</v>
      </c>
      <c r="V769" s="50" t="s">
        <v>385</v>
      </c>
      <c r="W769" s="22" t="s">
        <v>385</v>
      </c>
      <c r="X769" s="22" t="s">
        <v>385</v>
      </c>
    </row>
    <row r="770" spans="1:24" ht="18.75" customHeight="1">
      <c r="A770" s="176">
        <v>44130</v>
      </c>
      <c r="B770" s="50">
        <v>185.94900000000001</v>
      </c>
      <c r="C770" s="50">
        <v>252.4306</v>
      </c>
      <c r="D770" s="50">
        <v>65.188000000000002</v>
      </c>
      <c r="E770" s="50">
        <v>32.46</v>
      </c>
      <c r="F770" s="51">
        <v>7.6099999999999996E-4</v>
      </c>
      <c r="G770" s="51">
        <v>1.4940000000000001E-3</v>
      </c>
      <c r="H770" s="51">
        <v>1.91E-3</v>
      </c>
      <c r="I770" s="51">
        <v>3.509E-3</v>
      </c>
      <c r="J770" s="51">
        <v>8.0099999999999998E-3</v>
      </c>
      <c r="K770" s="51">
        <v>5.7080000000000004E-3</v>
      </c>
      <c r="L770" s="51">
        <v>1.5909E-2</v>
      </c>
      <c r="M770" s="51">
        <v>1.91E-3</v>
      </c>
      <c r="N770" s="51">
        <v>2.9610000000000001E-2</v>
      </c>
      <c r="O770" s="52">
        <v>142.23560000000001</v>
      </c>
      <c r="P770" s="50">
        <v>1280</v>
      </c>
      <c r="Q770" s="52">
        <v>2061.5299999999997</v>
      </c>
      <c r="R770" s="50">
        <v>6678.9</v>
      </c>
      <c r="S770" s="30">
        <v>92.950999999999993</v>
      </c>
      <c r="T770" s="50">
        <v>6.6851000000000003</v>
      </c>
      <c r="U770" s="50">
        <v>6.6700999999999997</v>
      </c>
      <c r="V770" s="50" t="s">
        <v>385</v>
      </c>
      <c r="W770" s="22" t="s">
        <v>385</v>
      </c>
      <c r="X770" s="22" t="s">
        <v>385</v>
      </c>
    </row>
    <row r="771" spans="1:24" ht="18.75" customHeight="1">
      <c r="A771" s="176">
        <v>44127</v>
      </c>
      <c r="B771" s="50">
        <v>185.66059999999999</v>
      </c>
      <c r="C771" s="50">
        <v>252.27520000000001</v>
      </c>
      <c r="D771" s="50">
        <v>65.188000000000002</v>
      </c>
      <c r="E771" s="50">
        <v>27.55</v>
      </c>
      <c r="F771" s="51">
        <v>8.6200000000000003E-4</v>
      </c>
      <c r="G771" s="51">
        <v>1.554E-3</v>
      </c>
      <c r="H771" s="51">
        <v>2.016E-3</v>
      </c>
      <c r="I771" s="51">
        <v>3.7650000000000001E-3</v>
      </c>
      <c r="J771" s="51">
        <v>8.4290000000000007E-3</v>
      </c>
      <c r="K771" s="51">
        <v>6.0790000000000002E-3</v>
      </c>
      <c r="L771" s="51">
        <v>1.6410000000000001E-2</v>
      </c>
      <c r="M771" s="51">
        <v>2.016E-3</v>
      </c>
      <c r="N771" s="51">
        <v>2.9340000000000001E-2</v>
      </c>
      <c r="O771" s="52">
        <v>142.16659999999999</v>
      </c>
      <c r="P771" s="50">
        <v>1280</v>
      </c>
      <c r="Q771" s="52">
        <v>2061.5299999999997</v>
      </c>
      <c r="R771" s="50">
        <v>6678.9</v>
      </c>
      <c r="S771" s="30">
        <v>92.611000000000004</v>
      </c>
      <c r="T771" s="50">
        <v>6.6509999999999998</v>
      </c>
      <c r="U771" s="50">
        <v>6.6440999999999999</v>
      </c>
      <c r="V771" s="50" t="s">
        <v>385</v>
      </c>
      <c r="W771" s="22" t="s">
        <v>385</v>
      </c>
      <c r="X771" s="22" t="s">
        <v>385</v>
      </c>
    </row>
    <row r="772" spans="1:24" ht="18.75" customHeight="1">
      <c r="A772" s="176">
        <v>44126</v>
      </c>
      <c r="B772" s="50">
        <v>185.56979999999999</v>
      </c>
      <c r="C772" s="50">
        <v>252.3304</v>
      </c>
      <c r="D772" s="50">
        <v>65.188000000000002</v>
      </c>
      <c r="E772" s="50">
        <v>28.11</v>
      </c>
      <c r="F772" s="51">
        <v>8.8699999999999998E-4</v>
      </c>
      <c r="G772" s="51">
        <v>1.5330000000000001E-3</v>
      </c>
      <c r="H772" s="51">
        <v>2.0400000000000001E-3</v>
      </c>
      <c r="I772" s="51">
        <v>3.7469999999999999E-3</v>
      </c>
      <c r="J772" s="51">
        <v>8.5620000000000002E-3</v>
      </c>
      <c r="K772" s="51">
        <v>6.1000000000000004E-3</v>
      </c>
      <c r="L772" s="51">
        <v>1.6756E-2</v>
      </c>
      <c r="M772" s="51">
        <v>2.0400000000000001E-3</v>
      </c>
      <c r="N772" s="51">
        <v>2.928E-2</v>
      </c>
      <c r="O772" s="52">
        <v>142.2389</v>
      </c>
      <c r="P772" s="50">
        <v>1280</v>
      </c>
      <c r="Q772" s="52">
        <v>2061.5299999999997</v>
      </c>
      <c r="R772" s="50">
        <v>6678.9</v>
      </c>
      <c r="S772" s="30">
        <v>93.066999999999993</v>
      </c>
      <c r="T772" s="50">
        <v>6.6767000000000003</v>
      </c>
      <c r="U772" s="50">
        <v>6.6630000000000003</v>
      </c>
      <c r="V772" s="50" t="s">
        <v>385</v>
      </c>
      <c r="W772" s="22" t="s">
        <v>385</v>
      </c>
      <c r="X772" s="22" t="s">
        <v>385</v>
      </c>
    </row>
    <row r="773" spans="1:24" ht="18.75" customHeight="1">
      <c r="A773" s="176">
        <v>44125</v>
      </c>
      <c r="B773" s="50">
        <v>185.78530000000001</v>
      </c>
      <c r="C773" s="50">
        <v>252.36410000000001</v>
      </c>
      <c r="D773" s="50">
        <v>65.188000000000002</v>
      </c>
      <c r="E773" s="50">
        <v>28.65</v>
      </c>
      <c r="F773" s="51">
        <v>8.8699999999999998E-4</v>
      </c>
      <c r="G773" s="51">
        <v>1.472E-3</v>
      </c>
      <c r="H773" s="51">
        <v>1.9599999999999999E-3</v>
      </c>
      <c r="I773" s="51">
        <v>3.5539999999999999E-3</v>
      </c>
      <c r="J773" s="51">
        <v>8.2260000000000007E-3</v>
      </c>
      <c r="K773" s="51">
        <v>5.8440000000000002E-3</v>
      </c>
      <c r="L773" s="51">
        <v>1.6354E-2</v>
      </c>
      <c r="M773" s="51">
        <v>1.9599999999999999E-3</v>
      </c>
      <c r="N773" s="51">
        <v>2.955E-2</v>
      </c>
      <c r="O773" s="52">
        <v>142.2938</v>
      </c>
      <c r="P773" s="50">
        <v>1280</v>
      </c>
      <c r="Q773" s="52">
        <v>2061.5299999999997</v>
      </c>
      <c r="R773" s="50">
        <v>6678.9</v>
      </c>
      <c r="S773" s="30">
        <v>93.427000000000007</v>
      </c>
      <c r="T773" s="50">
        <v>6.6829999999999998</v>
      </c>
      <c r="U773" s="50">
        <v>6.6790000000000003</v>
      </c>
      <c r="V773" s="50" t="s">
        <v>385</v>
      </c>
      <c r="W773" s="22" t="s">
        <v>385</v>
      </c>
      <c r="X773" s="22" t="s">
        <v>385</v>
      </c>
    </row>
    <row r="774" spans="1:24" ht="18.75" customHeight="1">
      <c r="A774" s="176">
        <v>44124</v>
      </c>
      <c r="B774" s="50">
        <v>185.84200000000001</v>
      </c>
      <c r="C774" s="50">
        <v>252.1618</v>
      </c>
      <c r="D774" s="50">
        <v>65.188000000000002</v>
      </c>
      <c r="E774" s="50">
        <v>29.35</v>
      </c>
      <c r="F774" s="51">
        <v>8.6200000000000003E-4</v>
      </c>
      <c r="G774" s="51">
        <v>1.431E-3</v>
      </c>
      <c r="H774" s="51">
        <v>1.8810000000000001E-3</v>
      </c>
      <c r="I774" s="51">
        <v>3.3449999999999999E-3</v>
      </c>
      <c r="J774" s="51">
        <v>7.8569999999999994E-3</v>
      </c>
      <c r="K774" s="51">
        <v>5.5420000000000001E-3</v>
      </c>
      <c r="L774" s="51">
        <v>1.5914999999999999E-2</v>
      </c>
      <c r="M774" s="51">
        <v>1.8810000000000001E-3</v>
      </c>
      <c r="N774" s="51">
        <v>2.9749999999999999E-2</v>
      </c>
      <c r="O774" s="52">
        <v>142.19880000000001</v>
      </c>
      <c r="P774" s="50">
        <v>1280</v>
      </c>
      <c r="Q774" s="52">
        <v>2061.5299999999997</v>
      </c>
      <c r="R774" s="50">
        <v>6678.9</v>
      </c>
      <c r="S774" s="30">
        <v>93.682000000000002</v>
      </c>
      <c r="T774" s="50">
        <v>6.6976000000000004</v>
      </c>
      <c r="U774" s="50">
        <v>6.6939000000000002</v>
      </c>
      <c r="V774" s="50" t="s">
        <v>385</v>
      </c>
      <c r="W774" s="22" t="s">
        <v>385</v>
      </c>
      <c r="X774" s="22" t="s">
        <v>385</v>
      </c>
    </row>
    <row r="775" spans="1:24" ht="18.75" customHeight="1">
      <c r="A775" s="176">
        <v>44123</v>
      </c>
      <c r="B775" s="50">
        <v>186.04580000000001</v>
      </c>
      <c r="C775" s="50">
        <v>252.04390000000001</v>
      </c>
      <c r="D775" s="50">
        <v>65.188000000000002</v>
      </c>
      <c r="E775" s="50">
        <v>29.18</v>
      </c>
      <c r="F775" s="51">
        <v>8.8699999999999998E-4</v>
      </c>
      <c r="G775" s="51">
        <v>1.451E-3</v>
      </c>
      <c r="H775" s="51">
        <v>1.9059999999999999E-3</v>
      </c>
      <c r="I775" s="51">
        <v>3.3449999999999999E-3</v>
      </c>
      <c r="J775" s="51">
        <v>7.6899999999999998E-3</v>
      </c>
      <c r="K775" s="51">
        <v>5.4720000000000003E-3</v>
      </c>
      <c r="L775" s="51">
        <v>1.5597E-2</v>
      </c>
      <c r="M775" s="51">
        <v>1.9059999999999999E-3</v>
      </c>
      <c r="N775" s="51">
        <v>2.9760000000000002E-2</v>
      </c>
      <c r="O775" s="52">
        <v>142.23660000000001</v>
      </c>
      <c r="P775" s="50">
        <v>1280</v>
      </c>
      <c r="Q775" s="52">
        <v>2061.5299999999997</v>
      </c>
      <c r="R775" s="50">
        <v>6678.9</v>
      </c>
      <c r="S775" s="30">
        <v>93.855999999999995</v>
      </c>
      <c r="T775" s="50">
        <v>6.7253999999999996</v>
      </c>
      <c r="U775" s="50">
        <v>6.7134</v>
      </c>
      <c r="V775" s="50" t="s">
        <v>385</v>
      </c>
      <c r="W775" s="22" t="s">
        <v>385</v>
      </c>
      <c r="X775" s="22" t="s">
        <v>385</v>
      </c>
    </row>
    <row r="776" spans="1:24" ht="18.75" customHeight="1">
      <c r="A776" s="176">
        <v>44120</v>
      </c>
      <c r="B776" s="50">
        <v>186.0591</v>
      </c>
      <c r="C776" s="50">
        <v>251.0308</v>
      </c>
      <c r="D776" s="50">
        <v>66.933999999999997</v>
      </c>
      <c r="E776" s="50">
        <v>27.41</v>
      </c>
      <c r="F776" s="51">
        <v>9.1299999999999997E-4</v>
      </c>
      <c r="G776" s="51">
        <v>1.431E-3</v>
      </c>
      <c r="H776" s="51">
        <v>1.8010000000000001E-3</v>
      </c>
      <c r="I776" s="51">
        <v>3.2169999999999998E-3</v>
      </c>
      <c r="J776" s="51">
        <v>7.456E-3</v>
      </c>
      <c r="K776" s="51">
        <v>5.2399999999999999E-3</v>
      </c>
      <c r="L776" s="51">
        <v>1.5287E-2</v>
      </c>
      <c r="M776" s="51">
        <v>1.8010000000000001E-3</v>
      </c>
      <c r="N776" s="51">
        <v>2.9929999999999998E-2</v>
      </c>
      <c r="O776" s="52">
        <v>142.16550000000001</v>
      </c>
      <c r="P776" s="50">
        <v>1280</v>
      </c>
      <c r="Q776" s="52">
        <v>2061.5299999999997</v>
      </c>
      <c r="R776" s="50">
        <v>6678.9</v>
      </c>
      <c r="S776" s="30">
        <v>93.382000000000005</v>
      </c>
      <c r="T776" s="50">
        <v>6.7149999999999999</v>
      </c>
      <c r="U776" s="50">
        <v>6.7107999999999999</v>
      </c>
      <c r="V776" s="50" t="s">
        <v>385</v>
      </c>
      <c r="W776" s="22" t="s">
        <v>385</v>
      </c>
      <c r="X776" s="22" t="s">
        <v>385</v>
      </c>
    </row>
    <row r="777" spans="1:24" ht="18.75" customHeight="1">
      <c r="A777" s="176">
        <v>44119</v>
      </c>
      <c r="B777" s="50">
        <v>186.10579999999999</v>
      </c>
      <c r="C777" s="50">
        <v>252.13560000000001</v>
      </c>
      <c r="D777" s="50">
        <v>66.933999999999997</v>
      </c>
      <c r="E777" s="50">
        <v>26.97</v>
      </c>
      <c r="F777" s="51">
        <v>9.3800000000000003E-4</v>
      </c>
      <c r="G777" s="51">
        <v>1.39E-3</v>
      </c>
      <c r="H777" s="51">
        <v>1.7470000000000001E-3</v>
      </c>
      <c r="I777" s="51">
        <v>3.1359999999999999E-3</v>
      </c>
      <c r="J777" s="51">
        <v>7.3220000000000004E-3</v>
      </c>
      <c r="K777" s="51">
        <v>5.1469999999999997E-3</v>
      </c>
      <c r="L777" s="51">
        <v>1.5134E-2</v>
      </c>
      <c r="M777" s="51">
        <v>1.7470000000000001E-3</v>
      </c>
      <c r="N777" s="51">
        <v>2.9940000000000001E-2</v>
      </c>
      <c r="O777" s="52">
        <v>142.1788</v>
      </c>
      <c r="P777" s="50">
        <v>1280</v>
      </c>
      <c r="Q777" s="52">
        <v>2061.5299999999997</v>
      </c>
      <c r="R777" s="50">
        <v>6678.9</v>
      </c>
      <c r="S777" s="30">
        <v>93.531000000000006</v>
      </c>
      <c r="T777" s="50">
        <v>6.7465999999999999</v>
      </c>
      <c r="U777" s="50">
        <v>6.7384000000000004</v>
      </c>
      <c r="V777" s="50" t="s">
        <v>385</v>
      </c>
      <c r="W777" s="22" t="s">
        <v>385</v>
      </c>
      <c r="X777" s="22" t="s">
        <v>385</v>
      </c>
    </row>
    <row r="778" spans="1:24" ht="18.75" customHeight="1">
      <c r="A778" s="176">
        <v>44118</v>
      </c>
      <c r="B778" s="50">
        <v>186.23599999999999</v>
      </c>
      <c r="C778" s="50">
        <v>252.85429999999999</v>
      </c>
      <c r="D778" s="50">
        <v>65</v>
      </c>
      <c r="E778" s="50">
        <v>26.4</v>
      </c>
      <c r="F778" s="51">
        <v>9.8900000000000008E-4</v>
      </c>
      <c r="G778" s="51">
        <v>1.39E-3</v>
      </c>
      <c r="H778" s="51">
        <v>1.7459999999999999E-3</v>
      </c>
      <c r="I778" s="51">
        <v>3.0400000000000002E-3</v>
      </c>
      <c r="J778" s="51">
        <v>7.2560000000000003E-3</v>
      </c>
      <c r="K778" s="51">
        <v>5.0540000000000003E-3</v>
      </c>
      <c r="L778" s="51">
        <v>1.5054E-2</v>
      </c>
      <c r="M778" s="51">
        <v>1.7459999999999999E-3</v>
      </c>
      <c r="N778" s="51">
        <v>2.9940000000000001E-2</v>
      </c>
      <c r="O778" s="52">
        <v>142.1763</v>
      </c>
      <c r="P778" s="50">
        <v>1280</v>
      </c>
      <c r="Q778" s="52">
        <v>2061.5299999999997</v>
      </c>
      <c r="R778" s="50">
        <v>6678.9</v>
      </c>
      <c r="S778" s="30">
        <v>93.064999999999998</v>
      </c>
      <c r="T778" s="50">
        <v>6.7458999999999998</v>
      </c>
      <c r="U778" s="50">
        <v>6.7449000000000003</v>
      </c>
      <c r="V778" s="50" t="s">
        <v>385</v>
      </c>
      <c r="W778" s="22" t="s">
        <v>385</v>
      </c>
      <c r="X778" s="22" t="s">
        <v>385</v>
      </c>
    </row>
    <row r="779" spans="1:24" ht="18.75" customHeight="1">
      <c r="A779" s="176">
        <v>44117</v>
      </c>
      <c r="B779" s="50">
        <v>186.16050000000001</v>
      </c>
      <c r="C779" s="50">
        <v>254.12610000000001</v>
      </c>
      <c r="D779" s="50">
        <v>63.5</v>
      </c>
      <c r="E779" s="50">
        <v>26.07</v>
      </c>
      <c r="F779" s="51">
        <v>8.8699999999999998E-4</v>
      </c>
      <c r="G779" s="51">
        <v>1.39E-3</v>
      </c>
      <c r="H779" s="51">
        <v>1.7459999999999999E-3</v>
      </c>
      <c r="I779" s="51">
        <v>3.0400000000000002E-3</v>
      </c>
      <c r="J779" s="51">
        <v>7.2719999999999998E-3</v>
      </c>
      <c r="K779" s="51">
        <v>5.0540000000000003E-3</v>
      </c>
      <c r="L779" s="51">
        <v>1.5107000000000001E-2</v>
      </c>
      <c r="M779" s="51">
        <v>1.7459999999999999E-3</v>
      </c>
      <c r="N779" s="51">
        <v>2.98E-2</v>
      </c>
      <c r="O779" s="52">
        <v>142.05590000000001</v>
      </c>
      <c r="P779" s="50">
        <v>1280</v>
      </c>
      <c r="Q779" s="52">
        <v>2061.5299999999997</v>
      </c>
      <c r="R779" s="50">
        <v>6678.9</v>
      </c>
      <c r="S779" s="30">
        <v>93.057000000000002</v>
      </c>
      <c r="T779" s="50">
        <v>6.6947000000000001</v>
      </c>
      <c r="U779" s="50">
        <v>6.6878000000000002</v>
      </c>
      <c r="V779" s="50" t="s">
        <v>385</v>
      </c>
      <c r="W779" s="22" t="s">
        <v>385</v>
      </c>
      <c r="X779" s="22" t="s">
        <v>385</v>
      </c>
    </row>
    <row r="780" spans="1:24" ht="18.75" customHeight="1">
      <c r="A780" s="176">
        <v>44116</v>
      </c>
      <c r="B780" s="50">
        <v>185.63749999999999</v>
      </c>
      <c r="C780" s="50">
        <v>253.8399</v>
      </c>
      <c r="D780" s="50">
        <v>68.343999999999994</v>
      </c>
      <c r="E780" s="50">
        <v>25.07</v>
      </c>
      <c r="F780" s="51">
        <v>9.3800000000000003E-4</v>
      </c>
      <c r="G780" s="51">
        <v>1.529E-3</v>
      </c>
      <c r="H780" s="51">
        <v>1.9819999999999998E-3</v>
      </c>
      <c r="I780" s="51">
        <v>3.3739999999999998E-3</v>
      </c>
      <c r="J780" s="51">
        <v>7.737E-3</v>
      </c>
      <c r="K780" s="51">
        <v>5.4900000000000001E-3</v>
      </c>
      <c r="L780" s="51">
        <v>1.5716999999999998E-2</v>
      </c>
      <c r="M780" s="51">
        <v>1.9819999999999998E-3</v>
      </c>
      <c r="N780" s="51">
        <v>2.9760000000000002E-2</v>
      </c>
      <c r="O780" s="52">
        <v>142.00200000000001</v>
      </c>
      <c r="P780" s="50">
        <v>1280</v>
      </c>
      <c r="Q780" s="52">
        <v>2061.5299999999997</v>
      </c>
      <c r="R780" s="50">
        <v>6678.9</v>
      </c>
      <c r="S780" s="30">
        <v>93.605000000000004</v>
      </c>
      <c r="T780" s="50">
        <v>6.7907999999999999</v>
      </c>
      <c r="U780" s="50">
        <v>6.7382</v>
      </c>
      <c r="V780" s="50" t="s">
        <v>385</v>
      </c>
      <c r="W780" s="22" t="s">
        <v>385</v>
      </c>
      <c r="X780" s="22" t="s">
        <v>385</v>
      </c>
    </row>
    <row r="781" spans="1:24" ht="18.75" customHeight="1">
      <c r="A781" s="176">
        <v>44113</v>
      </c>
      <c r="B781" s="50">
        <v>185.63749999999999</v>
      </c>
      <c r="C781" s="50">
        <v>253.8399</v>
      </c>
      <c r="D781" s="50">
        <v>68.343999999999994</v>
      </c>
      <c r="E781" s="50">
        <v>25</v>
      </c>
      <c r="F781" s="51">
        <v>9.3800000000000003E-4</v>
      </c>
      <c r="G781" s="51">
        <v>1.529E-3</v>
      </c>
      <c r="H781" s="51">
        <v>1.9819999999999998E-3</v>
      </c>
      <c r="I781" s="51">
        <v>3.3739999999999998E-3</v>
      </c>
      <c r="J781" s="51">
        <v>7.737E-3</v>
      </c>
      <c r="K781" s="51">
        <v>5.4900000000000001E-3</v>
      </c>
      <c r="L781" s="51">
        <v>1.5716999999999998E-2</v>
      </c>
      <c r="M781" s="51">
        <v>1.9819999999999998E-3</v>
      </c>
      <c r="N781" s="51">
        <v>2.9600000000000001E-2</v>
      </c>
      <c r="O781" s="52">
        <v>141.988</v>
      </c>
      <c r="P781" s="50">
        <v>1280</v>
      </c>
      <c r="Q781" s="52">
        <v>2061.5299999999997</v>
      </c>
      <c r="R781" s="50">
        <v>6678.9</v>
      </c>
      <c r="S781" s="30">
        <v>93.63</v>
      </c>
      <c r="T781" s="50">
        <v>6.7907999999999999</v>
      </c>
      <c r="U781" s="50">
        <v>6.7346000000000004</v>
      </c>
      <c r="V781" s="50" t="s">
        <v>385</v>
      </c>
      <c r="W781" s="22" t="s">
        <v>385</v>
      </c>
      <c r="X781" s="22" t="s">
        <v>385</v>
      </c>
    </row>
    <row r="782" spans="1:24" ht="18.75" customHeight="1">
      <c r="A782" s="176">
        <v>44112</v>
      </c>
      <c r="B782" s="50">
        <v>185.61959999999999</v>
      </c>
      <c r="C782" s="50">
        <v>253.41560000000001</v>
      </c>
      <c r="D782" s="50">
        <v>68.343999999999994</v>
      </c>
      <c r="E782" s="50">
        <v>26.36</v>
      </c>
      <c r="F782" s="51">
        <v>8.8699999999999998E-4</v>
      </c>
      <c r="G782" s="51">
        <v>1.508E-3</v>
      </c>
      <c r="H782" s="51">
        <v>1.9559999999999998E-3</v>
      </c>
      <c r="I782" s="51">
        <v>3.372E-3</v>
      </c>
      <c r="J782" s="51">
        <v>7.8519999999999996E-3</v>
      </c>
      <c r="K782" s="51">
        <v>5.5110000000000003E-3</v>
      </c>
      <c r="L782" s="51">
        <v>1.5866000000000002E-2</v>
      </c>
      <c r="M782" s="51">
        <v>1.9559999999999998E-3</v>
      </c>
      <c r="N782" s="51">
        <v>2.8879999999999999E-2</v>
      </c>
      <c r="O782" s="52">
        <v>141.97409999999999</v>
      </c>
      <c r="P782" s="50">
        <v>1280</v>
      </c>
      <c r="Q782" s="52">
        <v>2061.5299999999997</v>
      </c>
      <c r="R782" s="50">
        <v>6678.9</v>
      </c>
      <c r="S782" s="30">
        <v>93.686000000000007</v>
      </c>
      <c r="T782" s="50">
        <v>6.7907999999999999</v>
      </c>
      <c r="U782" s="50">
        <v>6.7474999999999996</v>
      </c>
      <c r="V782" s="50" t="s">
        <v>385</v>
      </c>
      <c r="W782" s="22" t="s">
        <v>385</v>
      </c>
      <c r="X782" s="22" t="s">
        <v>385</v>
      </c>
    </row>
    <row r="783" spans="1:24" ht="18.75" customHeight="1">
      <c r="A783" s="176">
        <v>44111</v>
      </c>
      <c r="B783" s="50">
        <v>185.39949999999999</v>
      </c>
      <c r="C783" s="50">
        <v>253.48849999999999</v>
      </c>
      <c r="D783" s="50">
        <v>71.281000000000006</v>
      </c>
      <c r="E783" s="50">
        <v>28.06</v>
      </c>
      <c r="F783" s="51">
        <v>9.1299999999999997E-4</v>
      </c>
      <c r="G783" s="51">
        <v>1.5070000000000001E-3</v>
      </c>
      <c r="H783" s="51">
        <v>1.9819999999999998E-3</v>
      </c>
      <c r="I783" s="51">
        <v>3.4190000000000002E-3</v>
      </c>
      <c r="J783" s="51">
        <v>7.868E-3</v>
      </c>
      <c r="K783" s="51">
        <v>5.5789999999999998E-3</v>
      </c>
      <c r="L783" s="51">
        <v>1.5859000000000002E-2</v>
      </c>
      <c r="M783" s="51">
        <v>1.9819999999999998E-3</v>
      </c>
      <c r="N783" s="51">
        <v>2.8879999999999999E-2</v>
      </c>
      <c r="O783" s="52">
        <v>141.96010000000001</v>
      </c>
      <c r="P783" s="50">
        <v>1280</v>
      </c>
      <c r="Q783" s="52">
        <v>2061.5299999999997</v>
      </c>
      <c r="R783" s="50">
        <v>6678.9</v>
      </c>
      <c r="S783" s="30">
        <v>93.513000000000005</v>
      </c>
      <c r="T783" s="50">
        <v>6.7907999999999999</v>
      </c>
      <c r="U783" s="50">
        <v>6.7191999999999998</v>
      </c>
      <c r="V783" s="50" t="s">
        <v>385</v>
      </c>
      <c r="W783" s="22" t="s">
        <v>385</v>
      </c>
      <c r="X783" s="22" t="s">
        <v>385</v>
      </c>
    </row>
    <row r="784" spans="1:24" ht="18.75" customHeight="1">
      <c r="A784" s="176">
        <v>44110</v>
      </c>
      <c r="B784" s="50">
        <v>185.60159999999999</v>
      </c>
      <c r="C784" s="50">
        <v>253.6069</v>
      </c>
      <c r="D784" s="50">
        <v>70.938000000000002</v>
      </c>
      <c r="E784" s="50">
        <v>29.48</v>
      </c>
      <c r="F784" s="51">
        <v>8.3699999999999996E-4</v>
      </c>
      <c r="G784" s="51">
        <v>1.467E-3</v>
      </c>
      <c r="H784" s="51">
        <v>1.7830000000000001E-3</v>
      </c>
      <c r="I784" s="51">
        <v>3.117E-3</v>
      </c>
      <c r="J784" s="51">
        <v>7.3530000000000002E-3</v>
      </c>
      <c r="K784" s="51">
        <v>5.1190000000000003E-3</v>
      </c>
      <c r="L784" s="51">
        <v>1.5365999999999999E-2</v>
      </c>
      <c r="M784" s="51">
        <v>1.7830000000000001E-3</v>
      </c>
      <c r="N784" s="51">
        <v>2.8879999999999999E-2</v>
      </c>
      <c r="O784" s="52">
        <v>141.91829999999999</v>
      </c>
      <c r="P784" s="50">
        <v>1280</v>
      </c>
      <c r="Q784" s="52">
        <v>2061.5299999999997</v>
      </c>
      <c r="R784" s="50">
        <v>6678.9</v>
      </c>
      <c r="S784" s="30">
        <v>93.843999999999994</v>
      </c>
      <c r="T784" s="50">
        <v>6.7907999999999999</v>
      </c>
      <c r="U784" s="50">
        <v>6.7537000000000003</v>
      </c>
      <c r="V784" s="50" t="s">
        <v>385</v>
      </c>
      <c r="W784" s="22" t="s">
        <v>385</v>
      </c>
      <c r="X784" s="22" t="s">
        <v>385</v>
      </c>
    </row>
    <row r="785" spans="1:24" ht="18.75" customHeight="1">
      <c r="A785" s="176">
        <v>44109</v>
      </c>
      <c r="B785" s="50">
        <v>185.23939999999999</v>
      </c>
      <c r="C785" s="50">
        <v>252.79509999999999</v>
      </c>
      <c r="D785" s="50">
        <v>77.281000000000006</v>
      </c>
      <c r="E785" s="50">
        <v>27.96</v>
      </c>
      <c r="F785" s="51">
        <v>8.6399999999999997E-4</v>
      </c>
      <c r="G785" s="51">
        <v>1.4469999999999999E-3</v>
      </c>
      <c r="H785" s="51">
        <v>1.8890000000000001E-3</v>
      </c>
      <c r="I785" s="51">
        <v>3.3540000000000002E-3</v>
      </c>
      <c r="J785" s="51">
        <v>7.8169999999999993E-3</v>
      </c>
      <c r="K785" s="51">
        <v>5.509E-3</v>
      </c>
      <c r="L785" s="51">
        <v>1.5892E-2</v>
      </c>
      <c r="M785" s="51">
        <v>1.8890000000000001E-3</v>
      </c>
      <c r="N785" s="51">
        <v>2.8879999999999999E-2</v>
      </c>
      <c r="O785" s="52">
        <v>141.90440000000001</v>
      </c>
      <c r="P785" s="50">
        <v>1280</v>
      </c>
      <c r="Q785" s="52">
        <v>2061.5299999999997</v>
      </c>
      <c r="R785" s="50">
        <v>6678.9</v>
      </c>
      <c r="S785" s="30">
        <v>93.710999999999999</v>
      </c>
      <c r="T785" s="50">
        <v>6.7907999999999999</v>
      </c>
      <c r="U785" s="50">
        <v>6.7492000000000001</v>
      </c>
      <c r="V785" s="50" t="s">
        <v>385</v>
      </c>
      <c r="W785" s="22" t="s">
        <v>385</v>
      </c>
      <c r="X785" s="22" t="s">
        <v>385</v>
      </c>
    </row>
    <row r="786" spans="1:24" ht="18.75" customHeight="1">
      <c r="A786" s="176">
        <v>44106</v>
      </c>
      <c r="B786" s="50">
        <v>185.51689999999999</v>
      </c>
      <c r="C786" s="50">
        <v>252.15799999999999</v>
      </c>
      <c r="D786" s="50">
        <v>77.281000000000006</v>
      </c>
      <c r="E786" s="50">
        <v>27.63</v>
      </c>
      <c r="F786" s="51">
        <v>8.6399999999999997E-4</v>
      </c>
      <c r="G786" s="51">
        <v>1.289E-3</v>
      </c>
      <c r="H786" s="51">
        <v>1.6490000000000001E-3</v>
      </c>
      <c r="I786" s="51">
        <v>2.8630000000000001E-3</v>
      </c>
      <c r="J786" s="51">
        <v>7.0049999999999999E-3</v>
      </c>
      <c r="K786" s="51">
        <v>4.8199999999999996E-3</v>
      </c>
      <c r="L786" s="51">
        <v>1.4867999999999999E-2</v>
      </c>
      <c r="M786" s="51">
        <v>1.6490000000000001E-3</v>
      </c>
      <c r="N786" s="51">
        <v>2.8879999999999999E-2</v>
      </c>
      <c r="O786" s="52">
        <v>141.8904</v>
      </c>
      <c r="P786" s="50">
        <v>1280</v>
      </c>
      <c r="Q786" s="52">
        <v>2061.5299999999997</v>
      </c>
      <c r="R786" s="50">
        <v>6678.9</v>
      </c>
      <c r="S786" s="30">
        <v>93.885999999999996</v>
      </c>
      <c r="T786" s="50">
        <v>6.7907999999999999</v>
      </c>
      <c r="U786" s="50">
        <v>6.7838000000000003</v>
      </c>
      <c r="V786" s="50" t="s">
        <v>385</v>
      </c>
      <c r="W786" s="22" t="s">
        <v>385</v>
      </c>
      <c r="X786" s="22" t="s">
        <v>385</v>
      </c>
    </row>
    <row r="787" spans="1:24" ht="18.75" customHeight="1">
      <c r="A787" s="176">
        <v>44105</v>
      </c>
      <c r="B787" s="50">
        <v>185.64930000000001</v>
      </c>
      <c r="C787" s="50">
        <v>252.04730000000001</v>
      </c>
      <c r="D787" s="50">
        <v>77.281000000000006</v>
      </c>
      <c r="E787" s="50">
        <v>26.7</v>
      </c>
      <c r="F787" s="51">
        <v>8.6399999999999997E-4</v>
      </c>
      <c r="G787" s="51">
        <v>1.2700000000000001E-3</v>
      </c>
      <c r="H787" s="51">
        <v>1.5679999999999999E-3</v>
      </c>
      <c r="I787" s="51">
        <v>2.7209999999999999E-3</v>
      </c>
      <c r="J787" s="51">
        <v>6.7739999999999996E-3</v>
      </c>
      <c r="K787" s="51">
        <v>4.6360000000000004E-3</v>
      </c>
      <c r="L787" s="51">
        <v>1.4552000000000001E-2</v>
      </c>
      <c r="M787" s="51">
        <v>1.5679999999999999E-3</v>
      </c>
      <c r="N787" s="51">
        <v>2.8879999999999999E-2</v>
      </c>
      <c r="O787" s="52">
        <v>141.892</v>
      </c>
      <c r="P787" s="50">
        <v>1020</v>
      </c>
      <c r="Q787" s="52">
        <v>2067.4299999999998</v>
      </c>
      <c r="R787" s="50">
        <v>6716.5</v>
      </c>
      <c r="S787" s="30">
        <v>93.891000000000005</v>
      </c>
      <c r="T787" s="50">
        <v>6.8159000000000001</v>
      </c>
      <c r="U787" s="50">
        <v>6.8167</v>
      </c>
      <c r="V787" s="50" t="s">
        <v>385</v>
      </c>
      <c r="W787" s="22" t="s">
        <v>385</v>
      </c>
      <c r="X787" s="22" t="s">
        <v>385</v>
      </c>
    </row>
    <row r="788" spans="1:24" ht="18.75" customHeight="1">
      <c r="A788" s="176">
        <v>44104</v>
      </c>
      <c r="B788" s="50">
        <v>185.62479999999999</v>
      </c>
      <c r="C788" s="50">
        <v>251.97319999999999</v>
      </c>
      <c r="D788" s="50">
        <v>77.281000000000006</v>
      </c>
      <c r="E788" s="50">
        <v>26.37</v>
      </c>
      <c r="F788" s="51">
        <v>9.1500000000000001E-4</v>
      </c>
      <c r="G788" s="51">
        <v>1.2700000000000001E-3</v>
      </c>
      <c r="H788" s="51">
        <v>1.5679999999999999E-3</v>
      </c>
      <c r="I788" s="51">
        <v>2.7680000000000001E-3</v>
      </c>
      <c r="J788" s="51">
        <v>6.8399999999999997E-3</v>
      </c>
      <c r="K788" s="51">
        <v>4.7039999999999998E-3</v>
      </c>
      <c r="L788" s="51">
        <v>1.4552000000000001E-2</v>
      </c>
      <c r="M788" s="51">
        <v>1.5679999999999999E-3</v>
      </c>
      <c r="N788" s="51">
        <v>2.8879999999999999E-2</v>
      </c>
      <c r="O788" s="52">
        <v>141.87530000000001</v>
      </c>
      <c r="P788" s="50">
        <v>1020</v>
      </c>
      <c r="Q788" s="52">
        <v>2067.4299999999998</v>
      </c>
      <c r="R788" s="50">
        <v>6716.5</v>
      </c>
      <c r="S788" s="30">
        <v>94.278000000000006</v>
      </c>
      <c r="T788" s="50">
        <v>6.8113000000000001</v>
      </c>
      <c r="U788" s="50">
        <v>6.8131000000000004</v>
      </c>
      <c r="V788" s="50" t="s">
        <v>385</v>
      </c>
      <c r="W788" s="22" t="s">
        <v>385</v>
      </c>
      <c r="X788" s="22" t="s">
        <v>385</v>
      </c>
    </row>
    <row r="789" spans="1:24" ht="18.75" customHeight="1">
      <c r="A789" s="176">
        <v>44103</v>
      </c>
      <c r="B789" s="50">
        <v>185.82480000000001</v>
      </c>
      <c r="C789" s="50">
        <v>250.15440000000001</v>
      </c>
      <c r="D789" s="50">
        <v>78.281000000000006</v>
      </c>
      <c r="E789" s="50">
        <v>26.27</v>
      </c>
      <c r="F789" s="51">
        <v>8.6399999999999997E-4</v>
      </c>
      <c r="G789" s="51">
        <v>1.23E-3</v>
      </c>
      <c r="H789" s="51">
        <v>1.462E-3</v>
      </c>
      <c r="I789" s="51">
        <v>2.5469999999999998E-3</v>
      </c>
      <c r="J789" s="51">
        <v>6.4949999999999999E-3</v>
      </c>
      <c r="K789" s="51">
        <v>4.4539999999999996E-3</v>
      </c>
      <c r="L789" s="51">
        <v>1.4149E-2</v>
      </c>
      <c r="M789" s="51">
        <v>1.462E-3</v>
      </c>
      <c r="N789" s="51">
        <v>2.8680000000000001E-2</v>
      </c>
      <c r="O789" s="52">
        <v>141.8587</v>
      </c>
      <c r="P789" s="50">
        <v>1020</v>
      </c>
      <c r="Q789" s="52">
        <v>2067.4299999999998</v>
      </c>
      <c r="R789" s="50">
        <v>6716.5</v>
      </c>
      <c r="S789" s="30">
        <v>94.641999999999996</v>
      </c>
      <c r="T789" s="50">
        <v>6.8238000000000003</v>
      </c>
      <c r="U789" s="50">
        <v>6.8284000000000002</v>
      </c>
      <c r="V789" s="50" t="s">
        <v>385</v>
      </c>
      <c r="W789" s="22" t="s">
        <v>385</v>
      </c>
      <c r="X789" s="22" t="s">
        <v>385</v>
      </c>
    </row>
    <row r="790" spans="1:24" ht="18.75" customHeight="1">
      <c r="A790" s="176">
        <v>44102</v>
      </c>
      <c r="B790" s="50">
        <v>185.6703</v>
      </c>
      <c r="C790" s="50">
        <v>248.59309999999999</v>
      </c>
      <c r="D790" s="50">
        <v>78.281000000000006</v>
      </c>
      <c r="E790" s="50">
        <v>26.19</v>
      </c>
      <c r="F790" s="51">
        <v>8.8699999999999998E-4</v>
      </c>
      <c r="G790" s="51">
        <v>1.25E-3</v>
      </c>
      <c r="H790" s="51">
        <v>1.4350000000000001E-3</v>
      </c>
      <c r="I790" s="51">
        <v>2.5790000000000001E-3</v>
      </c>
      <c r="J790" s="51">
        <v>6.5279999999999999E-3</v>
      </c>
      <c r="K790" s="51">
        <v>4.4759999999999999E-3</v>
      </c>
      <c r="L790" s="51">
        <v>1.4149E-2</v>
      </c>
      <c r="M790" s="51">
        <v>1.4350000000000001E-3</v>
      </c>
      <c r="N790" s="51">
        <v>2.8649999999999998E-2</v>
      </c>
      <c r="O790" s="52">
        <v>141.88059999999999</v>
      </c>
      <c r="P790" s="50">
        <v>1020</v>
      </c>
      <c r="Q790" s="52">
        <v>2067.4299999999998</v>
      </c>
      <c r="R790" s="50">
        <v>6716.5</v>
      </c>
      <c r="S790" s="30">
        <v>94.353999999999999</v>
      </c>
      <c r="T790" s="50">
        <v>6.8287000000000004</v>
      </c>
      <c r="U790" s="50">
        <v>6.8259999999999996</v>
      </c>
      <c r="V790" s="50" t="s">
        <v>385</v>
      </c>
      <c r="W790" s="22" t="s">
        <v>385</v>
      </c>
      <c r="X790" s="22" t="s">
        <v>385</v>
      </c>
    </row>
    <row r="791" spans="1:24" ht="18.75" customHeight="1">
      <c r="A791" s="176">
        <v>44099</v>
      </c>
      <c r="B791" s="50">
        <v>185.69229999999999</v>
      </c>
      <c r="C791" s="50">
        <v>249.31059999999999</v>
      </c>
      <c r="D791" s="50">
        <v>79.012</v>
      </c>
      <c r="E791" s="50">
        <v>26.38</v>
      </c>
      <c r="F791" s="51">
        <v>9.1299999999999997E-4</v>
      </c>
      <c r="G791" s="51">
        <v>1.289E-3</v>
      </c>
      <c r="H791" s="51">
        <v>1.488E-3</v>
      </c>
      <c r="I791" s="51">
        <v>2.673E-3</v>
      </c>
      <c r="J791" s="51">
        <v>6.5440000000000003E-3</v>
      </c>
      <c r="K791" s="51">
        <v>4.5450000000000004E-3</v>
      </c>
      <c r="L791" s="51">
        <v>1.4007E-2</v>
      </c>
      <c r="M791" s="51">
        <v>1.488E-3</v>
      </c>
      <c r="N791" s="51">
        <v>2.8649999999999998E-2</v>
      </c>
      <c r="O791" s="52">
        <v>141.83150000000001</v>
      </c>
      <c r="P791" s="50">
        <v>1020</v>
      </c>
      <c r="Q791" s="52">
        <v>2067.4299999999998</v>
      </c>
      <c r="R791" s="50">
        <v>6716.5</v>
      </c>
      <c r="S791" s="30">
        <v>94.388999999999996</v>
      </c>
      <c r="T791" s="50">
        <v>6.8090999999999999</v>
      </c>
      <c r="U791" s="50">
        <v>6.8251999999999997</v>
      </c>
      <c r="V791" s="50" t="s">
        <v>385</v>
      </c>
      <c r="W791" s="22" t="s">
        <v>385</v>
      </c>
      <c r="X791" s="22" t="s">
        <v>385</v>
      </c>
    </row>
    <row r="792" spans="1:24" ht="18.75" customHeight="1">
      <c r="A792" s="176">
        <v>44098</v>
      </c>
      <c r="B792" s="50">
        <v>185.8509</v>
      </c>
      <c r="C792" s="50">
        <v>254.23339999999999</v>
      </c>
      <c r="D792" s="50">
        <v>77.468999999999994</v>
      </c>
      <c r="E792" s="50">
        <v>28.51</v>
      </c>
      <c r="F792" s="51">
        <v>9.1299999999999997E-4</v>
      </c>
      <c r="G792" s="51">
        <v>1.328E-3</v>
      </c>
      <c r="H792" s="51">
        <v>1.5659999999999999E-3</v>
      </c>
      <c r="I792" s="51">
        <v>2.7520000000000001E-3</v>
      </c>
      <c r="J792" s="51">
        <v>6.659E-3</v>
      </c>
      <c r="K792" s="51">
        <v>4.5409999999999999E-3</v>
      </c>
      <c r="L792" s="51">
        <v>1.4076999999999999E-2</v>
      </c>
      <c r="M792" s="51">
        <v>1.5659999999999999E-3</v>
      </c>
      <c r="N792" s="51">
        <v>2.8289999999999999E-2</v>
      </c>
      <c r="O792" s="52">
        <v>141.822</v>
      </c>
      <c r="P792" s="50">
        <v>1020</v>
      </c>
      <c r="Q792" s="52">
        <v>2067.4299999999998</v>
      </c>
      <c r="R792" s="50">
        <v>6716.5</v>
      </c>
      <c r="S792" s="30">
        <v>93.988</v>
      </c>
      <c r="T792" s="50">
        <v>6.7798999999999996</v>
      </c>
      <c r="U792" s="50">
        <v>6.7839999999999998</v>
      </c>
      <c r="V792" s="50" t="s">
        <v>385</v>
      </c>
      <c r="W792" s="22" t="s">
        <v>385</v>
      </c>
      <c r="X792" s="22" t="s">
        <v>385</v>
      </c>
    </row>
    <row r="793" spans="1:24" ht="18.75" customHeight="1">
      <c r="A793" s="176">
        <v>44097</v>
      </c>
      <c r="B793" s="50">
        <v>185.95660000000001</v>
      </c>
      <c r="C793" s="50">
        <v>255.4691</v>
      </c>
      <c r="D793" s="50">
        <v>73.093999999999994</v>
      </c>
      <c r="E793" s="50">
        <v>28.58</v>
      </c>
      <c r="F793" s="51">
        <v>8.8699999999999998E-4</v>
      </c>
      <c r="G793" s="51">
        <v>1.387E-3</v>
      </c>
      <c r="H793" s="51">
        <v>1.5920000000000001E-3</v>
      </c>
      <c r="I793" s="51">
        <v>2.7070000000000002E-3</v>
      </c>
      <c r="J793" s="51">
        <v>6.7239999999999999E-3</v>
      </c>
      <c r="K793" s="51">
        <v>4.5869999999999999E-3</v>
      </c>
      <c r="L793" s="51">
        <v>1.4168E-2</v>
      </c>
      <c r="M793" s="51">
        <v>1.5920000000000001E-3</v>
      </c>
      <c r="N793" s="51">
        <v>2.802E-2</v>
      </c>
      <c r="O793" s="52">
        <v>141.8329</v>
      </c>
      <c r="P793" s="50">
        <v>1020</v>
      </c>
      <c r="Q793" s="52">
        <v>2067.4299999999998</v>
      </c>
      <c r="R793" s="50">
        <v>6716.5</v>
      </c>
      <c r="S793" s="30">
        <v>93.656000000000006</v>
      </c>
      <c r="T793" s="50">
        <v>6.8052999999999999</v>
      </c>
      <c r="U793" s="50">
        <v>6.7929000000000004</v>
      </c>
      <c r="V793" s="50" t="s">
        <v>385</v>
      </c>
      <c r="W793" s="22" t="s">
        <v>385</v>
      </c>
      <c r="X793" s="22" t="s">
        <v>385</v>
      </c>
    </row>
    <row r="794" spans="1:24" ht="18.75" customHeight="1">
      <c r="A794" s="176">
        <v>44096</v>
      </c>
      <c r="B794" s="50">
        <v>186.01679999999999</v>
      </c>
      <c r="C794" s="50">
        <v>255.3828</v>
      </c>
      <c r="D794" s="50">
        <v>73.688000000000002</v>
      </c>
      <c r="E794" s="50">
        <v>26.86</v>
      </c>
      <c r="F794" s="51">
        <v>8.6200000000000003E-4</v>
      </c>
      <c r="G794" s="51">
        <v>1.351E-3</v>
      </c>
      <c r="H794" s="51">
        <v>1.539E-3</v>
      </c>
      <c r="I794" s="51">
        <v>2.6589999999999999E-3</v>
      </c>
      <c r="J794" s="51">
        <v>6.7080000000000004E-3</v>
      </c>
      <c r="K794" s="51">
        <v>4.542E-3</v>
      </c>
      <c r="L794" s="51">
        <v>1.4233000000000001E-2</v>
      </c>
      <c r="M794" s="51">
        <v>1.539E-3</v>
      </c>
      <c r="N794" s="51">
        <v>2.802E-2</v>
      </c>
      <c r="O794" s="52">
        <v>141.79910000000001</v>
      </c>
      <c r="P794" s="50">
        <v>1020</v>
      </c>
      <c r="Q794" s="52">
        <v>2067.4299999999998</v>
      </c>
      <c r="R794" s="50">
        <v>6716.5</v>
      </c>
      <c r="S794" s="30">
        <v>92.926000000000002</v>
      </c>
      <c r="T794" s="50">
        <v>6.7690999999999999</v>
      </c>
      <c r="U794" s="50">
        <v>6.7790999999999997</v>
      </c>
      <c r="V794" s="50" t="s">
        <v>385</v>
      </c>
      <c r="W794" s="22" t="s">
        <v>385</v>
      </c>
      <c r="X794" s="22" t="s">
        <v>385</v>
      </c>
    </row>
    <row r="795" spans="1:24" ht="18.75" customHeight="1">
      <c r="A795" s="176">
        <v>44095</v>
      </c>
      <c r="B795" s="50">
        <v>186.01519999999999</v>
      </c>
      <c r="C795" s="50">
        <v>255.52879999999999</v>
      </c>
      <c r="D795" s="50">
        <v>73.688000000000002</v>
      </c>
      <c r="E795" s="50">
        <v>27.78</v>
      </c>
      <c r="F795" s="51">
        <v>7.8600000000000002E-4</v>
      </c>
      <c r="G795" s="51">
        <v>1.371E-3</v>
      </c>
      <c r="H795" s="51">
        <v>1.539E-3</v>
      </c>
      <c r="I795" s="51">
        <v>2.6589999999999999E-3</v>
      </c>
      <c r="J795" s="51">
        <v>6.6579999999999999E-3</v>
      </c>
      <c r="K795" s="51">
        <v>4.542E-3</v>
      </c>
      <c r="L795" s="51">
        <v>1.4148000000000001E-2</v>
      </c>
      <c r="M795" s="51">
        <v>1.539E-3</v>
      </c>
      <c r="N795" s="51">
        <v>2.7949999999999999E-2</v>
      </c>
      <c r="O795" s="52">
        <v>141.77459999999999</v>
      </c>
      <c r="P795" s="50">
        <v>1020</v>
      </c>
      <c r="Q795" s="52">
        <v>2067.4299999999998</v>
      </c>
      <c r="R795" s="50">
        <v>6716.5</v>
      </c>
      <c r="S795" s="30">
        <v>92.97</v>
      </c>
      <c r="T795" s="50">
        <v>6.7637999999999998</v>
      </c>
      <c r="U795" s="50">
        <v>6.7538999999999998</v>
      </c>
      <c r="V795" s="50" t="s">
        <v>385</v>
      </c>
      <c r="W795" s="22" t="s">
        <v>385</v>
      </c>
      <c r="X795" s="22" t="s">
        <v>385</v>
      </c>
    </row>
    <row r="796" spans="1:24" ht="18.75" customHeight="1">
      <c r="A796" s="176">
        <v>44092</v>
      </c>
      <c r="B796" s="50">
        <v>185.9075</v>
      </c>
      <c r="C796" s="50">
        <v>255.36410000000001</v>
      </c>
      <c r="D796" s="50">
        <v>56.844000000000001</v>
      </c>
      <c r="E796" s="50">
        <v>25.83</v>
      </c>
      <c r="F796" s="51">
        <v>8.1099999999999998E-4</v>
      </c>
      <c r="G796" s="51">
        <v>1.3910000000000001E-3</v>
      </c>
      <c r="H796" s="51">
        <v>1.6180000000000001E-3</v>
      </c>
      <c r="I796" s="51">
        <v>2.8189999999999999E-3</v>
      </c>
      <c r="J796" s="51">
        <v>6.9369999999999996E-3</v>
      </c>
      <c r="K796" s="51">
        <v>4.7479999999999996E-3</v>
      </c>
      <c r="L796" s="51">
        <v>1.4532E-2</v>
      </c>
      <c r="M796" s="51">
        <v>1.6180000000000001E-3</v>
      </c>
      <c r="N796" s="51">
        <v>2.8230000000000002E-2</v>
      </c>
      <c r="O796" s="52">
        <v>141.69749999999999</v>
      </c>
      <c r="P796" s="50">
        <v>1020</v>
      </c>
      <c r="Q796" s="52">
        <v>2067.4299999999998</v>
      </c>
      <c r="R796" s="50">
        <v>6716.5</v>
      </c>
      <c r="S796" s="30">
        <v>93.213999999999999</v>
      </c>
      <c r="T796" s="50">
        <v>6.7548000000000004</v>
      </c>
      <c r="U796" s="50">
        <v>6.7453000000000003</v>
      </c>
      <c r="V796" s="50" t="s">
        <v>385</v>
      </c>
      <c r="W796" s="22" t="s">
        <v>385</v>
      </c>
      <c r="X796" s="22" t="s">
        <v>385</v>
      </c>
    </row>
    <row r="797" spans="1:24" ht="18.75" customHeight="1">
      <c r="A797" s="176">
        <v>44091</v>
      </c>
      <c r="B797" s="50">
        <v>185.97020000000001</v>
      </c>
      <c r="C797" s="50">
        <v>255.24700000000001</v>
      </c>
      <c r="D797" s="50">
        <v>56.844000000000001</v>
      </c>
      <c r="E797" s="50">
        <v>26.46</v>
      </c>
      <c r="F797" s="51">
        <v>8.3699999999999996E-4</v>
      </c>
      <c r="G797" s="51">
        <v>1.3500000000000001E-3</v>
      </c>
      <c r="H797" s="51">
        <v>1.5900000000000001E-3</v>
      </c>
      <c r="I797" s="51">
        <v>2.7699999999999999E-3</v>
      </c>
      <c r="J797" s="51">
        <v>6.8869999999999999E-3</v>
      </c>
      <c r="K797" s="51">
        <v>4.7029999999999997E-3</v>
      </c>
      <c r="L797" s="51">
        <v>1.4388E-2</v>
      </c>
      <c r="M797" s="51">
        <v>1.5900000000000001E-3</v>
      </c>
      <c r="N797" s="51">
        <v>2.845E-2</v>
      </c>
      <c r="O797" s="52">
        <v>141.72059999999999</v>
      </c>
      <c r="P797" s="50">
        <v>1020</v>
      </c>
      <c r="Q797" s="52">
        <v>2067.4299999999998</v>
      </c>
      <c r="R797" s="50">
        <v>6716.5</v>
      </c>
      <c r="S797" s="30">
        <v>93.05</v>
      </c>
      <c r="T797" s="50">
        <v>6.7826000000000004</v>
      </c>
      <c r="U797" s="50">
        <v>6.7803000000000004</v>
      </c>
      <c r="V797" s="50" t="s">
        <v>385</v>
      </c>
      <c r="W797" s="22" t="s">
        <v>385</v>
      </c>
      <c r="X797" s="22" t="s">
        <v>385</v>
      </c>
    </row>
    <row r="798" spans="1:24" ht="18.75" customHeight="1">
      <c r="A798" s="176">
        <v>44090</v>
      </c>
      <c r="B798" s="50">
        <v>185.93029999999999</v>
      </c>
      <c r="C798" s="50">
        <v>255.17449999999999</v>
      </c>
      <c r="D798" s="50">
        <v>56.844000000000001</v>
      </c>
      <c r="E798" s="50">
        <v>26.04</v>
      </c>
      <c r="F798" s="51">
        <v>9.3800000000000003E-4</v>
      </c>
      <c r="G798" s="51">
        <v>1.3699999999999999E-3</v>
      </c>
      <c r="H798" s="51">
        <v>1.616E-3</v>
      </c>
      <c r="I798" s="51">
        <v>2.8180000000000002E-3</v>
      </c>
      <c r="J798" s="51">
        <v>6.9690000000000004E-3</v>
      </c>
      <c r="K798" s="51">
        <v>4.7479999999999996E-3</v>
      </c>
      <c r="L798" s="51">
        <v>1.4590000000000001E-2</v>
      </c>
      <c r="M798" s="51">
        <v>1.616E-3</v>
      </c>
      <c r="N798" s="51">
        <v>2.8289999999999999E-2</v>
      </c>
      <c r="O798" s="52">
        <v>141.73920000000001</v>
      </c>
      <c r="P798" s="50">
        <v>1020</v>
      </c>
      <c r="Q798" s="52">
        <v>2067.4299999999998</v>
      </c>
      <c r="R798" s="50">
        <v>6716.5</v>
      </c>
      <c r="S798" s="30">
        <v>93.052000000000007</v>
      </c>
      <c r="T798" s="50">
        <v>6.8105000000000002</v>
      </c>
      <c r="U798" s="50">
        <v>6.8083999999999998</v>
      </c>
      <c r="V798" s="50" t="s">
        <v>385</v>
      </c>
      <c r="W798" s="22" t="s">
        <v>385</v>
      </c>
      <c r="X798" s="22" t="s">
        <v>385</v>
      </c>
    </row>
    <row r="799" spans="1:24" ht="18.75" customHeight="1">
      <c r="A799" s="176">
        <v>44089</v>
      </c>
      <c r="B799" s="50">
        <v>185.97569999999999</v>
      </c>
      <c r="C799" s="50">
        <v>254.6773</v>
      </c>
      <c r="D799" s="50">
        <v>58.530999999999999</v>
      </c>
      <c r="E799" s="50">
        <v>25.59</v>
      </c>
      <c r="F799" s="51">
        <v>9.8900000000000008E-4</v>
      </c>
      <c r="G799" s="51">
        <v>1.39E-3</v>
      </c>
      <c r="H799" s="51">
        <v>1.616E-3</v>
      </c>
      <c r="I799" s="51">
        <v>2.722E-3</v>
      </c>
      <c r="J799" s="51">
        <v>6.7889999999999999E-3</v>
      </c>
      <c r="K799" s="51">
        <v>4.5890000000000002E-3</v>
      </c>
      <c r="L799" s="51">
        <v>1.431E-2</v>
      </c>
      <c r="M799" s="51">
        <v>1.616E-3</v>
      </c>
      <c r="N799" s="51">
        <v>2.8639999999999999E-2</v>
      </c>
      <c r="O799" s="52">
        <v>141.77950000000001</v>
      </c>
      <c r="P799" s="50">
        <v>1020</v>
      </c>
      <c r="Q799" s="52">
        <v>2067.4299999999998</v>
      </c>
      <c r="R799" s="50">
        <v>6716.5</v>
      </c>
      <c r="S799" s="30">
        <v>93.332999999999998</v>
      </c>
      <c r="T799" s="50">
        <v>6.8343999999999996</v>
      </c>
      <c r="U799" s="50">
        <v>6.8331</v>
      </c>
      <c r="V799" s="50" t="s">
        <v>385</v>
      </c>
      <c r="W799" s="22" t="s">
        <v>385</v>
      </c>
      <c r="X799" s="22" t="s">
        <v>385</v>
      </c>
    </row>
    <row r="800" spans="1:24" ht="18.75" customHeight="1">
      <c r="A800" s="176">
        <v>44088</v>
      </c>
      <c r="B800" s="50">
        <v>186.1857</v>
      </c>
      <c r="C800" s="50">
        <v>254.40960000000001</v>
      </c>
      <c r="D800" s="50">
        <v>58.530999999999999</v>
      </c>
      <c r="E800" s="50">
        <v>25.85</v>
      </c>
      <c r="F800" s="51">
        <v>1.039E-3</v>
      </c>
      <c r="G800" s="51">
        <v>1.3699999999999999E-3</v>
      </c>
      <c r="H800" s="51">
        <v>1.5889999999999999E-3</v>
      </c>
      <c r="I800" s="51">
        <v>2.643E-3</v>
      </c>
      <c r="J800" s="51">
        <v>6.7229999999999998E-3</v>
      </c>
      <c r="K800" s="51">
        <v>4.5430000000000002E-3</v>
      </c>
      <c r="L800" s="51">
        <v>1.4116E-2</v>
      </c>
      <c r="M800" s="51">
        <v>1.5889999999999999E-3</v>
      </c>
      <c r="N800" s="51">
        <v>2.9069999999999999E-2</v>
      </c>
      <c r="O800" s="52">
        <v>141.7696</v>
      </c>
      <c r="P800" s="50">
        <v>1020</v>
      </c>
      <c r="Q800" s="52">
        <v>2067.4299999999998</v>
      </c>
      <c r="R800" s="50">
        <v>6716.5</v>
      </c>
      <c r="S800" s="30">
        <v>93.335999999999999</v>
      </c>
      <c r="T800" s="50">
        <v>6.8342999999999998</v>
      </c>
      <c r="U800" s="50">
        <v>6.8451000000000004</v>
      </c>
      <c r="V800" s="50" t="s">
        <v>385</v>
      </c>
      <c r="W800" s="22" t="s">
        <v>385</v>
      </c>
      <c r="X800" s="22" t="s">
        <v>385</v>
      </c>
    </row>
    <row r="801" spans="1:24" ht="18.75" customHeight="1">
      <c r="A801" s="176">
        <v>44085</v>
      </c>
      <c r="B801" s="50">
        <v>186.20849999999999</v>
      </c>
      <c r="C801" s="50">
        <v>254.27780000000001</v>
      </c>
      <c r="D801" s="50">
        <v>58.530999999999999</v>
      </c>
      <c r="E801" s="50">
        <v>26.87</v>
      </c>
      <c r="F801" s="51">
        <v>1.09E-3</v>
      </c>
      <c r="G801" s="51">
        <v>1.2700000000000001E-3</v>
      </c>
      <c r="H801" s="51">
        <v>1.511E-3</v>
      </c>
      <c r="I801" s="51">
        <v>2.516E-3</v>
      </c>
      <c r="J801" s="51">
        <v>6.6579999999999999E-3</v>
      </c>
      <c r="K801" s="51">
        <v>4.4520000000000002E-3</v>
      </c>
      <c r="L801" s="51">
        <v>1.4116E-2</v>
      </c>
      <c r="M801" s="51">
        <v>1.511E-3</v>
      </c>
      <c r="N801" s="51">
        <v>2.8920000000000001E-2</v>
      </c>
      <c r="O801" s="52">
        <v>141.7687</v>
      </c>
      <c r="P801" s="50">
        <v>1020</v>
      </c>
      <c r="Q801" s="52">
        <v>2067.4299999999998</v>
      </c>
      <c r="R801" s="50">
        <v>6716.5</v>
      </c>
      <c r="S801" s="30">
        <v>93.254999999999995</v>
      </c>
      <c r="T801" s="50">
        <v>6.8333000000000004</v>
      </c>
      <c r="U801" s="50">
        <v>6.8316999999999997</v>
      </c>
      <c r="V801" s="50" t="s">
        <v>385</v>
      </c>
      <c r="W801" s="22" t="s">
        <v>385</v>
      </c>
      <c r="X801" s="22" t="s">
        <v>385</v>
      </c>
    </row>
    <row r="802" spans="1:24" ht="18.75" customHeight="1">
      <c r="A802" s="176">
        <v>44084</v>
      </c>
      <c r="B802" s="50">
        <v>186.13059999999999</v>
      </c>
      <c r="C802" s="50">
        <v>254.7372</v>
      </c>
      <c r="D802" s="50">
        <v>58.530999999999999</v>
      </c>
      <c r="E802" s="50">
        <v>29.71</v>
      </c>
      <c r="F802" s="51">
        <v>1.0399999999999999E-3</v>
      </c>
      <c r="G802" s="51">
        <v>1.389E-3</v>
      </c>
      <c r="H802" s="51">
        <v>1.616E-3</v>
      </c>
      <c r="I802" s="51">
        <v>2.6740000000000002E-3</v>
      </c>
      <c r="J802" s="51">
        <v>6.7720000000000002E-3</v>
      </c>
      <c r="K802" s="51">
        <v>4.6350000000000002E-3</v>
      </c>
      <c r="L802" s="51">
        <v>1.4187E-2</v>
      </c>
      <c r="M802" s="51">
        <v>1.616E-3</v>
      </c>
      <c r="N802" s="51">
        <v>2.8889999999999999E-2</v>
      </c>
      <c r="O802" s="52">
        <v>141.7398</v>
      </c>
      <c r="P802" s="50">
        <v>1020</v>
      </c>
      <c r="Q802" s="52">
        <v>2067.4299999999998</v>
      </c>
      <c r="R802" s="50">
        <v>6716.5</v>
      </c>
      <c r="S802" s="30">
        <v>93.444999999999993</v>
      </c>
      <c r="T802" s="50">
        <v>6.8464</v>
      </c>
      <c r="U802" s="50">
        <v>6.8537999999999997</v>
      </c>
      <c r="V802" s="50" t="s">
        <v>385</v>
      </c>
      <c r="W802" s="22" t="s">
        <v>385</v>
      </c>
      <c r="X802" s="22" t="s">
        <v>385</v>
      </c>
    </row>
    <row r="803" spans="1:24" ht="18.75" customHeight="1">
      <c r="A803" s="176">
        <v>44083</v>
      </c>
      <c r="B803" s="50">
        <v>186.03749999999999</v>
      </c>
      <c r="C803" s="50">
        <v>254.67570000000001</v>
      </c>
      <c r="D803" s="50">
        <v>58.530999999999999</v>
      </c>
      <c r="E803" s="50">
        <v>28.81</v>
      </c>
      <c r="F803" s="51">
        <v>1.0139999999999999E-3</v>
      </c>
      <c r="G803" s="51">
        <v>1.4679999999999999E-3</v>
      </c>
      <c r="H803" s="51">
        <v>1.72E-3</v>
      </c>
      <c r="I803" s="51">
        <v>2.8170000000000001E-3</v>
      </c>
      <c r="J803" s="51">
        <v>7.0010000000000003E-3</v>
      </c>
      <c r="K803" s="51">
        <v>4.7949999999999998E-3</v>
      </c>
      <c r="L803" s="51">
        <v>1.457E-2</v>
      </c>
      <c r="M803" s="51">
        <v>1.72E-3</v>
      </c>
      <c r="N803" s="51">
        <v>2.9420000000000002E-2</v>
      </c>
      <c r="O803" s="52">
        <v>141.73589999999999</v>
      </c>
      <c r="P803" s="50">
        <v>1020</v>
      </c>
      <c r="Q803" s="52">
        <v>2067.4299999999998</v>
      </c>
      <c r="R803" s="50">
        <v>6716.5</v>
      </c>
      <c r="S803" s="30">
        <v>92.718999999999994</v>
      </c>
      <c r="T803" s="50">
        <v>6.8304999999999998</v>
      </c>
      <c r="U803" s="50">
        <v>6.8324999999999996</v>
      </c>
      <c r="V803" s="50" t="s">
        <v>385</v>
      </c>
      <c r="W803" s="22" t="s">
        <v>385</v>
      </c>
      <c r="X803" s="22" t="s">
        <v>385</v>
      </c>
    </row>
    <row r="804" spans="1:24" ht="18.75" customHeight="1">
      <c r="A804" s="176">
        <v>44082</v>
      </c>
      <c r="B804" s="50">
        <v>186.26159999999999</v>
      </c>
      <c r="C804" s="50">
        <v>255.47409999999999</v>
      </c>
      <c r="D804" s="50">
        <v>58.530999999999999</v>
      </c>
      <c r="E804" s="50">
        <v>31.46</v>
      </c>
      <c r="F804" s="51">
        <v>1.093E-3</v>
      </c>
      <c r="G804" s="51">
        <v>1.408E-3</v>
      </c>
      <c r="H804" s="51">
        <v>1.6509999999999999E-3</v>
      </c>
      <c r="I804" s="51">
        <v>2.6740000000000002E-3</v>
      </c>
      <c r="J804" s="51">
        <v>6.7879999999999998E-3</v>
      </c>
      <c r="K804" s="51">
        <v>4.6350000000000002E-3</v>
      </c>
      <c r="L804" s="51">
        <v>1.4213E-2</v>
      </c>
      <c r="M804" s="51">
        <v>1.6509999999999999E-3</v>
      </c>
      <c r="N804" s="51">
        <v>2.9770000000000001E-2</v>
      </c>
      <c r="O804" s="52">
        <v>141.7465</v>
      </c>
      <c r="P804" s="50">
        <v>1020</v>
      </c>
      <c r="Q804" s="52">
        <v>2067.4299999999998</v>
      </c>
      <c r="R804" s="50">
        <v>6716.5</v>
      </c>
      <c r="S804" s="30">
        <v>92.718999999999994</v>
      </c>
      <c r="T804" s="50">
        <v>6.8425000000000002</v>
      </c>
      <c r="U804" s="50">
        <v>6.8369</v>
      </c>
      <c r="V804" s="50" t="s">
        <v>385</v>
      </c>
      <c r="W804" s="22" t="s">
        <v>385</v>
      </c>
      <c r="X804" s="22" t="s">
        <v>385</v>
      </c>
    </row>
    <row r="805" spans="1:24" ht="18.75" customHeight="1">
      <c r="A805" s="176">
        <v>44081</v>
      </c>
      <c r="B805" s="50">
        <v>185.93389999999999</v>
      </c>
      <c r="C805" s="50">
        <v>255.7499</v>
      </c>
      <c r="D805" s="50">
        <v>58.469000000000001</v>
      </c>
      <c r="E805" s="50">
        <v>30.75</v>
      </c>
      <c r="F805" s="51">
        <v>9.9099999999999991E-4</v>
      </c>
      <c r="G805" s="51">
        <v>1.428E-3</v>
      </c>
      <c r="H805" s="51">
        <v>1.7309999999999999E-3</v>
      </c>
      <c r="I805" s="51">
        <v>2.9910000000000002E-3</v>
      </c>
      <c r="J805" s="51">
        <v>7.1799999999999998E-3</v>
      </c>
      <c r="K805" s="51">
        <v>5.0229999999999997E-3</v>
      </c>
      <c r="L805" s="51">
        <v>1.4714E-2</v>
      </c>
      <c r="M805" s="51">
        <v>1.7309999999999999E-3</v>
      </c>
      <c r="N805" s="51">
        <v>2.997E-2</v>
      </c>
      <c r="O805" s="52">
        <v>141.73050000000001</v>
      </c>
      <c r="P805" s="50">
        <v>1020</v>
      </c>
      <c r="Q805" s="52">
        <v>2067.4299999999998</v>
      </c>
      <c r="R805" s="50">
        <v>6716.5</v>
      </c>
      <c r="S805" s="30">
        <v>92.739000000000004</v>
      </c>
      <c r="T805" s="50">
        <v>6.8487999999999998</v>
      </c>
      <c r="U805" s="50">
        <v>6.8472</v>
      </c>
      <c r="V805" s="50" t="s">
        <v>385</v>
      </c>
      <c r="W805" s="22" t="s">
        <v>385</v>
      </c>
      <c r="X805" s="22" t="s">
        <v>385</v>
      </c>
    </row>
    <row r="806" spans="1:24" ht="18.75" customHeight="1">
      <c r="A806" s="176">
        <v>44078</v>
      </c>
      <c r="B806" s="50">
        <v>185.93389999999999</v>
      </c>
      <c r="C806" s="50">
        <v>255.7499</v>
      </c>
      <c r="D806" s="50">
        <v>65.031000000000006</v>
      </c>
      <c r="E806" s="50">
        <v>30.75</v>
      </c>
      <c r="F806" s="51">
        <v>9.9099999999999991E-4</v>
      </c>
      <c r="G806" s="51">
        <v>1.428E-3</v>
      </c>
      <c r="H806" s="51">
        <v>1.7309999999999999E-3</v>
      </c>
      <c r="I806" s="51">
        <v>2.9910000000000002E-3</v>
      </c>
      <c r="J806" s="51">
        <v>7.1799999999999998E-3</v>
      </c>
      <c r="K806" s="51">
        <v>5.0229999999999997E-3</v>
      </c>
      <c r="L806" s="51">
        <v>1.4714E-2</v>
      </c>
      <c r="M806" s="51">
        <v>1.7309999999999999E-3</v>
      </c>
      <c r="N806" s="51">
        <v>2.9790000000000001E-2</v>
      </c>
      <c r="O806" s="52">
        <v>141.82740000000001</v>
      </c>
      <c r="P806" s="50">
        <v>1020</v>
      </c>
      <c r="Q806" s="52">
        <v>2067.4299999999998</v>
      </c>
      <c r="R806" s="50">
        <v>6716.5</v>
      </c>
      <c r="S806" s="30">
        <v>92.846999999999994</v>
      </c>
      <c r="T806" s="50">
        <v>6.8383000000000003</v>
      </c>
      <c r="U806" s="50">
        <v>6.8329000000000004</v>
      </c>
      <c r="V806" s="50" t="s">
        <v>385</v>
      </c>
      <c r="W806" s="22" t="s">
        <v>385</v>
      </c>
      <c r="X806" s="22" t="s">
        <v>385</v>
      </c>
    </row>
    <row r="807" spans="1:24" ht="18.75" customHeight="1">
      <c r="A807" s="176">
        <v>44077</v>
      </c>
      <c r="B807" s="50">
        <v>186.73330000000001</v>
      </c>
      <c r="C807" s="50">
        <v>256.21109999999999</v>
      </c>
      <c r="D807" s="50">
        <v>65.031000000000006</v>
      </c>
      <c r="E807" s="50">
        <v>33.6</v>
      </c>
      <c r="F807" s="51">
        <v>9.9099999999999991E-4</v>
      </c>
      <c r="G807" s="51">
        <v>1.2700000000000001E-3</v>
      </c>
      <c r="H807" s="51">
        <v>1.436E-3</v>
      </c>
      <c r="I807" s="51">
        <v>2.4840000000000001E-3</v>
      </c>
      <c r="J807" s="51">
        <v>6.3470000000000002E-3</v>
      </c>
      <c r="K807" s="51">
        <v>4.3639999999999998E-3</v>
      </c>
      <c r="L807" s="51">
        <v>1.3616E-2</v>
      </c>
      <c r="M807" s="51">
        <v>1.436E-3</v>
      </c>
      <c r="N807" s="51">
        <v>2.9559999999999999E-2</v>
      </c>
      <c r="O807" s="52">
        <v>141.8563</v>
      </c>
      <c r="P807" s="50">
        <v>1020</v>
      </c>
      <c r="Q807" s="52">
        <v>2067.4299999999998</v>
      </c>
      <c r="R807" s="50">
        <v>6716.5</v>
      </c>
      <c r="S807" s="30">
        <v>92.337999999999994</v>
      </c>
      <c r="T807" s="50">
        <v>6.8281000000000001</v>
      </c>
      <c r="U807" s="50">
        <v>6.8369999999999997</v>
      </c>
      <c r="V807" s="50" t="s">
        <v>385</v>
      </c>
      <c r="W807" s="22" t="s">
        <v>385</v>
      </c>
      <c r="X807" s="22" t="s">
        <v>385</v>
      </c>
    </row>
    <row r="808" spans="1:24" ht="18.75" customHeight="1">
      <c r="A808" s="176">
        <v>44076</v>
      </c>
      <c r="B808" s="50">
        <v>186.50200000000001</v>
      </c>
      <c r="C808" s="50">
        <v>256.084</v>
      </c>
      <c r="D808" s="50">
        <v>65.031000000000006</v>
      </c>
      <c r="E808" s="50">
        <v>26.57</v>
      </c>
      <c r="F808" s="51">
        <v>9.9099999999999991E-4</v>
      </c>
      <c r="G808" s="51">
        <v>1.3290000000000001E-3</v>
      </c>
      <c r="H808" s="51">
        <v>1.4890000000000001E-3</v>
      </c>
      <c r="I808" s="51">
        <v>2.516E-3</v>
      </c>
      <c r="J808" s="51">
        <v>6.4770000000000001E-3</v>
      </c>
      <c r="K808" s="51">
        <v>4.4999999999999997E-3</v>
      </c>
      <c r="L808" s="51">
        <v>1.3788E-2</v>
      </c>
      <c r="M808" s="51">
        <v>1.4890000000000001E-3</v>
      </c>
      <c r="N808" s="51">
        <v>2.963E-2</v>
      </c>
      <c r="O808" s="52">
        <v>141.91919999999999</v>
      </c>
      <c r="P808" s="50">
        <v>1020</v>
      </c>
      <c r="Q808" s="52">
        <v>2067.4299999999998</v>
      </c>
      <c r="R808" s="50">
        <v>6716.5</v>
      </c>
      <c r="S808" s="30">
        <v>92.144000000000005</v>
      </c>
      <c r="T808" s="50">
        <v>6.8484999999999996</v>
      </c>
      <c r="U808" s="50">
        <v>6.8476999999999997</v>
      </c>
      <c r="V808" s="50" t="s">
        <v>385</v>
      </c>
      <c r="W808" s="22" t="s">
        <v>385</v>
      </c>
      <c r="X808" s="22" t="s">
        <v>385</v>
      </c>
    </row>
    <row r="809" spans="1:24" ht="18.75" customHeight="1">
      <c r="A809" s="176">
        <v>44075</v>
      </c>
      <c r="B809" s="50">
        <v>186.30029999999999</v>
      </c>
      <c r="C809" s="50">
        <v>255.96459999999999</v>
      </c>
      <c r="D809" s="50">
        <v>65.031000000000006</v>
      </c>
      <c r="E809" s="50">
        <v>26.12</v>
      </c>
      <c r="F809" s="51">
        <v>9.9099999999999991E-4</v>
      </c>
      <c r="G809" s="51">
        <v>1.3090000000000001E-3</v>
      </c>
      <c r="H809" s="51">
        <v>1.462E-3</v>
      </c>
      <c r="I809" s="51">
        <v>2.532E-3</v>
      </c>
      <c r="J809" s="51">
        <v>6.6889999999999996E-3</v>
      </c>
      <c r="K809" s="51">
        <v>4.614E-3</v>
      </c>
      <c r="L809" s="51">
        <v>1.4200000000000001E-2</v>
      </c>
      <c r="M809" s="51">
        <v>1.462E-3</v>
      </c>
      <c r="N809" s="51">
        <v>2.9180000000000001E-2</v>
      </c>
      <c r="O809" s="52">
        <v>141.875</v>
      </c>
      <c r="P809" s="50">
        <v>1020</v>
      </c>
      <c r="Q809" s="52">
        <v>2092.29</v>
      </c>
      <c r="R809" s="50">
        <v>6582.7999999999993</v>
      </c>
      <c r="S809" s="30">
        <v>92.370999999999995</v>
      </c>
      <c r="T809" s="50">
        <v>6.8654000000000002</v>
      </c>
      <c r="U809" s="50">
        <v>6.859</v>
      </c>
      <c r="V809" s="50" t="s">
        <v>385</v>
      </c>
      <c r="W809" s="22" t="s">
        <v>385</v>
      </c>
      <c r="X809" s="22" t="s">
        <v>385</v>
      </c>
    </row>
    <row r="810" spans="1:24" ht="18.75" customHeight="1">
      <c r="A810" s="176">
        <v>44074</v>
      </c>
      <c r="B810" s="50">
        <v>186.12610000000001</v>
      </c>
      <c r="C810" s="50">
        <v>256.08819999999997</v>
      </c>
      <c r="D810" s="50">
        <v>65.031000000000006</v>
      </c>
      <c r="E810" s="50">
        <v>26.41</v>
      </c>
      <c r="F810" s="51">
        <v>9.3800000000000003E-4</v>
      </c>
      <c r="G810" s="51">
        <v>1.3090000000000001E-3</v>
      </c>
      <c r="H810" s="51">
        <v>1.4890000000000001E-3</v>
      </c>
      <c r="I810" s="51">
        <v>2.673E-3</v>
      </c>
      <c r="J810" s="51">
        <v>7.0479999999999996E-3</v>
      </c>
      <c r="K810" s="51">
        <v>4.8859999999999997E-3</v>
      </c>
      <c r="L810" s="51">
        <v>1.4747E-2</v>
      </c>
      <c r="M810" s="51">
        <v>1.4890000000000001E-3</v>
      </c>
      <c r="N810" s="51">
        <v>2.896E-2</v>
      </c>
      <c r="O810" s="52">
        <v>141.8869</v>
      </c>
      <c r="P810" s="50">
        <v>1020</v>
      </c>
      <c r="Q810" s="52">
        <v>2092.29</v>
      </c>
      <c r="R810" s="50">
        <v>6582.7999999999993</v>
      </c>
      <c r="S810" s="30">
        <v>93.001000000000005</v>
      </c>
      <c r="T810" s="50">
        <v>6.8940999999999999</v>
      </c>
      <c r="U810" s="50">
        <v>6.8887</v>
      </c>
      <c r="V810" s="50" t="s">
        <v>385</v>
      </c>
      <c r="W810" s="22" t="s">
        <v>385</v>
      </c>
      <c r="X810" s="22" t="s">
        <v>385</v>
      </c>
    </row>
    <row r="811" spans="1:24" ht="18.75" customHeight="1">
      <c r="A811" s="176">
        <v>44071</v>
      </c>
      <c r="B811" s="50">
        <v>185.81460000000001</v>
      </c>
      <c r="C811" s="50">
        <v>255.6482</v>
      </c>
      <c r="D811" s="50">
        <v>65.031000000000006</v>
      </c>
      <c r="E811" s="50">
        <v>22.96</v>
      </c>
      <c r="F811" s="51">
        <v>9.6299999999999999E-4</v>
      </c>
      <c r="G811" s="51">
        <v>1.2700000000000001E-3</v>
      </c>
      <c r="H811" s="51">
        <v>1.4350000000000001E-3</v>
      </c>
      <c r="I811" s="51">
        <v>2.689E-3</v>
      </c>
      <c r="J811" s="51">
        <v>7.2110000000000004E-3</v>
      </c>
      <c r="K811" s="51">
        <v>4.9550000000000002E-3</v>
      </c>
      <c r="L811" s="51">
        <v>1.5010000000000001E-2</v>
      </c>
      <c r="M811" s="51">
        <v>1.4350000000000001E-3</v>
      </c>
      <c r="N811" s="51">
        <v>2.9159999999999998E-2</v>
      </c>
      <c r="O811" s="52">
        <v>141.88910000000001</v>
      </c>
      <c r="P811" s="50">
        <v>1020</v>
      </c>
      <c r="Q811" s="52">
        <v>2092.29</v>
      </c>
      <c r="R811" s="50">
        <v>6582.7999999999993</v>
      </c>
      <c r="S811" s="30">
        <v>93.006</v>
      </c>
      <c r="T811" s="50">
        <v>6.8860000000000001</v>
      </c>
      <c r="U811" s="50">
        <v>6.8807</v>
      </c>
      <c r="V811" s="50" t="s">
        <v>385</v>
      </c>
      <c r="W811" s="22" t="s">
        <v>385</v>
      </c>
      <c r="X811" s="22" t="s">
        <v>385</v>
      </c>
    </row>
    <row r="812" spans="1:24" ht="18.75" customHeight="1">
      <c r="A812" s="176">
        <v>44070</v>
      </c>
      <c r="B812" s="50">
        <v>185.70869999999999</v>
      </c>
      <c r="C812" s="50">
        <v>255.14179999999999</v>
      </c>
      <c r="D812" s="50">
        <v>65.031000000000006</v>
      </c>
      <c r="E812" s="50">
        <v>24.47</v>
      </c>
      <c r="F812" s="51">
        <v>9.3800000000000003E-4</v>
      </c>
      <c r="G812" s="51">
        <v>1.583E-3</v>
      </c>
      <c r="H812" s="51">
        <v>1.9109999999999999E-3</v>
      </c>
      <c r="I812" s="51">
        <v>3.13E-3</v>
      </c>
      <c r="J812" s="51">
        <v>7.522E-3</v>
      </c>
      <c r="K812" s="51">
        <v>5.2690000000000002E-3</v>
      </c>
      <c r="L812" s="51">
        <v>1.5096E-2</v>
      </c>
      <c r="M812" s="51">
        <v>1.9109999999999999E-3</v>
      </c>
      <c r="N812" s="51">
        <v>2.895E-2</v>
      </c>
      <c r="O812" s="52">
        <v>141.9169</v>
      </c>
      <c r="P812" s="50">
        <v>1020</v>
      </c>
      <c r="Q812" s="52">
        <v>2092.29</v>
      </c>
      <c r="R812" s="50">
        <v>6582.7999999999993</v>
      </c>
      <c r="S812" s="30">
        <v>93.019000000000005</v>
      </c>
      <c r="T812" s="50">
        <v>6.9127999999999998</v>
      </c>
      <c r="U812" s="50">
        <v>6.9042000000000003</v>
      </c>
      <c r="V812" s="50" t="s">
        <v>385</v>
      </c>
      <c r="W812" s="22" t="s">
        <v>385</v>
      </c>
      <c r="X812" s="22" t="s">
        <v>385</v>
      </c>
    </row>
    <row r="813" spans="1:24" ht="18.75" customHeight="1">
      <c r="A813" s="176">
        <v>44069</v>
      </c>
      <c r="B813" s="50">
        <v>186.102</v>
      </c>
      <c r="C813" s="50">
        <v>254.83099999999999</v>
      </c>
      <c r="D813" s="50">
        <v>65.031000000000006</v>
      </c>
      <c r="E813" s="50">
        <v>23.27</v>
      </c>
      <c r="F813" s="51">
        <v>9.1299999999999997E-4</v>
      </c>
      <c r="G813" s="51">
        <v>1.5039999999999999E-3</v>
      </c>
      <c r="H813" s="51">
        <v>1.7520000000000001E-3</v>
      </c>
      <c r="I813" s="51">
        <v>2.8519999999999999E-3</v>
      </c>
      <c r="J813" s="51">
        <v>6.8840000000000004E-3</v>
      </c>
      <c r="K813" s="51">
        <v>4.829E-3</v>
      </c>
      <c r="L813" s="51">
        <v>1.4135E-2</v>
      </c>
      <c r="M813" s="51">
        <v>1.7520000000000001E-3</v>
      </c>
      <c r="N813" s="51">
        <v>2.878E-2</v>
      </c>
      <c r="O813" s="52">
        <v>141.93350000000001</v>
      </c>
      <c r="P813" s="50">
        <v>1020</v>
      </c>
      <c r="Q813" s="52">
        <v>2092.29</v>
      </c>
      <c r="R813" s="50">
        <v>6582.7999999999993</v>
      </c>
      <c r="S813" s="30">
        <v>93.298000000000002</v>
      </c>
      <c r="T813" s="50">
        <v>6.9196</v>
      </c>
      <c r="U813" s="50">
        <v>6.9122000000000003</v>
      </c>
      <c r="V813" s="50" t="s">
        <v>385</v>
      </c>
      <c r="W813" s="22" t="s">
        <v>385</v>
      </c>
      <c r="X813" s="22" t="s">
        <v>385</v>
      </c>
    </row>
    <row r="814" spans="1:24" ht="18.75" customHeight="1">
      <c r="A814" s="176">
        <v>44068</v>
      </c>
      <c r="B814" s="50">
        <v>186.07169999999999</v>
      </c>
      <c r="C814" s="50">
        <v>254.57919999999999</v>
      </c>
      <c r="D814" s="50">
        <v>65.031000000000006</v>
      </c>
      <c r="E814" s="50">
        <v>22.03</v>
      </c>
      <c r="F814" s="51">
        <v>8.8699999999999998E-4</v>
      </c>
      <c r="G814" s="51">
        <v>1.493E-3</v>
      </c>
      <c r="H814" s="51">
        <v>1.7780000000000001E-3</v>
      </c>
      <c r="I814" s="51">
        <v>2.931E-3</v>
      </c>
      <c r="J814" s="51">
        <v>6.8349999999999999E-3</v>
      </c>
      <c r="K814" s="51">
        <v>4.829E-3</v>
      </c>
      <c r="L814" s="51">
        <v>1.3934999999999999E-2</v>
      </c>
      <c r="M814" s="51">
        <v>1.7780000000000001E-3</v>
      </c>
      <c r="N814" s="51">
        <v>2.8479999999999998E-2</v>
      </c>
      <c r="O814" s="52">
        <v>141.8991</v>
      </c>
      <c r="P814" s="50">
        <v>1020</v>
      </c>
      <c r="Q814" s="52">
        <v>2092.29</v>
      </c>
      <c r="R814" s="50">
        <v>6582.7999999999993</v>
      </c>
      <c r="S814" s="30">
        <v>93.247</v>
      </c>
      <c r="T814" s="50">
        <v>6.9194000000000004</v>
      </c>
      <c r="U814" s="50">
        <v>6.9207999999999998</v>
      </c>
      <c r="V814" s="50" t="s">
        <v>385</v>
      </c>
      <c r="W814" s="22" t="s">
        <v>385</v>
      </c>
      <c r="X814" s="22" t="s">
        <v>385</v>
      </c>
    </row>
    <row r="815" spans="1:24" ht="18.75" customHeight="1">
      <c r="A815" s="176">
        <v>44067</v>
      </c>
      <c r="B815" s="50">
        <v>186.1996</v>
      </c>
      <c r="C815" s="50">
        <v>254.08430000000001</v>
      </c>
      <c r="D815" s="50">
        <v>65.031000000000006</v>
      </c>
      <c r="E815" s="50">
        <v>22.37</v>
      </c>
      <c r="F815" s="51">
        <v>8.6200000000000003E-4</v>
      </c>
      <c r="G815" s="51">
        <v>1.513E-3</v>
      </c>
      <c r="H815" s="51">
        <v>1.751E-3</v>
      </c>
      <c r="I815" s="51">
        <v>2.8189999999999999E-3</v>
      </c>
      <c r="J815" s="51">
        <v>6.5420000000000001E-3</v>
      </c>
      <c r="K815" s="51">
        <v>4.6210000000000001E-3</v>
      </c>
      <c r="L815" s="51">
        <v>1.3559E-2</v>
      </c>
      <c r="M815" s="51">
        <v>1.751E-3</v>
      </c>
      <c r="N815" s="51">
        <v>2.7830000000000001E-2</v>
      </c>
      <c r="O815" s="52">
        <v>141.91249999999999</v>
      </c>
      <c r="P815" s="50">
        <v>1020</v>
      </c>
      <c r="Q815" s="52">
        <v>2092.29</v>
      </c>
      <c r="R815" s="50">
        <v>6582.7999999999993</v>
      </c>
      <c r="S815" s="30">
        <v>92.793000000000006</v>
      </c>
      <c r="T815" s="50">
        <v>6.9157999999999999</v>
      </c>
      <c r="U815" s="50">
        <v>6.9070999999999998</v>
      </c>
      <c r="V815" s="50" t="s">
        <v>385</v>
      </c>
      <c r="W815" s="22" t="s">
        <v>385</v>
      </c>
      <c r="X815" s="22" t="s">
        <v>385</v>
      </c>
    </row>
    <row r="816" spans="1:24" ht="18.75" customHeight="1">
      <c r="A816" s="176">
        <v>44064</v>
      </c>
      <c r="B816" s="50">
        <v>186.11670000000001</v>
      </c>
      <c r="C816" s="50">
        <v>253.85910000000001</v>
      </c>
      <c r="D816" s="50">
        <v>65.031000000000006</v>
      </c>
      <c r="E816" s="50">
        <v>22.54</v>
      </c>
      <c r="F816" s="51">
        <v>8.8699999999999998E-4</v>
      </c>
      <c r="G816" s="51">
        <v>1.4319999999999999E-3</v>
      </c>
      <c r="H816" s="51">
        <v>1.619E-3</v>
      </c>
      <c r="I816" s="51">
        <v>2.643E-3</v>
      </c>
      <c r="J816" s="51">
        <v>6.2820000000000003E-3</v>
      </c>
      <c r="K816" s="51">
        <v>4.4140000000000004E-3</v>
      </c>
      <c r="L816" s="51">
        <v>1.3407000000000001E-2</v>
      </c>
      <c r="M816" s="51">
        <v>1.619E-3</v>
      </c>
      <c r="N816" s="51">
        <v>2.7539999999999999E-2</v>
      </c>
      <c r="O816" s="52">
        <v>141.96369999999999</v>
      </c>
      <c r="P816" s="50">
        <v>1020</v>
      </c>
      <c r="Q816" s="52">
        <v>2092.29</v>
      </c>
      <c r="R816" s="50">
        <v>6582.7999999999993</v>
      </c>
      <c r="S816" s="30">
        <v>92.887</v>
      </c>
      <c r="T816" s="50">
        <v>6.9207000000000001</v>
      </c>
      <c r="U816" s="50">
        <v>6.9219999999999997</v>
      </c>
      <c r="V816" s="50" t="s">
        <v>385</v>
      </c>
      <c r="W816" s="22" t="s">
        <v>385</v>
      </c>
      <c r="X816" s="22" t="s">
        <v>385</v>
      </c>
    </row>
    <row r="817" spans="1:24" ht="18.75" customHeight="1">
      <c r="A817" s="176">
        <v>44063</v>
      </c>
      <c r="B817" s="50">
        <v>186.05340000000001</v>
      </c>
      <c r="C817" s="50">
        <v>253.81219999999999</v>
      </c>
      <c r="D817" s="50">
        <v>65.031000000000006</v>
      </c>
      <c r="E817" s="50">
        <v>22.72</v>
      </c>
      <c r="F817" s="51">
        <v>8.8699999999999998E-4</v>
      </c>
      <c r="G817" s="51">
        <v>1.4109999999999999E-3</v>
      </c>
      <c r="H817" s="51">
        <v>1.6440000000000001E-3</v>
      </c>
      <c r="I817" s="51">
        <v>2.7230000000000002E-3</v>
      </c>
      <c r="J817" s="51">
        <v>6.509E-3</v>
      </c>
      <c r="K817" s="51">
        <v>4.5739999999999999E-3</v>
      </c>
      <c r="L817" s="51">
        <v>1.3833E-2</v>
      </c>
      <c r="M817" s="51">
        <v>1.6440000000000001E-3</v>
      </c>
      <c r="N817" s="51">
        <v>2.7539999999999999E-2</v>
      </c>
      <c r="O817" s="52">
        <v>141.97309999999999</v>
      </c>
      <c r="P817" s="50">
        <v>1020</v>
      </c>
      <c r="Q817" s="52">
        <v>2092.29</v>
      </c>
      <c r="R817" s="50">
        <v>6582.7999999999993</v>
      </c>
      <c r="S817" s="30">
        <v>92.271000000000001</v>
      </c>
      <c r="T817" s="50">
        <v>6.9218000000000002</v>
      </c>
      <c r="U817" s="50">
        <v>6.9059999999999997</v>
      </c>
      <c r="V817" s="50" t="s">
        <v>385</v>
      </c>
      <c r="W817" s="22" t="s">
        <v>385</v>
      </c>
      <c r="X817" s="22" t="s">
        <v>385</v>
      </c>
    </row>
    <row r="818" spans="1:24" ht="18.75" customHeight="1">
      <c r="A818" s="176">
        <v>44062</v>
      </c>
      <c r="B818" s="50">
        <v>185.85300000000001</v>
      </c>
      <c r="C818" s="50">
        <v>254.0788</v>
      </c>
      <c r="D818" s="50">
        <v>63.969000000000001</v>
      </c>
      <c r="E818" s="50">
        <v>22.54</v>
      </c>
      <c r="F818" s="51">
        <v>9.3800000000000003E-4</v>
      </c>
      <c r="G818" s="51">
        <v>1.3910000000000001E-3</v>
      </c>
      <c r="H818" s="51">
        <v>1.67E-3</v>
      </c>
      <c r="I818" s="51">
        <v>2.8340000000000001E-3</v>
      </c>
      <c r="J818" s="51">
        <v>6.8009999999999998E-3</v>
      </c>
      <c r="K818" s="51">
        <v>4.7800000000000004E-3</v>
      </c>
      <c r="L818" s="51">
        <v>1.4238000000000001E-2</v>
      </c>
      <c r="M818" s="51">
        <v>1.67E-3</v>
      </c>
      <c r="N818" s="51">
        <v>2.7390000000000001E-2</v>
      </c>
      <c r="O818" s="52">
        <v>141.96350000000001</v>
      </c>
      <c r="P818" s="50">
        <v>1020</v>
      </c>
      <c r="Q818" s="52">
        <v>2092.29</v>
      </c>
      <c r="R818" s="50">
        <v>6582.7999999999993</v>
      </c>
      <c r="S818" s="30">
        <v>92.850999999999999</v>
      </c>
      <c r="T818" s="50">
        <v>6.9329000000000001</v>
      </c>
      <c r="U818" s="50">
        <v>6.9324000000000003</v>
      </c>
      <c r="V818" s="50" t="s">
        <v>385</v>
      </c>
      <c r="W818" s="22" t="s">
        <v>385</v>
      </c>
      <c r="X818" s="22" t="s">
        <v>385</v>
      </c>
    </row>
    <row r="819" spans="1:24" ht="18.75" customHeight="1">
      <c r="A819" s="176">
        <v>44061</v>
      </c>
      <c r="B819" s="50">
        <v>185.88409999999999</v>
      </c>
      <c r="C819" s="50">
        <v>254.16579999999999</v>
      </c>
      <c r="D819" s="50">
        <v>64.843999999999994</v>
      </c>
      <c r="E819" s="50">
        <v>21.51</v>
      </c>
      <c r="F819" s="51">
        <v>9.1299999999999997E-4</v>
      </c>
      <c r="G819" s="51">
        <v>1.431E-3</v>
      </c>
      <c r="H819" s="51">
        <v>1.6689999999999999E-3</v>
      </c>
      <c r="I819" s="51">
        <v>2.7699999999999999E-3</v>
      </c>
      <c r="J819" s="51">
        <v>6.6870000000000002E-3</v>
      </c>
      <c r="K819" s="51">
        <v>4.7109999999999999E-3</v>
      </c>
      <c r="L819" s="51">
        <v>1.3955E-2</v>
      </c>
      <c r="M819" s="51">
        <v>1.6689999999999999E-3</v>
      </c>
      <c r="N819" s="51">
        <v>2.7019999999999999E-2</v>
      </c>
      <c r="O819" s="52">
        <v>141.9391</v>
      </c>
      <c r="P819" s="50">
        <v>1020</v>
      </c>
      <c r="Q819" s="52">
        <v>2092.29</v>
      </c>
      <c r="R819" s="50">
        <v>6582.7999999999993</v>
      </c>
      <c r="S819" s="30">
        <v>93.096000000000004</v>
      </c>
      <c r="T819" s="50">
        <v>6.9503000000000004</v>
      </c>
      <c r="U819" s="50">
        <v>6.9443999999999999</v>
      </c>
      <c r="V819" s="50" t="s">
        <v>385</v>
      </c>
      <c r="W819" s="22" t="s">
        <v>385</v>
      </c>
      <c r="X819" s="22" t="s">
        <v>385</v>
      </c>
    </row>
    <row r="820" spans="1:24" ht="18.75" customHeight="1">
      <c r="A820" s="176">
        <v>44060</v>
      </c>
      <c r="B820" s="50">
        <v>185.78620000000001</v>
      </c>
      <c r="C820" s="50">
        <v>254.20189999999999</v>
      </c>
      <c r="D820" s="50">
        <v>65.593999999999994</v>
      </c>
      <c r="E820" s="50">
        <v>21.35</v>
      </c>
      <c r="F820" s="51">
        <v>8.6200000000000003E-4</v>
      </c>
      <c r="G820" s="51">
        <v>1.511E-3</v>
      </c>
      <c r="H820" s="51">
        <v>1.8E-3</v>
      </c>
      <c r="I820" s="51">
        <v>2.882E-3</v>
      </c>
      <c r="J820" s="51">
        <v>6.8820000000000001E-3</v>
      </c>
      <c r="K820" s="51">
        <v>4.8260000000000004E-3</v>
      </c>
      <c r="L820" s="51">
        <v>1.4341E-2</v>
      </c>
      <c r="M820" s="51">
        <v>1.8E-3</v>
      </c>
      <c r="N820" s="51">
        <v>2.6939999999999999E-2</v>
      </c>
      <c r="O820" s="52">
        <v>141.9349</v>
      </c>
      <c r="P820" s="50">
        <v>1020</v>
      </c>
      <c r="Q820" s="52">
        <v>2092.29</v>
      </c>
      <c r="R820" s="50">
        <v>6582.7999999999993</v>
      </c>
      <c r="S820" s="30">
        <v>93.334999999999994</v>
      </c>
      <c r="T820" s="50">
        <v>6.9451000000000001</v>
      </c>
      <c r="U820" s="50">
        <v>6.9480000000000004</v>
      </c>
      <c r="V820" s="50" t="s">
        <v>385</v>
      </c>
      <c r="W820" s="22" t="s">
        <v>385</v>
      </c>
      <c r="X820" s="22" t="s">
        <v>385</v>
      </c>
    </row>
    <row r="821" spans="1:24" ht="18.75" customHeight="1">
      <c r="A821" s="176">
        <v>44057</v>
      </c>
      <c r="B821" s="50">
        <v>185.62950000000001</v>
      </c>
      <c r="C821" s="50">
        <v>254.13220000000001</v>
      </c>
      <c r="D821" s="50">
        <v>65.593999999999994</v>
      </c>
      <c r="E821" s="50">
        <v>22.05</v>
      </c>
      <c r="F821" s="51">
        <v>8.8699999999999998E-4</v>
      </c>
      <c r="G821" s="51">
        <v>1.4499999999999999E-3</v>
      </c>
      <c r="H821" s="51">
        <v>1.8E-3</v>
      </c>
      <c r="I821" s="51">
        <v>2.9450000000000001E-3</v>
      </c>
      <c r="J821" s="51">
        <v>7.0939999999999996E-3</v>
      </c>
      <c r="K821" s="51">
        <v>4.986E-3</v>
      </c>
      <c r="L821" s="51">
        <v>1.4470999999999999E-2</v>
      </c>
      <c r="M821" s="51">
        <v>1.8E-3</v>
      </c>
      <c r="N821" s="51">
        <v>2.691E-2</v>
      </c>
      <c r="O821" s="52">
        <v>141.92949999999999</v>
      </c>
      <c r="P821" s="50">
        <v>1020</v>
      </c>
      <c r="Q821" s="52">
        <v>2092.29</v>
      </c>
      <c r="R821" s="50">
        <v>6582.7999999999993</v>
      </c>
      <c r="S821" s="30">
        <v>93.442999999999998</v>
      </c>
      <c r="T821" s="50">
        <v>6.9371999999999998</v>
      </c>
      <c r="U821" s="50">
        <v>6.9333</v>
      </c>
      <c r="V821" s="50" t="s">
        <v>385</v>
      </c>
      <c r="W821" s="22" t="s">
        <v>385</v>
      </c>
      <c r="X821" s="22" t="s">
        <v>385</v>
      </c>
    </row>
    <row r="822" spans="1:24" ht="18.75" customHeight="1">
      <c r="A822" s="176">
        <v>44056</v>
      </c>
      <c r="B822" s="50">
        <v>185.59379999999999</v>
      </c>
      <c r="C822" s="50">
        <v>253.8648</v>
      </c>
      <c r="D822" s="50">
        <v>65.593999999999994</v>
      </c>
      <c r="E822" s="50">
        <v>22.13</v>
      </c>
      <c r="F822" s="51">
        <v>9.3800000000000003E-4</v>
      </c>
      <c r="G822" s="51">
        <v>1.629E-3</v>
      </c>
      <c r="H822" s="51">
        <v>2.0089999999999999E-3</v>
      </c>
      <c r="I822" s="51">
        <v>3.215E-3</v>
      </c>
      <c r="J822" s="51">
        <v>7.208E-3</v>
      </c>
      <c r="K822" s="51">
        <v>5.2370000000000003E-3</v>
      </c>
      <c r="L822" s="51">
        <v>1.4277E-2</v>
      </c>
      <c r="M822" s="51">
        <v>2.0089999999999999E-3</v>
      </c>
      <c r="N822" s="51">
        <v>2.6960000000000001E-2</v>
      </c>
      <c r="O822" s="52">
        <v>141.97020000000001</v>
      </c>
      <c r="P822" s="50">
        <v>1020</v>
      </c>
      <c r="Q822" s="52">
        <v>2092.29</v>
      </c>
      <c r="R822" s="50">
        <v>6582.7999999999993</v>
      </c>
      <c r="S822" s="30">
        <v>93.628</v>
      </c>
      <c r="T822" s="50">
        <v>6.9462999999999999</v>
      </c>
      <c r="U822" s="50">
        <v>6.9414999999999996</v>
      </c>
      <c r="V822" s="50" t="s">
        <v>385</v>
      </c>
      <c r="W822" s="22" t="s">
        <v>385</v>
      </c>
      <c r="X822" s="22" t="s">
        <v>385</v>
      </c>
    </row>
    <row r="823" spans="1:24" ht="18.75" customHeight="1">
      <c r="A823" s="176">
        <v>44055</v>
      </c>
      <c r="B823" s="50">
        <v>185.87889999999999</v>
      </c>
      <c r="C823" s="50">
        <v>254.01650000000001</v>
      </c>
      <c r="D823" s="50">
        <v>65.593999999999994</v>
      </c>
      <c r="E823" s="50">
        <v>22.28</v>
      </c>
      <c r="F823" s="51">
        <v>9.3800000000000003E-4</v>
      </c>
      <c r="G823" s="51">
        <v>1.609E-3</v>
      </c>
      <c r="H823" s="51">
        <v>1.9040000000000001E-3</v>
      </c>
      <c r="I823" s="51">
        <v>3.039E-3</v>
      </c>
      <c r="J823" s="51">
        <v>6.7470000000000004E-3</v>
      </c>
      <c r="K823" s="51">
        <v>5.0070000000000002E-3</v>
      </c>
      <c r="L823" s="51">
        <v>1.3738E-2</v>
      </c>
      <c r="M823" s="51">
        <v>1.9040000000000001E-3</v>
      </c>
      <c r="N823" s="51">
        <v>2.717E-2</v>
      </c>
      <c r="O823" s="52">
        <v>141.96360000000001</v>
      </c>
      <c r="P823" s="50">
        <v>1020</v>
      </c>
      <c r="Q823" s="52">
        <v>2092.29</v>
      </c>
      <c r="R823" s="50">
        <v>6582.7999999999993</v>
      </c>
      <c r="S823" s="30">
        <v>93.581999999999994</v>
      </c>
      <c r="T823" s="50">
        <v>6.9619</v>
      </c>
      <c r="U823" s="50">
        <v>6.9610000000000003</v>
      </c>
      <c r="V823" s="50" t="s">
        <v>385</v>
      </c>
      <c r="W823" s="22" t="s">
        <v>385</v>
      </c>
      <c r="X823" s="22" t="s">
        <v>385</v>
      </c>
    </row>
    <row r="824" spans="1:24" ht="18.75" customHeight="1">
      <c r="A824" s="176">
        <v>44054</v>
      </c>
      <c r="B824" s="50">
        <v>185.93940000000001</v>
      </c>
      <c r="C824" s="50">
        <v>253.90629999999999</v>
      </c>
      <c r="D824" s="50">
        <v>72.968999999999994</v>
      </c>
      <c r="E824" s="50">
        <v>24.03</v>
      </c>
      <c r="F824" s="51">
        <v>9.8900000000000008E-4</v>
      </c>
      <c r="G824" s="51">
        <v>1.4890000000000001E-3</v>
      </c>
      <c r="H824" s="51">
        <v>1.6789999999999999E-3</v>
      </c>
      <c r="I824" s="51">
        <v>2.7539999999999999E-3</v>
      </c>
      <c r="J824" s="51">
        <v>6.4149999999999997E-3</v>
      </c>
      <c r="K824" s="51">
        <v>4.7089999999999996E-3</v>
      </c>
      <c r="L824" s="51">
        <v>1.329E-2</v>
      </c>
      <c r="M824" s="51">
        <v>1.6789999999999999E-3</v>
      </c>
      <c r="N824" s="51">
        <v>2.6780000000000002E-2</v>
      </c>
      <c r="O824" s="52">
        <v>141.93270000000001</v>
      </c>
      <c r="P824" s="50">
        <v>1020</v>
      </c>
      <c r="Q824" s="52">
        <v>2092.29</v>
      </c>
      <c r="R824" s="50">
        <v>6582.7999999999993</v>
      </c>
      <c r="S824" s="30">
        <v>93.435000000000002</v>
      </c>
      <c r="T824" s="50">
        <v>6.968</v>
      </c>
      <c r="U824" s="50">
        <v>6.9695</v>
      </c>
      <c r="V824" s="50" t="s">
        <v>385</v>
      </c>
      <c r="W824" s="22" t="s">
        <v>385</v>
      </c>
      <c r="X824" s="22" t="s">
        <v>385</v>
      </c>
    </row>
    <row r="825" spans="1:24" ht="18.75" customHeight="1">
      <c r="A825" s="176">
        <v>44053</v>
      </c>
      <c r="B825" s="50">
        <v>186.399</v>
      </c>
      <c r="C825" s="50">
        <v>253.61859999999999</v>
      </c>
      <c r="D825" s="50">
        <v>72.968999999999994</v>
      </c>
      <c r="E825" s="50">
        <v>22.13</v>
      </c>
      <c r="F825" s="51">
        <v>9.1500000000000001E-4</v>
      </c>
      <c r="G825" s="51">
        <v>1.31E-3</v>
      </c>
      <c r="H825" s="51">
        <v>1.4369999999999999E-3</v>
      </c>
      <c r="I825" s="51">
        <v>2.3579999999999999E-3</v>
      </c>
      <c r="J825" s="51">
        <v>5.7549999999999997E-3</v>
      </c>
      <c r="K825" s="51">
        <v>4.1599999999999996E-3</v>
      </c>
      <c r="L825" s="51">
        <v>1.2538000000000001E-2</v>
      </c>
      <c r="M825" s="51">
        <v>1.4369999999999999E-3</v>
      </c>
      <c r="N825" s="51">
        <v>2.6780000000000002E-2</v>
      </c>
      <c r="O825" s="52">
        <v>142.0421</v>
      </c>
      <c r="P825" s="50">
        <v>1020</v>
      </c>
      <c r="Q825" s="52">
        <v>2092.29</v>
      </c>
      <c r="R825" s="50">
        <v>6582.7999999999993</v>
      </c>
      <c r="S825" s="30">
        <v>92.787999999999997</v>
      </c>
      <c r="T825" s="50">
        <v>6.9535</v>
      </c>
      <c r="U825" s="50">
        <v>6.9438000000000004</v>
      </c>
      <c r="V825" s="50" t="s">
        <v>385</v>
      </c>
      <c r="W825" s="22" t="s">
        <v>385</v>
      </c>
      <c r="X825" s="22" t="s">
        <v>385</v>
      </c>
    </row>
    <row r="826" spans="1:24" ht="18.75" customHeight="1">
      <c r="A826" s="176">
        <v>44050</v>
      </c>
      <c r="B826" s="50">
        <v>186.48259999999999</v>
      </c>
      <c r="C826" s="50">
        <v>253.38310000000001</v>
      </c>
      <c r="D826" s="50">
        <v>72.968999999999994</v>
      </c>
      <c r="E826" s="50">
        <v>22.21</v>
      </c>
      <c r="F826" s="51">
        <v>8.8999999999999995E-4</v>
      </c>
      <c r="G826" s="51">
        <v>1.2899999999999999E-3</v>
      </c>
      <c r="H826" s="51">
        <v>1.41E-3</v>
      </c>
      <c r="I826" s="51">
        <v>2.31E-3</v>
      </c>
      <c r="J826" s="51">
        <v>5.64E-3</v>
      </c>
      <c r="K826" s="51">
        <v>4.0679999999999996E-3</v>
      </c>
      <c r="L826" s="51">
        <v>1.2336E-2</v>
      </c>
      <c r="M826" s="51">
        <v>1.41E-3</v>
      </c>
      <c r="N826" s="51">
        <v>2.5440000000000001E-2</v>
      </c>
      <c r="O826" s="52">
        <v>142.07570000000001</v>
      </c>
      <c r="P826" s="50">
        <v>1020</v>
      </c>
      <c r="Q826" s="52">
        <v>2092.29</v>
      </c>
      <c r="R826" s="50">
        <v>6582.7999999999993</v>
      </c>
      <c r="S826" s="30">
        <v>92.867999999999995</v>
      </c>
      <c r="T826" s="50">
        <v>6.9366000000000003</v>
      </c>
      <c r="U826" s="50">
        <v>6.9433999999999996</v>
      </c>
      <c r="V826" s="50" t="s">
        <v>385</v>
      </c>
      <c r="W826" s="22" t="s">
        <v>385</v>
      </c>
      <c r="X826" s="22" t="s">
        <v>385</v>
      </c>
    </row>
    <row r="827" spans="1:24" ht="18.75" customHeight="1">
      <c r="A827" s="176">
        <v>44049</v>
      </c>
      <c r="B827" s="50">
        <v>186.75219999999999</v>
      </c>
      <c r="C827" s="50">
        <v>253.35169999999999</v>
      </c>
      <c r="D827" s="50">
        <v>72.968999999999994</v>
      </c>
      <c r="E827" s="50">
        <v>22.65</v>
      </c>
      <c r="F827" s="51">
        <v>8.6399999999999997E-4</v>
      </c>
      <c r="G827" s="51">
        <v>1.1509999999999999E-3</v>
      </c>
      <c r="H827" s="51">
        <v>1.2769999999999999E-3</v>
      </c>
      <c r="I827" s="51">
        <v>2.137E-3</v>
      </c>
      <c r="J827" s="51">
        <v>5.3619999999999996E-3</v>
      </c>
      <c r="K827" s="51">
        <v>3.8409999999999998E-3</v>
      </c>
      <c r="L827" s="51">
        <v>1.1981E-2</v>
      </c>
      <c r="M827" s="51">
        <v>1.2769999999999999E-3</v>
      </c>
      <c r="N827" s="51">
        <v>2.5440000000000001E-2</v>
      </c>
      <c r="O827" s="52">
        <v>142.08170000000001</v>
      </c>
      <c r="P827" s="50">
        <v>1020</v>
      </c>
      <c r="Q827" s="52">
        <v>2092.29</v>
      </c>
      <c r="R827" s="50">
        <v>6582.7999999999993</v>
      </c>
      <c r="S827" s="30">
        <v>93.382000000000005</v>
      </c>
      <c r="T827" s="50">
        <v>6.9733999999999998</v>
      </c>
      <c r="U827" s="50">
        <v>6.9745999999999997</v>
      </c>
      <c r="V827" s="50" t="s">
        <v>385</v>
      </c>
      <c r="W827" s="22" t="s">
        <v>385</v>
      </c>
      <c r="X827" s="22" t="s">
        <v>385</v>
      </c>
    </row>
    <row r="828" spans="1:24" ht="18.75" customHeight="1">
      <c r="A828" s="176">
        <v>44048</v>
      </c>
      <c r="B828" s="50">
        <v>186.57939999999999</v>
      </c>
      <c r="C828" s="50">
        <v>253.03299999999999</v>
      </c>
      <c r="D828" s="50">
        <v>72.968999999999994</v>
      </c>
      <c r="E828" s="50">
        <v>22.99</v>
      </c>
      <c r="F828" s="51">
        <v>9.41E-4</v>
      </c>
      <c r="G828" s="51">
        <v>1.1709999999999999E-3</v>
      </c>
      <c r="H828" s="51">
        <v>1.2769999999999999E-3</v>
      </c>
      <c r="I828" s="51">
        <v>2.232E-3</v>
      </c>
      <c r="J828" s="51">
        <v>5.4770000000000001E-3</v>
      </c>
      <c r="K828" s="51">
        <v>3.954E-3</v>
      </c>
      <c r="L828" s="51">
        <v>1.2217E-2</v>
      </c>
      <c r="M828" s="51">
        <v>1.2769999999999999E-3</v>
      </c>
      <c r="N828" s="51">
        <v>2.5440000000000001E-2</v>
      </c>
      <c r="O828" s="52">
        <v>142.06229999999999</v>
      </c>
      <c r="P828" s="50">
        <v>1020</v>
      </c>
      <c r="Q828" s="52">
        <v>2092.29</v>
      </c>
      <c r="R828" s="50">
        <v>6582.7999999999993</v>
      </c>
      <c r="S828" s="30">
        <v>93.542000000000002</v>
      </c>
      <c r="T828" s="50">
        <v>6.9809000000000001</v>
      </c>
      <c r="U828" s="50">
        <v>6.9823000000000004</v>
      </c>
      <c r="V828" s="50" t="s">
        <v>385</v>
      </c>
      <c r="W828" s="22" t="s">
        <v>385</v>
      </c>
      <c r="X828" s="22" t="s">
        <v>385</v>
      </c>
    </row>
    <row r="829" spans="1:24" ht="18.75" customHeight="1">
      <c r="A829" s="176">
        <v>44047</v>
      </c>
      <c r="B829" s="50">
        <v>186.60980000000001</v>
      </c>
      <c r="C829" s="50">
        <v>252.8177</v>
      </c>
      <c r="D829" s="50">
        <v>72.968999999999994</v>
      </c>
      <c r="E829" s="50">
        <v>23.76</v>
      </c>
      <c r="F829" s="51">
        <v>8.6399999999999997E-4</v>
      </c>
      <c r="G829" s="51">
        <v>1.073E-3</v>
      </c>
      <c r="H829" s="51">
        <v>1.1169999999999999E-3</v>
      </c>
      <c r="I829" s="51">
        <v>1.902E-3</v>
      </c>
      <c r="J829" s="51">
        <v>5.0689999999999997E-3</v>
      </c>
      <c r="K829" s="51">
        <v>3.5690000000000001E-3</v>
      </c>
      <c r="L829" s="51">
        <v>1.1856999999999999E-2</v>
      </c>
      <c r="M829" s="51">
        <v>1.1169999999999999E-3</v>
      </c>
      <c r="N829" s="51">
        <v>2.5440000000000001E-2</v>
      </c>
      <c r="O829" s="52">
        <v>142.05529999999999</v>
      </c>
      <c r="P829" s="50">
        <v>1020</v>
      </c>
      <c r="Q829" s="52">
        <v>2092.29</v>
      </c>
      <c r="R829" s="50">
        <v>6582.7999999999993</v>
      </c>
      <c r="S829" s="30">
        <v>93.349000000000004</v>
      </c>
      <c r="T829" s="50">
        <v>6.9752000000000001</v>
      </c>
      <c r="U829" s="50">
        <v>6.9892000000000003</v>
      </c>
      <c r="V829" s="50" t="s">
        <v>385</v>
      </c>
      <c r="W829" s="22" t="s">
        <v>385</v>
      </c>
      <c r="X829" s="22" t="s">
        <v>385</v>
      </c>
    </row>
    <row r="830" spans="1:24" ht="18.75" customHeight="1">
      <c r="A830" s="176">
        <v>44046</v>
      </c>
      <c r="B830" s="50">
        <v>186.0291</v>
      </c>
      <c r="C830" s="50">
        <v>252.30860000000001</v>
      </c>
      <c r="D830" s="50">
        <v>72.968999999999994</v>
      </c>
      <c r="E830" s="50">
        <v>24.28</v>
      </c>
      <c r="F830" s="51">
        <v>8.3699999999999996E-4</v>
      </c>
      <c r="G830" s="51">
        <v>1.093E-3</v>
      </c>
      <c r="H830" s="51">
        <v>1.1969999999999999E-3</v>
      </c>
      <c r="I830" s="51">
        <v>2.1849999999999999E-3</v>
      </c>
      <c r="J830" s="51">
        <v>5.5430000000000002E-3</v>
      </c>
      <c r="K830" s="51">
        <v>4.0000000000000001E-3</v>
      </c>
      <c r="L830" s="51">
        <v>1.2318000000000001E-2</v>
      </c>
      <c r="M830" s="51">
        <v>1.1969999999999999E-3</v>
      </c>
      <c r="N830" s="51">
        <v>2.5440000000000001E-2</v>
      </c>
      <c r="O830" s="52">
        <v>142.0788</v>
      </c>
      <c r="P830" s="50">
        <v>1020</v>
      </c>
      <c r="Q830" s="52">
        <v>2082.6</v>
      </c>
      <c r="R830" s="50">
        <v>6399.0999999999995</v>
      </c>
      <c r="S830" s="30">
        <v>93.021000000000001</v>
      </c>
      <c r="T830" s="50">
        <v>7.0087999999999999</v>
      </c>
      <c r="U830" s="50">
        <v>7.0031999999999996</v>
      </c>
      <c r="V830" s="50" t="s">
        <v>385</v>
      </c>
      <c r="W830" s="22" t="s">
        <v>385</v>
      </c>
      <c r="X830" s="22" t="s">
        <v>385</v>
      </c>
    </row>
    <row r="831" spans="1:24" ht="18.75" customHeight="1">
      <c r="A831" s="176">
        <v>44043</v>
      </c>
      <c r="B831" s="50">
        <v>185.96680000000001</v>
      </c>
      <c r="C831" s="50">
        <v>252.1037</v>
      </c>
      <c r="D831" s="50">
        <v>72.968999999999994</v>
      </c>
      <c r="E831" s="50">
        <v>24.46</v>
      </c>
      <c r="F831" s="51">
        <v>8.3699999999999996E-4</v>
      </c>
      <c r="G831" s="51">
        <v>1.054E-3</v>
      </c>
      <c r="H831" s="51">
        <v>1.1440000000000001E-3</v>
      </c>
      <c r="I831" s="51">
        <v>2.0439999999999998E-3</v>
      </c>
      <c r="J831" s="51">
        <v>5.2820000000000002E-3</v>
      </c>
      <c r="K831" s="51">
        <v>3.8180000000000002E-3</v>
      </c>
      <c r="L831" s="51">
        <v>1.1925E-2</v>
      </c>
      <c r="M831" s="51">
        <v>1.1440000000000001E-3</v>
      </c>
      <c r="N831" s="51">
        <v>2.5440000000000001E-2</v>
      </c>
      <c r="O831" s="52">
        <v>142.04640000000001</v>
      </c>
      <c r="P831" s="50">
        <v>1020</v>
      </c>
      <c r="Q831" s="52">
        <v>2082.6</v>
      </c>
      <c r="R831" s="50">
        <v>6399.0999999999995</v>
      </c>
      <c r="S831" s="30">
        <v>93.453000000000003</v>
      </c>
      <c r="T831" s="50">
        <v>7.0015999999999998</v>
      </c>
      <c r="U831" s="50">
        <v>6.9992999999999999</v>
      </c>
      <c r="V831" s="50" t="s">
        <v>385</v>
      </c>
      <c r="W831" s="22" t="s">
        <v>385</v>
      </c>
      <c r="X831" s="22" t="s">
        <v>385</v>
      </c>
    </row>
    <row r="832" spans="1:24" ht="18.75" customHeight="1">
      <c r="A832" s="176">
        <v>44042</v>
      </c>
      <c r="B832" s="50">
        <v>185.78039999999999</v>
      </c>
      <c r="C832" s="50">
        <v>251.98060000000001</v>
      </c>
      <c r="D832" s="50">
        <v>73.656000000000006</v>
      </c>
      <c r="E832" s="50">
        <v>24.76</v>
      </c>
      <c r="F832" s="51">
        <v>8.6200000000000003E-4</v>
      </c>
      <c r="G832" s="51">
        <v>1.1720000000000001E-3</v>
      </c>
      <c r="H832" s="51">
        <v>1.3029999999999999E-3</v>
      </c>
      <c r="I832" s="51">
        <v>2.3110000000000001E-3</v>
      </c>
      <c r="J832" s="51">
        <v>5.4619999999999998E-3</v>
      </c>
      <c r="K832" s="51">
        <v>4.045E-3</v>
      </c>
      <c r="L832" s="51">
        <v>1.2068000000000001E-2</v>
      </c>
      <c r="M832" s="51">
        <v>1.3029999999999999E-3</v>
      </c>
      <c r="N832" s="51">
        <v>2.5440000000000001E-2</v>
      </c>
      <c r="O832" s="52">
        <v>142.03710000000001</v>
      </c>
      <c r="P832" s="50">
        <v>1020</v>
      </c>
      <c r="Q832" s="52">
        <v>2082.6</v>
      </c>
      <c r="R832" s="50">
        <v>6399.0999999999995</v>
      </c>
      <c r="S832" s="30">
        <v>93.695999999999998</v>
      </c>
      <c r="T832" s="50">
        <v>7.0007999999999999</v>
      </c>
      <c r="U832" s="50">
        <v>7.0050999999999997</v>
      </c>
      <c r="V832" s="50" t="s">
        <v>385</v>
      </c>
      <c r="W832" s="22" t="s">
        <v>385</v>
      </c>
      <c r="X832" s="22" t="s">
        <v>385</v>
      </c>
    </row>
    <row r="833" spans="1:24" ht="18.75" customHeight="1">
      <c r="A833" s="176">
        <v>44041</v>
      </c>
      <c r="B833" s="50">
        <v>185.40309999999999</v>
      </c>
      <c r="C833" s="50">
        <v>251.94669999999999</v>
      </c>
      <c r="D833" s="50">
        <v>74.75</v>
      </c>
      <c r="E833" s="50">
        <v>24.1</v>
      </c>
      <c r="F833" s="51">
        <v>9.6299999999999999E-4</v>
      </c>
      <c r="G833" s="51">
        <v>1.3090000000000001E-3</v>
      </c>
      <c r="H833" s="51">
        <v>1.488E-3</v>
      </c>
      <c r="I833" s="51">
        <v>2.516E-3</v>
      </c>
      <c r="J833" s="51">
        <v>5.7409999999999996E-3</v>
      </c>
      <c r="K833" s="51">
        <v>4.2719999999999998E-3</v>
      </c>
      <c r="L833" s="51">
        <v>1.2362E-2</v>
      </c>
      <c r="M833" s="51">
        <v>1.488E-3</v>
      </c>
      <c r="N833" s="51">
        <v>2.5440000000000001E-2</v>
      </c>
      <c r="O833" s="52">
        <v>142.0127</v>
      </c>
      <c r="P833" s="50">
        <v>1020</v>
      </c>
      <c r="Q833" s="52">
        <v>2082.6</v>
      </c>
      <c r="R833" s="50">
        <v>6399.0999999999995</v>
      </c>
      <c r="S833" s="30">
        <v>93.668000000000006</v>
      </c>
      <c r="T833" s="50">
        <v>6.9964000000000004</v>
      </c>
      <c r="U833" s="50">
        <v>7</v>
      </c>
      <c r="V833" s="50" t="s">
        <v>385</v>
      </c>
      <c r="W833" s="22" t="s">
        <v>385</v>
      </c>
      <c r="X833" s="22" t="s">
        <v>385</v>
      </c>
    </row>
    <row r="834" spans="1:24" ht="18.75" customHeight="1">
      <c r="A834" s="176">
        <v>44040</v>
      </c>
      <c r="B834" s="50">
        <v>185.31190000000001</v>
      </c>
      <c r="C834" s="50">
        <v>251.8278</v>
      </c>
      <c r="D834" s="50">
        <v>74.938000000000002</v>
      </c>
      <c r="E834" s="50">
        <v>25.44</v>
      </c>
      <c r="F834" s="51">
        <v>9.8900000000000008E-4</v>
      </c>
      <c r="G834" s="51">
        <v>1.387E-3</v>
      </c>
      <c r="H834" s="51">
        <v>1.6199999999999999E-3</v>
      </c>
      <c r="I834" s="51">
        <v>2.6419999999999998E-3</v>
      </c>
      <c r="J834" s="51">
        <v>5.79E-3</v>
      </c>
      <c r="K834" s="51">
        <v>4.2890000000000003E-3</v>
      </c>
      <c r="L834" s="51">
        <v>1.2168E-2</v>
      </c>
      <c r="M834" s="51">
        <v>1.6199999999999999E-3</v>
      </c>
      <c r="N834" s="51">
        <v>2.5440000000000001E-2</v>
      </c>
      <c r="O834" s="52">
        <v>141.9228</v>
      </c>
      <c r="P834" s="50">
        <v>1020</v>
      </c>
      <c r="Q834" s="52">
        <v>2082.6</v>
      </c>
      <c r="R834" s="50">
        <v>6399.0999999999995</v>
      </c>
      <c r="S834" s="30">
        <v>94.435000000000002</v>
      </c>
      <c r="T834" s="50">
        <v>7.0183999999999997</v>
      </c>
      <c r="U834" s="50">
        <v>7.0172999999999996</v>
      </c>
      <c r="V834" s="50" t="s">
        <v>385</v>
      </c>
      <c r="W834" s="22" t="s">
        <v>385</v>
      </c>
      <c r="X834" s="22" t="s">
        <v>385</v>
      </c>
    </row>
    <row r="835" spans="1:24" ht="18.75" customHeight="1">
      <c r="A835" s="176">
        <v>44039</v>
      </c>
      <c r="B835" s="50">
        <v>185.06059999999999</v>
      </c>
      <c r="C835" s="50">
        <v>251.77789999999999</v>
      </c>
      <c r="D835" s="50">
        <v>74.938000000000002</v>
      </c>
      <c r="E835" s="50">
        <v>24.74</v>
      </c>
      <c r="F835" s="51">
        <v>9.6299999999999999E-4</v>
      </c>
      <c r="G835" s="51">
        <v>1.5139999999999999E-3</v>
      </c>
      <c r="H835" s="51">
        <v>1.779E-3</v>
      </c>
      <c r="I835" s="51">
        <v>2.8519999999999999E-3</v>
      </c>
      <c r="J835" s="51">
        <v>6.1510000000000002E-3</v>
      </c>
      <c r="K835" s="51">
        <v>4.633E-3</v>
      </c>
      <c r="L835" s="51">
        <v>1.2600999999999999E-2</v>
      </c>
      <c r="M835" s="51">
        <v>1.779E-3</v>
      </c>
      <c r="N835" s="51">
        <v>2.5440000000000001E-2</v>
      </c>
      <c r="O835" s="52">
        <v>141.9692</v>
      </c>
      <c r="P835" s="50">
        <v>1020</v>
      </c>
      <c r="Q835" s="52">
        <v>2082.6</v>
      </c>
      <c r="R835" s="50">
        <v>6399.0999999999995</v>
      </c>
      <c r="S835" s="30">
        <v>94.691999999999993</v>
      </c>
      <c r="T835" s="50">
        <v>7.0041000000000002</v>
      </c>
      <c r="U835" s="50">
        <v>7.0126999999999997</v>
      </c>
      <c r="V835" s="50" t="s">
        <v>385</v>
      </c>
      <c r="W835" s="22" t="s">
        <v>385</v>
      </c>
      <c r="X835" s="22" t="s">
        <v>385</v>
      </c>
    </row>
    <row r="836" spans="1:24" ht="18.75" customHeight="1">
      <c r="A836" s="176">
        <v>44036</v>
      </c>
      <c r="B836" s="50">
        <v>185.06870000000001</v>
      </c>
      <c r="C836" s="50">
        <v>251.7962</v>
      </c>
      <c r="D836" s="50">
        <v>75.25</v>
      </c>
      <c r="E836" s="50">
        <v>25.84</v>
      </c>
      <c r="F836" s="51">
        <v>1.039E-3</v>
      </c>
      <c r="G836" s="51">
        <v>1.4729999999999999E-3</v>
      </c>
      <c r="H836" s="51">
        <v>1.6720000000000001E-3</v>
      </c>
      <c r="I836" s="51">
        <v>2.7560000000000002E-3</v>
      </c>
      <c r="J836" s="51">
        <v>5.888E-3</v>
      </c>
      <c r="K836" s="51">
        <v>4.4270000000000004E-3</v>
      </c>
      <c r="L836" s="51">
        <v>1.2293E-2</v>
      </c>
      <c r="M836" s="51">
        <v>1.6720000000000001E-3</v>
      </c>
      <c r="N836" s="51">
        <v>2.5440000000000001E-2</v>
      </c>
      <c r="O836" s="52">
        <v>141.87450000000001</v>
      </c>
      <c r="P836" s="50">
        <v>1020</v>
      </c>
      <c r="Q836" s="52">
        <v>2082.6</v>
      </c>
      <c r="R836" s="50">
        <v>6399.0999999999995</v>
      </c>
      <c r="S836" s="30">
        <v>94.988</v>
      </c>
      <c r="T836" s="50">
        <v>7.0002000000000004</v>
      </c>
      <c r="U836" s="50">
        <v>7.0175999999999998</v>
      </c>
      <c r="V836" s="50" t="s">
        <v>385</v>
      </c>
      <c r="W836" s="22" t="s">
        <v>385</v>
      </c>
      <c r="X836" s="22" t="s">
        <v>385</v>
      </c>
    </row>
    <row r="837" spans="1:24" ht="18.75" customHeight="1">
      <c r="A837" s="176">
        <v>44035</v>
      </c>
      <c r="B837" s="50">
        <v>185.09370000000001</v>
      </c>
      <c r="C837" s="50">
        <v>251.84229999999999</v>
      </c>
      <c r="D837" s="50">
        <v>76.113</v>
      </c>
      <c r="E837" s="50">
        <v>26.08</v>
      </c>
      <c r="F837" s="51">
        <v>1.0139999999999999E-3</v>
      </c>
      <c r="G837" s="51">
        <v>1.513E-3</v>
      </c>
      <c r="H837" s="51">
        <v>1.7240000000000001E-3</v>
      </c>
      <c r="I837" s="51">
        <v>2.7070000000000002E-3</v>
      </c>
      <c r="J837" s="51">
        <v>5.7739999999999996E-3</v>
      </c>
      <c r="K837" s="51">
        <v>4.3819999999999996E-3</v>
      </c>
      <c r="L837" s="51">
        <v>1.2311000000000001E-2</v>
      </c>
      <c r="M837" s="51">
        <v>1.7240000000000001E-3</v>
      </c>
      <c r="N837" s="51">
        <v>2.5440000000000001E-2</v>
      </c>
      <c r="O837" s="52">
        <v>141.8304</v>
      </c>
      <c r="P837" s="50">
        <v>1020</v>
      </c>
      <c r="Q837" s="52">
        <v>2082.6</v>
      </c>
      <c r="R837" s="50">
        <v>6399.0999999999995</v>
      </c>
      <c r="S837" s="30">
        <v>95.117000000000004</v>
      </c>
      <c r="T837" s="50">
        <v>6.9810999999999996</v>
      </c>
      <c r="U837" s="50">
        <v>6.9728000000000003</v>
      </c>
      <c r="V837" s="50" t="s">
        <v>385</v>
      </c>
      <c r="W837" s="22" t="s">
        <v>385</v>
      </c>
      <c r="X837" s="22" t="s">
        <v>385</v>
      </c>
    </row>
    <row r="838" spans="1:24" ht="18.75" customHeight="1">
      <c r="A838" s="176">
        <v>44034</v>
      </c>
      <c r="B838" s="50">
        <v>184.81270000000001</v>
      </c>
      <c r="C838" s="50">
        <v>251.67679999999999</v>
      </c>
      <c r="D838" s="50">
        <v>76.113</v>
      </c>
      <c r="E838" s="50">
        <v>24.32</v>
      </c>
      <c r="F838" s="51">
        <v>1.116E-3</v>
      </c>
      <c r="G838" s="51">
        <v>1.4920000000000001E-3</v>
      </c>
      <c r="H838" s="51">
        <v>1.7240000000000001E-3</v>
      </c>
      <c r="I838" s="51">
        <v>2.7390000000000001E-3</v>
      </c>
      <c r="J838" s="51">
        <v>5.9709999999999997E-3</v>
      </c>
      <c r="K838" s="51">
        <v>4.4730000000000004E-3</v>
      </c>
      <c r="L838" s="51">
        <v>1.2930000000000001E-2</v>
      </c>
      <c r="M838" s="51">
        <v>1.7240000000000001E-3</v>
      </c>
      <c r="N838" s="51">
        <v>2.5440000000000001E-2</v>
      </c>
      <c r="O838" s="52">
        <v>141.845</v>
      </c>
      <c r="P838" s="50">
        <v>1020</v>
      </c>
      <c r="Q838" s="52">
        <v>2082.6</v>
      </c>
      <c r="R838" s="50">
        <v>6399.0999999999995</v>
      </c>
      <c r="S838" s="30">
        <v>95.831999999999994</v>
      </c>
      <c r="T838" s="50">
        <v>6.9836</v>
      </c>
      <c r="U838" s="50">
        <v>6.9874999999999998</v>
      </c>
      <c r="V838" s="50" t="s">
        <v>385</v>
      </c>
      <c r="W838" s="22" t="s">
        <v>385</v>
      </c>
      <c r="X838" s="22" t="s">
        <v>385</v>
      </c>
    </row>
    <row r="839" spans="1:24" ht="18.75" customHeight="1">
      <c r="A839" s="176">
        <v>44033</v>
      </c>
      <c r="B839" s="50">
        <v>184.46619999999999</v>
      </c>
      <c r="C839" s="50">
        <v>250.9306</v>
      </c>
      <c r="D839" s="50">
        <v>79.063000000000002</v>
      </c>
      <c r="E839" s="50">
        <v>24.84</v>
      </c>
      <c r="F839" s="51">
        <v>1.09E-3</v>
      </c>
      <c r="G839" s="51">
        <v>1.4109999999999999E-3</v>
      </c>
      <c r="H839" s="51">
        <v>1.6440000000000001E-3</v>
      </c>
      <c r="I839" s="51">
        <v>2.643E-3</v>
      </c>
      <c r="J839" s="51">
        <v>6.0039999999999998E-3</v>
      </c>
      <c r="K839" s="51">
        <v>4.4730000000000004E-3</v>
      </c>
      <c r="L839" s="51">
        <v>1.3089999999999999E-2</v>
      </c>
      <c r="M839" s="51">
        <v>1.6440000000000001E-3</v>
      </c>
      <c r="N839" s="51">
        <v>2.5440000000000001E-2</v>
      </c>
      <c r="O839" s="52">
        <v>141.88059999999999</v>
      </c>
      <c r="P839" s="50">
        <v>1020</v>
      </c>
      <c r="Q839" s="52">
        <v>2082.6</v>
      </c>
      <c r="R839" s="50">
        <v>6399.0999999999995</v>
      </c>
      <c r="S839" s="30">
        <v>95.941999999999993</v>
      </c>
      <c r="T839" s="50">
        <v>6.9923999999999999</v>
      </c>
      <c r="U839" s="50">
        <v>6.9927999999999999</v>
      </c>
      <c r="V839" s="50" t="s">
        <v>385</v>
      </c>
      <c r="W839" s="22" t="s">
        <v>385</v>
      </c>
      <c r="X839" s="22" t="s">
        <v>385</v>
      </c>
    </row>
    <row r="840" spans="1:24" ht="18.75" customHeight="1">
      <c r="A840" s="176">
        <v>44032</v>
      </c>
      <c r="B840" s="50">
        <v>184.04939999999999</v>
      </c>
      <c r="C840" s="50">
        <v>250.40790000000001</v>
      </c>
      <c r="D840" s="50">
        <v>79.063000000000002</v>
      </c>
      <c r="E840" s="50">
        <v>24.46</v>
      </c>
      <c r="F840" s="51">
        <v>1.09E-3</v>
      </c>
      <c r="G840" s="51">
        <v>1.472E-3</v>
      </c>
      <c r="H840" s="51">
        <v>1.7489999999999999E-3</v>
      </c>
      <c r="I840" s="51">
        <v>2.787E-3</v>
      </c>
      <c r="J840" s="51">
        <v>6.1019999999999998E-3</v>
      </c>
      <c r="K840" s="51">
        <v>4.5880000000000001E-3</v>
      </c>
      <c r="L840" s="51">
        <v>1.3115999999999999E-2</v>
      </c>
      <c r="M840" s="51">
        <v>1.7489999999999999E-3</v>
      </c>
      <c r="N840" s="51">
        <v>2.5440000000000001E-2</v>
      </c>
      <c r="O840" s="52">
        <v>141.81370000000001</v>
      </c>
      <c r="P840" s="50">
        <v>1020</v>
      </c>
      <c r="Q840" s="52">
        <v>2082.6</v>
      </c>
      <c r="R840" s="50">
        <v>6399.0999999999995</v>
      </c>
      <c r="S840" s="30">
        <v>96.346000000000004</v>
      </c>
      <c r="T840" s="50">
        <v>6.9901999999999997</v>
      </c>
      <c r="U840" s="50">
        <v>6.9943</v>
      </c>
      <c r="V840" s="50" t="s">
        <v>385</v>
      </c>
      <c r="W840" s="22" t="s">
        <v>385</v>
      </c>
      <c r="X840" s="22" t="s">
        <v>385</v>
      </c>
    </row>
    <row r="841" spans="1:24" ht="18.75" customHeight="1">
      <c r="A841" s="176">
        <v>44029</v>
      </c>
      <c r="B841" s="50">
        <v>183.7508</v>
      </c>
      <c r="C841" s="50">
        <v>250.0763</v>
      </c>
      <c r="D841" s="50">
        <v>79.063000000000002</v>
      </c>
      <c r="E841" s="50">
        <v>25.68</v>
      </c>
      <c r="F841" s="51">
        <v>1.039E-3</v>
      </c>
      <c r="G841" s="51">
        <v>1.451E-3</v>
      </c>
      <c r="H841" s="51">
        <v>1.7489999999999999E-3</v>
      </c>
      <c r="I841" s="51">
        <v>2.8340000000000001E-3</v>
      </c>
      <c r="J841" s="51">
        <v>6.2659999999999999E-3</v>
      </c>
      <c r="K841" s="51">
        <v>4.6569999999999997E-3</v>
      </c>
      <c r="L841" s="51">
        <v>1.3289E-2</v>
      </c>
      <c r="M841" s="51">
        <v>1.7489999999999999E-3</v>
      </c>
      <c r="N841" s="51">
        <v>2.5440000000000001E-2</v>
      </c>
      <c r="O841" s="52">
        <v>141.75550000000001</v>
      </c>
      <c r="P841" s="50">
        <v>1020</v>
      </c>
      <c r="Q841" s="52">
        <v>2082.6</v>
      </c>
      <c r="R841" s="50">
        <v>6399.0999999999995</v>
      </c>
      <c r="S841" s="30">
        <v>96.081000000000003</v>
      </c>
      <c r="T841" s="50">
        <v>6.9889000000000001</v>
      </c>
      <c r="U841" s="50">
        <v>6.9821999999999997</v>
      </c>
      <c r="V841" s="50" t="s">
        <v>385</v>
      </c>
      <c r="W841" s="22" t="s">
        <v>385</v>
      </c>
      <c r="X841" s="22" t="s">
        <v>385</v>
      </c>
    </row>
    <row r="842" spans="1:24" ht="18.75" customHeight="1">
      <c r="A842" s="176">
        <v>44028</v>
      </c>
      <c r="B842" s="50">
        <v>183.75890000000001</v>
      </c>
      <c r="C842" s="50">
        <v>249.8998</v>
      </c>
      <c r="D842" s="50">
        <v>79.063000000000002</v>
      </c>
      <c r="E842" s="50">
        <v>28</v>
      </c>
      <c r="F842" s="51">
        <v>1.0399999999999999E-3</v>
      </c>
      <c r="G842" s="51">
        <v>1.4499999999999999E-3</v>
      </c>
      <c r="H842" s="51">
        <v>1.7210000000000001E-3</v>
      </c>
      <c r="I842" s="51">
        <v>2.7539999999999999E-3</v>
      </c>
      <c r="J842" s="51">
        <v>6.1679999999999999E-3</v>
      </c>
      <c r="K842" s="51">
        <v>4.5890000000000002E-3</v>
      </c>
      <c r="L842" s="51">
        <v>1.3082999999999999E-2</v>
      </c>
      <c r="M842" s="51">
        <v>1.7210000000000001E-3</v>
      </c>
      <c r="N842" s="51">
        <v>2.5430000000000001E-2</v>
      </c>
      <c r="O842" s="52">
        <v>141.70189999999999</v>
      </c>
      <c r="P842" s="50">
        <v>1020</v>
      </c>
      <c r="Q842" s="52">
        <v>2082.6</v>
      </c>
      <c r="R842" s="50">
        <v>6399.0999999999995</v>
      </c>
      <c r="S842" s="30">
        <v>96.259</v>
      </c>
      <c r="T842" s="50">
        <v>7.0057999999999998</v>
      </c>
      <c r="U842" s="50">
        <v>7.0106000000000002</v>
      </c>
      <c r="V842" s="50" t="s">
        <v>385</v>
      </c>
      <c r="W842" s="22" t="s">
        <v>385</v>
      </c>
      <c r="X842" s="22" t="s">
        <v>385</v>
      </c>
    </row>
    <row r="843" spans="1:24" ht="18.75" customHeight="1">
      <c r="A843" s="176">
        <v>44027</v>
      </c>
      <c r="B843" s="50">
        <v>183.5411</v>
      </c>
      <c r="C843" s="50">
        <v>249.62970000000001</v>
      </c>
      <c r="D843" s="50">
        <v>80.875</v>
      </c>
      <c r="E843" s="50">
        <v>27.76</v>
      </c>
      <c r="F843" s="51">
        <v>1.268E-3</v>
      </c>
      <c r="G843" s="51">
        <v>1.5499999999999999E-3</v>
      </c>
      <c r="H843" s="51">
        <v>1.799E-3</v>
      </c>
      <c r="I843" s="51">
        <v>2.8809999999999999E-3</v>
      </c>
      <c r="J843" s="51">
        <v>6.2989999999999999E-3</v>
      </c>
      <c r="K843" s="51">
        <v>4.7029999999999997E-3</v>
      </c>
      <c r="L843" s="51">
        <v>1.3321E-2</v>
      </c>
      <c r="M843" s="51">
        <v>1.799E-3</v>
      </c>
      <c r="N843" s="51">
        <v>2.6079999999999999E-2</v>
      </c>
      <c r="O843" s="52">
        <v>141.68969999999999</v>
      </c>
      <c r="P843" s="50">
        <v>1020</v>
      </c>
      <c r="Q843" s="52">
        <v>2082.6</v>
      </c>
      <c r="R843" s="50">
        <v>6399.0999999999995</v>
      </c>
      <c r="S843" s="30">
        <v>96.463999999999999</v>
      </c>
      <c r="T843" s="50">
        <v>6.9973999999999998</v>
      </c>
      <c r="U843" s="50">
        <v>7.0010000000000003</v>
      </c>
      <c r="V843" s="50" t="s">
        <v>385</v>
      </c>
      <c r="W843" s="22" t="s">
        <v>385</v>
      </c>
      <c r="X843" s="22" t="s">
        <v>385</v>
      </c>
    </row>
    <row r="844" spans="1:24" ht="18.75" customHeight="1">
      <c r="A844" s="176">
        <v>44026</v>
      </c>
      <c r="B844" s="50">
        <v>183.58349999999999</v>
      </c>
      <c r="C844" s="50">
        <v>249.5889</v>
      </c>
      <c r="D844" s="50">
        <v>80.875</v>
      </c>
      <c r="E844" s="50">
        <v>29.52</v>
      </c>
      <c r="F844" s="51">
        <v>1.3179999999999999E-3</v>
      </c>
      <c r="G844" s="51">
        <v>1.57E-3</v>
      </c>
      <c r="H844" s="51">
        <v>1.851E-3</v>
      </c>
      <c r="I844" s="51">
        <v>2.8969999999999998E-3</v>
      </c>
      <c r="J844" s="51">
        <v>6.2329999999999998E-3</v>
      </c>
      <c r="K844" s="51">
        <v>4.6800000000000001E-3</v>
      </c>
      <c r="L844" s="51">
        <v>1.3109000000000001E-2</v>
      </c>
      <c r="M844" s="51">
        <v>1.851E-3</v>
      </c>
      <c r="N844" s="51">
        <v>2.6339999999999999E-2</v>
      </c>
      <c r="O844" s="52">
        <v>141.57390000000001</v>
      </c>
      <c r="P844" s="50">
        <v>1020</v>
      </c>
      <c r="Q844" s="52">
        <v>2082.6</v>
      </c>
      <c r="R844" s="50">
        <v>6399.0999999999995</v>
      </c>
      <c r="S844" s="30">
        <v>96.652000000000001</v>
      </c>
      <c r="T844" s="50">
        <v>7.0019</v>
      </c>
      <c r="U844" s="50">
        <v>7.0106999999999999</v>
      </c>
      <c r="V844" s="50" t="s">
        <v>385</v>
      </c>
      <c r="W844" s="22" t="s">
        <v>385</v>
      </c>
      <c r="X844" s="22" t="s">
        <v>385</v>
      </c>
    </row>
    <row r="845" spans="1:24" ht="18.75" customHeight="1">
      <c r="A845" s="176">
        <v>44025</v>
      </c>
      <c r="B845" s="50">
        <v>183.40280000000001</v>
      </c>
      <c r="C845" s="50">
        <v>249.5471</v>
      </c>
      <c r="D845" s="50">
        <v>79.813000000000002</v>
      </c>
      <c r="E845" s="50">
        <v>32.19</v>
      </c>
      <c r="F845" s="51">
        <v>1.271E-3</v>
      </c>
      <c r="G845" s="51">
        <v>1.5089999999999999E-3</v>
      </c>
      <c r="H845" s="51">
        <v>1.7719999999999999E-3</v>
      </c>
      <c r="I845" s="51">
        <v>2.849E-3</v>
      </c>
      <c r="J845" s="51">
        <v>6.1840000000000003E-3</v>
      </c>
      <c r="K845" s="51">
        <v>4.6569999999999997E-3</v>
      </c>
      <c r="L845" s="51">
        <v>1.3077E-2</v>
      </c>
      <c r="M845" s="51">
        <v>1.7719999999999999E-3</v>
      </c>
      <c r="N845" s="51">
        <v>2.6339999999999999E-2</v>
      </c>
      <c r="O845" s="52">
        <v>141.60769999999999</v>
      </c>
      <c r="P845" s="50">
        <v>1020</v>
      </c>
      <c r="Q845" s="52">
        <v>2082.6</v>
      </c>
      <c r="R845" s="50">
        <v>6399.0999999999995</v>
      </c>
      <c r="S845" s="30">
        <v>96.7</v>
      </c>
      <c r="T845" s="50">
        <v>6.9942000000000002</v>
      </c>
      <c r="U845" s="50">
        <v>6.9976000000000003</v>
      </c>
      <c r="V845" s="50" t="s">
        <v>385</v>
      </c>
      <c r="W845" s="22" t="s">
        <v>385</v>
      </c>
      <c r="X845" s="22" t="s">
        <v>385</v>
      </c>
    </row>
    <row r="846" spans="1:24" ht="18.75" customHeight="1">
      <c r="A846" s="176">
        <v>44022</v>
      </c>
      <c r="B846" s="50">
        <v>183.3596</v>
      </c>
      <c r="C846" s="50">
        <v>249.43549999999999</v>
      </c>
      <c r="D846" s="50">
        <v>81.625</v>
      </c>
      <c r="E846" s="50">
        <v>27.29</v>
      </c>
      <c r="F846" s="51">
        <v>1.2459999999999999E-3</v>
      </c>
      <c r="G846" s="51">
        <v>1.529E-3</v>
      </c>
      <c r="H846" s="51">
        <v>1.851E-3</v>
      </c>
      <c r="I846" s="51">
        <v>3.055E-3</v>
      </c>
      <c r="J846" s="51">
        <v>6.4469999999999996E-3</v>
      </c>
      <c r="K846" s="51">
        <v>4.9309999999999996E-3</v>
      </c>
      <c r="L846" s="51">
        <v>1.3358999999999999E-2</v>
      </c>
      <c r="M846" s="51">
        <v>1.851E-3</v>
      </c>
      <c r="N846" s="51">
        <v>2.6339999999999999E-2</v>
      </c>
      <c r="O846" s="52">
        <v>141.8022</v>
      </c>
      <c r="P846" s="50">
        <v>1020</v>
      </c>
      <c r="Q846" s="52">
        <v>2082.6</v>
      </c>
      <c r="R846" s="50">
        <v>6399.0999999999995</v>
      </c>
      <c r="S846" s="30">
        <v>96.427999999999997</v>
      </c>
      <c r="T846" s="50">
        <v>7.0044000000000004</v>
      </c>
      <c r="U846" s="50">
        <v>6.9985999999999997</v>
      </c>
      <c r="V846" s="50" t="s">
        <v>385</v>
      </c>
      <c r="W846" s="22" t="s">
        <v>385</v>
      </c>
      <c r="X846" s="22" t="s">
        <v>385</v>
      </c>
    </row>
    <row r="847" spans="1:24" ht="18.75" customHeight="1">
      <c r="A847" s="176">
        <v>44021</v>
      </c>
      <c r="B847" s="50">
        <v>183.51419999999999</v>
      </c>
      <c r="C847" s="50">
        <v>249.5522</v>
      </c>
      <c r="D847" s="50">
        <v>80.722999999999999</v>
      </c>
      <c r="E847" s="50">
        <v>29.26</v>
      </c>
      <c r="F847" s="51">
        <v>1.2459999999999999E-3</v>
      </c>
      <c r="G847" s="51">
        <v>1.508E-3</v>
      </c>
      <c r="H847" s="51">
        <v>1.7719999999999999E-3</v>
      </c>
      <c r="I847" s="51">
        <v>2.8319999999999999E-3</v>
      </c>
      <c r="J847" s="51">
        <v>6.1349999999999998E-3</v>
      </c>
      <c r="K847" s="51">
        <v>4.6350000000000002E-3</v>
      </c>
      <c r="L847" s="51">
        <v>1.3134E-2</v>
      </c>
      <c r="M847" s="51">
        <v>1.7719999999999999E-3</v>
      </c>
      <c r="N847" s="51">
        <v>2.6069999999999999E-2</v>
      </c>
      <c r="O847" s="52">
        <v>141.80330000000001</v>
      </c>
      <c r="P847" s="50">
        <v>1020</v>
      </c>
      <c r="Q847" s="52">
        <v>2082.6</v>
      </c>
      <c r="R847" s="50">
        <v>6399.0999999999995</v>
      </c>
      <c r="S847" s="30">
        <v>96.881</v>
      </c>
      <c r="T847" s="50">
        <v>7.0137999999999998</v>
      </c>
      <c r="U847" s="50">
        <v>7.0228999999999999</v>
      </c>
      <c r="V847" s="50" t="s">
        <v>385</v>
      </c>
      <c r="W847" s="22" t="s">
        <v>385</v>
      </c>
      <c r="X847" s="22" t="s">
        <v>385</v>
      </c>
    </row>
    <row r="848" spans="1:24" ht="18.75" customHeight="1">
      <c r="A848" s="176">
        <v>44020</v>
      </c>
      <c r="B848" s="50">
        <v>183.0564</v>
      </c>
      <c r="C848" s="50">
        <v>249.5556</v>
      </c>
      <c r="D848" s="50">
        <v>80.722999999999999</v>
      </c>
      <c r="E848" s="50">
        <v>28.08</v>
      </c>
      <c r="F848" s="51">
        <v>1.348E-3</v>
      </c>
      <c r="G848" s="51">
        <v>1.5870000000000001E-3</v>
      </c>
      <c r="H848" s="51">
        <v>1.851E-3</v>
      </c>
      <c r="I848" s="51">
        <v>3.0070000000000001E-3</v>
      </c>
      <c r="J848" s="51">
        <v>6.6439999999999997E-3</v>
      </c>
      <c r="K848" s="51">
        <v>4.9769999999999997E-3</v>
      </c>
      <c r="L848" s="51">
        <v>1.3996E-2</v>
      </c>
      <c r="M848" s="51">
        <v>1.851E-3</v>
      </c>
      <c r="N848" s="51">
        <v>2.572E-2</v>
      </c>
      <c r="O848" s="52">
        <v>141.86320000000001</v>
      </c>
      <c r="P848" s="50">
        <v>1020</v>
      </c>
      <c r="Q848" s="52">
        <v>2082.6</v>
      </c>
      <c r="R848" s="50">
        <v>6399.0999999999995</v>
      </c>
      <c r="S848" s="30">
        <v>96.724999999999994</v>
      </c>
      <c r="T848" s="50">
        <v>7.0187999999999997</v>
      </c>
      <c r="U848" s="50">
        <v>7.0130999999999997</v>
      </c>
      <c r="V848" s="50" t="s">
        <v>385</v>
      </c>
      <c r="W848" s="22" t="s">
        <v>385</v>
      </c>
      <c r="X848" s="22" t="s">
        <v>385</v>
      </c>
    </row>
    <row r="849" spans="1:24" ht="18.75" customHeight="1">
      <c r="A849" s="176">
        <v>44019</v>
      </c>
      <c r="B849" s="50">
        <v>182.9727</v>
      </c>
      <c r="C849" s="50">
        <v>249.56809999999999</v>
      </c>
      <c r="D849" s="50">
        <v>79.445999999999998</v>
      </c>
      <c r="E849" s="50">
        <v>29.43</v>
      </c>
      <c r="F849" s="51">
        <v>1.3979999999999999E-3</v>
      </c>
      <c r="G849" s="51">
        <v>1.567E-3</v>
      </c>
      <c r="H849" s="51">
        <v>1.8060000000000001E-3</v>
      </c>
      <c r="I849" s="51">
        <v>2.8639999999999998E-3</v>
      </c>
      <c r="J849" s="51">
        <v>6.3969999999999999E-3</v>
      </c>
      <c r="K849" s="51">
        <v>4.7720000000000002E-3</v>
      </c>
      <c r="L849" s="51">
        <v>1.3748E-2</v>
      </c>
      <c r="M849" s="51">
        <v>1.8060000000000001E-3</v>
      </c>
      <c r="N849" s="51">
        <v>2.358E-2</v>
      </c>
      <c r="O849" s="52">
        <v>141.7808</v>
      </c>
      <c r="P849" s="50">
        <v>1020</v>
      </c>
      <c r="Q849" s="52">
        <v>2082.6</v>
      </c>
      <c r="R849" s="50">
        <v>6399.0999999999995</v>
      </c>
      <c r="S849" s="30">
        <v>97.171999999999997</v>
      </c>
      <c r="T849" s="50">
        <v>7.0664999999999996</v>
      </c>
      <c r="U849" s="50">
        <v>7.0678000000000001</v>
      </c>
      <c r="V849" s="50" t="s">
        <v>385</v>
      </c>
      <c r="W849" s="22" t="s">
        <v>385</v>
      </c>
      <c r="X849" s="22" t="s">
        <v>385</v>
      </c>
    </row>
    <row r="850" spans="1:24" ht="18.75" customHeight="1">
      <c r="A850" s="176">
        <v>44018</v>
      </c>
      <c r="B850" s="50">
        <v>182.64169999999999</v>
      </c>
      <c r="C850" s="50">
        <v>249.50919999999999</v>
      </c>
      <c r="D850" s="50">
        <v>79.75</v>
      </c>
      <c r="E850" s="50">
        <v>27.94</v>
      </c>
      <c r="F850" s="51">
        <v>1.369E-3</v>
      </c>
      <c r="G850" s="51">
        <v>1.5659999999999999E-3</v>
      </c>
      <c r="H850" s="51">
        <v>1.8600000000000001E-3</v>
      </c>
      <c r="I850" s="51">
        <v>3.0219999999999999E-3</v>
      </c>
      <c r="J850" s="51">
        <v>6.7590000000000003E-3</v>
      </c>
      <c r="K850" s="51">
        <v>5.0229999999999997E-3</v>
      </c>
      <c r="L850" s="51">
        <v>1.4392E-2</v>
      </c>
      <c r="M850" s="51">
        <v>1.8600000000000001E-3</v>
      </c>
      <c r="N850" s="51">
        <v>2.358E-2</v>
      </c>
      <c r="O850" s="52">
        <v>141.7285</v>
      </c>
      <c r="P850" s="50">
        <v>1020</v>
      </c>
      <c r="Q850" s="52">
        <v>2082.6</v>
      </c>
      <c r="R850" s="50">
        <v>6399.0999999999995</v>
      </c>
      <c r="S850" s="30">
        <v>97.316999999999993</v>
      </c>
      <c r="T850" s="50">
        <v>7.0670000000000002</v>
      </c>
      <c r="U850" s="50">
        <v>7.0679999999999996</v>
      </c>
      <c r="V850" s="50" t="s">
        <v>385</v>
      </c>
      <c r="W850" s="22" t="s">
        <v>385</v>
      </c>
      <c r="X850" s="22" t="s">
        <v>385</v>
      </c>
    </row>
    <row r="851" spans="1:24" ht="18.75" customHeight="1">
      <c r="A851" s="176">
        <v>44015</v>
      </c>
      <c r="B851" s="50">
        <v>182.483</v>
      </c>
      <c r="C851" s="50">
        <v>247.90780000000001</v>
      </c>
      <c r="D851" s="50">
        <v>82.063000000000002</v>
      </c>
      <c r="E851" s="50">
        <v>27.68</v>
      </c>
      <c r="F851" s="51">
        <v>1.369E-3</v>
      </c>
      <c r="G851" s="51">
        <v>1.526E-3</v>
      </c>
      <c r="H851" s="51">
        <v>1.8079999999999999E-3</v>
      </c>
      <c r="I851" s="51">
        <v>2.9580000000000001E-3</v>
      </c>
      <c r="J851" s="51">
        <v>6.6930000000000002E-3</v>
      </c>
      <c r="K851" s="51">
        <v>4.9769999999999997E-3</v>
      </c>
      <c r="L851" s="51">
        <v>1.4272E-2</v>
      </c>
      <c r="M851" s="51">
        <v>1.8079999999999999E-3</v>
      </c>
      <c r="N851" s="51">
        <v>2.358E-2</v>
      </c>
      <c r="O851" s="52">
        <v>141.66059999999999</v>
      </c>
      <c r="P851" s="50">
        <v>1020</v>
      </c>
      <c r="Q851" s="52">
        <v>2082.6</v>
      </c>
      <c r="R851" s="50">
        <v>6399.0999999999995</v>
      </c>
      <c r="S851" s="30">
        <v>97.195999999999998</v>
      </c>
      <c r="T851" s="50">
        <v>7.0708000000000002</v>
      </c>
      <c r="U851" s="50">
        <v>7.0678999999999998</v>
      </c>
      <c r="V851" s="50" t="s">
        <v>385</v>
      </c>
      <c r="W851" s="22" t="s">
        <v>385</v>
      </c>
      <c r="X851" s="22" t="s">
        <v>385</v>
      </c>
    </row>
    <row r="852" spans="1:24" ht="18.75" customHeight="1">
      <c r="A852" s="176">
        <v>44014</v>
      </c>
      <c r="B852" s="50">
        <v>182.483</v>
      </c>
      <c r="C852" s="50">
        <v>247.90780000000001</v>
      </c>
      <c r="D852" s="50">
        <v>82.063000000000002</v>
      </c>
      <c r="E852" s="50">
        <v>27.68</v>
      </c>
      <c r="F852" s="51">
        <v>1.369E-3</v>
      </c>
      <c r="G852" s="51">
        <v>1.526E-3</v>
      </c>
      <c r="H852" s="51">
        <v>1.8079999999999999E-3</v>
      </c>
      <c r="I852" s="51">
        <v>2.9580000000000001E-3</v>
      </c>
      <c r="J852" s="51">
        <v>6.6930000000000002E-3</v>
      </c>
      <c r="K852" s="51">
        <v>4.9769999999999997E-3</v>
      </c>
      <c r="L852" s="51">
        <v>1.4272E-2</v>
      </c>
      <c r="M852" s="51">
        <v>1.8079999999999999E-3</v>
      </c>
      <c r="N852" s="51">
        <v>2.358E-2</v>
      </c>
      <c r="O852" s="52">
        <v>141.65129999999999</v>
      </c>
      <c r="P852" s="50">
        <v>1020</v>
      </c>
      <c r="Q852" s="52">
        <v>2082.6</v>
      </c>
      <c r="R852" s="50">
        <v>6399.0999999999995</v>
      </c>
      <c r="S852" s="30">
        <v>97.391000000000005</v>
      </c>
      <c r="T852" s="50">
        <v>7.0640000000000001</v>
      </c>
      <c r="U852" s="50">
        <v>7.0698999999999996</v>
      </c>
      <c r="V852" s="50" t="s">
        <v>385</v>
      </c>
      <c r="W852" s="22" t="s">
        <v>385</v>
      </c>
      <c r="X852" s="22" t="s">
        <v>385</v>
      </c>
    </row>
    <row r="853" spans="1:24" ht="18.75" customHeight="1">
      <c r="A853" s="176">
        <v>44013</v>
      </c>
      <c r="B853" s="50">
        <v>182.30969999999999</v>
      </c>
      <c r="C853" s="50">
        <v>247.28909999999999</v>
      </c>
      <c r="D853" s="50">
        <v>83.343999999999994</v>
      </c>
      <c r="E853" s="50">
        <v>28.62</v>
      </c>
      <c r="F853" s="51">
        <v>1.2930000000000001E-3</v>
      </c>
      <c r="G853" s="51">
        <v>1.603E-3</v>
      </c>
      <c r="H853" s="51">
        <v>1.89E-3</v>
      </c>
      <c r="I853" s="51">
        <v>3.1150000000000001E-3</v>
      </c>
      <c r="J853" s="51">
        <v>6.7580000000000001E-3</v>
      </c>
      <c r="K853" s="51">
        <v>5.1139999999999996E-3</v>
      </c>
      <c r="L853" s="51">
        <v>1.4232E-2</v>
      </c>
      <c r="M853" s="51">
        <v>1.89E-3</v>
      </c>
      <c r="N853" s="51">
        <v>2.358E-2</v>
      </c>
      <c r="O853" s="52">
        <v>141.5789</v>
      </c>
      <c r="P853" s="50">
        <v>1210</v>
      </c>
      <c r="Q853" s="52">
        <v>2144.27</v>
      </c>
      <c r="R853" s="50">
        <v>6949.5</v>
      </c>
      <c r="S853" s="30">
        <v>97.536000000000001</v>
      </c>
      <c r="T853" s="50">
        <v>7.0811000000000002</v>
      </c>
      <c r="U853" s="50">
        <v>7.0763999999999996</v>
      </c>
      <c r="V853" s="50" t="s">
        <v>385</v>
      </c>
      <c r="W853" s="22" t="s">
        <v>385</v>
      </c>
      <c r="X853" s="22" t="s">
        <v>385</v>
      </c>
    </row>
    <row r="854" spans="1:24" ht="18.75" customHeight="1">
      <c r="A854" s="176">
        <v>44012</v>
      </c>
      <c r="B854" s="50">
        <v>182.46019999999999</v>
      </c>
      <c r="C854" s="50">
        <v>247.40260000000001</v>
      </c>
      <c r="D854" s="50">
        <v>83.343999999999994</v>
      </c>
      <c r="E854" s="50">
        <v>30.43</v>
      </c>
      <c r="F854" s="51">
        <v>1.2930000000000001E-3</v>
      </c>
      <c r="G854" s="51">
        <v>1.485E-3</v>
      </c>
      <c r="H854" s="51">
        <v>1.7309999999999999E-3</v>
      </c>
      <c r="I854" s="51">
        <v>2.8779999999999999E-3</v>
      </c>
      <c r="J854" s="51">
        <v>6.561E-3</v>
      </c>
      <c r="K854" s="51">
        <v>4.9090000000000002E-3</v>
      </c>
      <c r="L854" s="51">
        <v>1.4107E-2</v>
      </c>
      <c r="M854" s="51">
        <v>1.7309999999999999E-3</v>
      </c>
      <c r="N854" s="51">
        <v>2.3570000000000001E-2</v>
      </c>
      <c r="O854" s="52">
        <v>141.4323</v>
      </c>
      <c r="P854" s="50">
        <v>1210</v>
      </c>
      <c r="Q854" s="52">
        <v>2144.27</v>
      </c>
      <c r="R854" s="50">
        <v>6949.5</v>
      </c>
      <c r="S854" s="30">
        <v>97.433000000000007</v>
      </c>
      <c r="T854" s="50">
        <v>7.0781999999999998</v>
      </c>
      <c r="U854" s="50">
        <v>7.0858999999999996</v>
      </c>
      <c r="V854" s="50" t="s">
        <v>385</v>
      </c>
      <c r="W854" s="22" t="s">
        <v>385</v>
      </c>
      <c r="X854" s="22" t="s">
        <v>385</v>
      </c>
    </row>
    <row r="855" spans="1:24" ht="18.75" customHeight="1">
      <c r="A855" s="176">
        <v>44011</v>
      </c>
      <c r="B855" s="50">
        <v>182.51689999999999</v>
      </c>
      <c r="C855" s="50">
        <v>247.55189999999999</v>
      </c>
      <c r="D855" s="50">
        <v>83.343999999999994</v>
      </c>
      <c r="E855" s="50">
        <v>31.78</v>
      </c>
      <c r="F855" s="51">
        <v>1.217E-3</v>
      </c>
      <c r="G855" s="51">
        <v>1.485E-3</v>
      </c>
      <c r="H855" s="51">
        <v>1.6789999999999999E-3</v>
      </c>
      <c r="I855" s="51">
        <v>2.7360000000000002E-3</v>
      </c>
      <c r="J855" s="51">
        <v>6.234E-3</v>
      </c>
      <c r="K855" s="51">
        <v>4.6589999999999999E-3</v>
      </c>
      <c r="L855" s="51">
        <v>1.3734E-2</v>
      </c>
      <c r="M855" s="51">
        <v>1.6789999999999999E-3</v>
      </c>
      <c r="N855" s="51">
        <v>2.3699999999999999E-2</v>
      </c>
      <c r="O855" s="52">
        <v>141.41829999999999</v>
      </c>
      <c r="P855" s="50">
        <v>1210</v>
      </c>
      <c r="Q855" s="52">
        <v>2144.27</v>
      </c>
      <c r="R855" s="50">
        <v>6949.5</v>
      </c>
      <c r="S855" s="30">
        <v>97.429000000000002</v>
      </c>
      <c r="T855" s="50">
        <v>7.0781999999999998</v>
      </c>
      <c r="U855" s="50">
        <v>7.0827</v>
      </c>
      <c r="V855" s="50" t="s">
        <v>385</v>
      </c>
      <c r="W855" s="22" t="s">
        <v>385</v>
      </c>
      <c r="X855" s="22" t="s">
        <v>385</v>
      </c>
    </row>
    <row r="856" spans="1:24" ht="18.75" customHeight="1">
      <c r="A856" s="176">
        <v>44008</v>
      </c>
      <c r="B856" s="50">
        <v>182.54400000000001</v>
      </c>
      <c r="C856" s="50">
        <v>247.79089999999999</v>
      </c>
      <c r="D856" s="50">
        <v>83.343999999999994</v>
      </c>
      <c r="E856" s="50">
        <v>34.729999999999997</v>
      </c>
      <c r="F856" s="51">
        <v>1.369E-3</v>
      </c>
      <c r="G856" s="51">
        <v>1.6609999999999999E-3</v>
      </c>
      <c r="H856" s="51">
        <v>1.838E-3</v>
      </c>
      <c r="I856" s="51">
        <v>3.0200000000000001E-3</v>
      </c>
      <c r="J856" s="51">
        <v>6.4130000000000003E-3</v>
      </c>
      <c r="K856" s="51">
        <v>4.8859999999999997E-3</v>
      </c>
      <c r="L856" s="51">
        <v>1.3701E-2</v>
      </c>
      <c r="M856" s="51">
        <v>1.838E-3</v>
      </c>
      <c r="N856" s="51">
        <v>2.4230000000000002E-2</v>
      </c>
      <c r="O856" s="52">
        <v>141.40430000000001</v>
      </c>
      <c r="P856" s="50">
        <v>1210</v>
      </c>
      <c r="Q856" s="52">
        <v>2144.27</v>
      </c>
      <c r="R856" s="50">
        <v>6949.5</v>
      </c>
      <c r="S856" s="30">
        <v>97.147999999999996</v>
      </c>
      <c r="T856" s="50">
        <v>7.0781999999999998</v>
      </c>
      <c r="U856" s="50">
        <v>7.0791000000000004</v>
      </c>
      <c r="V856" s="50" t="s">
        <v>385</v>
      </c>
      <c r="W856" s="22" t="s">
        <v>385</v>
      </c>
      <c r="X856" s="22" t="s">
        <v>385</v>
      </c>
    </row>
    <row r="857" spans="1:24" ht="18.75" customHeight="1">
      <c r="A857" s="176">
        <v>44007</v>
      </c>
      <c r="B857" s="50">
        <v>182.2791</v>
      </c>
      <c r="C857" s="50">
        <v>247.97190000000001</v>
      </c>
      <c r="D857" s="50">
        <v>83.343999999999994</v>
      </c>
      <c r="E857" s="50">
        <v>32.22</v>
      </c>
      <c r="F857" s="51">
        <v>1.369E-3</v>
      </c>
      <c r="G857" s="51">
        <v>1.8569999999999999E-3</v>
      </c>
      <c r="H857" s="51">
        <v>2.0509999999999999E-3</v>
      </c>
      <c r="I857" s="51">
        <v>3.32E-3</v>
      </c>
      <c r="J857" s="51">
        <v>6.8560000000000001E-3</v>
      </c>
      <c r="K857" s="51">
        <v>5.1840000000000002E-3</v>
      </c>
      <c r="L857" s="51">
        <v>1.4344000000000001E-2</v>
      </c>
      <c r="M857" s="51">
        <v>2.0509999999999999E-3</v>
      </c>
      <c r="N857" s="51">
        <v>2.4230000000000002E-2</v>
      </c>
      <c r="O857" s="52">
        <v>141.43790000000001</v>
      </c>
      <c r="P857" s="50">
        <v>1210</v>
      </c>
      <c r="Q857" s="52">
        <v>2144.27</v>
      </c>
      <c r="R857" s="50">
        <v>6949.5</v>
      </c>
      <c r="S857" s="30">
        <v>96.646000000000001</v>
      </c>
      <c r="T857" s="50">
        <v>7.0580999999999996</v>
      </c>
      <c r="U857" s="50">
        <v>7.0606</v>
      </c>
      <c r="V857" s="50" t="s">
        <v>385</v>
      </c>
      <c r="W857" s="22" t="s">
        <v>385</v>
      </c>
      <c r="X857" s="22" t="s">
        <v>385</v>
      </c>
    </row>
    <row r="858" spans="1:24" ht="18.75" customHeight="1">
      <c r="A858" s="176">
        <v>44006</v>
      </c>
      <c r="B858" s="50">
        <v>182.19309999999999</v>
      </c>
      <c r="C858" s="50">
        <v>248.0033</v>
      </c>
      <c r="D858" s="50">
        <v>83.343999999999994</v>
      </c>
      <c r="E858" s="50">
        <v>33.840000000000003</v>
      </c>
      <c r="F858" s="51">
        <v>1.369E-3</v>
      </c>
      <c r="G858" s="51">
        <v>1.8760000000000001E-3</v>
      </c>
      <c r="H858" s="51">
        <v>2.104E-3</v>
      </c>
      <c r="I858" s="51">
        <v>3.1549999999999998E-3</v>
      </c>
      <c r="J858" s="51">
        <v>6.79E-3</v>
      </c>
      <c r="K858" s="51">
        <v>5.1380000000000002E-3</v>
      </c>
      <c r="L858" s="51">
        <v>1.4291E-2</v>
      </c>
      <c r="M858" s="51">
        <v>2.104E-3</v>
      </c>
      <c r="N858" s="51">
        <v>2.4230000000000002E-2</v>
      </c>
      <c r="O858" s="52">
        <v>141.46440000000001</v>
      </c>
      <c r="P858" s="50">
        <v>1210</v>
      </c>
      <c r="Q858" s="52">
        <v>2144.27</v>
      </c>
      <c r="R858" s="50">
        <v>6949.5</v>
      </c>
      <c r="S858" s="30">
        <v>97.039000000000001</v>
      </c>
      <c r="T858" s="50">
        <v>7.0683999999999996</v>
      </c>
      <c r="U858" s="50">
        <v>7.0583</v>
      </c>
      <c r="V858" s="50" t="s">
        <v>385</v>
      </c>
      <c r="W858" s="22" t="s">
        <v>385</v>
      </c>
      <c r="X858" s="22" t="s">
        <v>385</v>
      </c>
    </row>
    <row r="859" spans="1:24" ht="18.75" customHeight="1">
      <c r="A859" s="176">
        <v>44005</v>
      </c>
      <c r="B859" s="50">
        <v>182.0206</v>
      </c>
      <c r="C859" s="50">
        <v>247.82429999999999</v>
      </c>
      <c r="D859" s="50">
        <v>84.861999999999995</v>
      </c>
      <c r="E859" s="50">
        <v>31.37</v>
      </c>
      <c r="F859" s="51">
        <v>1.3439999999999999E-3</v>
      </c>
      <c r="G859" s="51">
        <v>1.8569999999999999E-3</v>
      </c>
      <c r="H859" s="51">
        <v>2.1310000000000001E-3</v>
      </c>
      <c r="I859" s="51">
        <v>3.2989999999999998E-3</v>
      </c>
      <c r="J859" s="51">
        <v>7.1180000000000002E-3</v>
      </c>
      <c r="K859" s="51">
        <v>5.3680000000000004E-3</v>
      </c>
      <c r="L859" s="51">
        <v>1.4917E-2</v>
      </c>
      <c r="M859" s="51">
        <v>2.1310000000000001E-3</v>
      </c>
      <c r="N859" s="51">
        <v>2.4930000000000001E-2</v>
      </c>
      <c r="O859" s="52">
        <v>141.47239999999999</v>
      </c>
      <c r="P859" s="50">
        <v>1210</v>
      </c>
      <c r="Q859" s="52">
        <v>2144.27</v>
      </c>
      <c r="R859" s="50">
        <v>6949.5</v>
      </c>
      <c r="S859" s="30">
        <v>97.623000000000005</v>
      </c>
      <c r="T859" s="50">
        <v>7.0709999999999997</v>
      </c>
      <c r="U859" s="50">
        <v>7.0744999999999996</v>
      </c>
      <c r="V859" s="50" t="s">
        <v>385</v>
      </c>
      <c r="W859" s="22" t="s">
        <v>385</v>
      </c>
      <c r="X859" s="22" t="s">
        <v>385</v>
      </c>
    </row>
    <row r="860" spans="1:24" ht="18.75" customHeight="1">
      <c r="A860" s="176">
        <v>44004</v>
      </c>
      <c r="B860" s="50">
        <v>182.00389999999999</v>
      </c>
      <c r="C860" s="50">
        <v>247.4855</v>
      </c>
      <c r="D860" s="50">
        <v>84.861999999999995</v>
      </c>
      <c r="E860" s="50">
        <v>31.77</v>
      </c>
      <c r="F860" s="51">
        <v>1.395E-3</v>
      </c>
      <c r="G860" s="51">
        <v>1.9170000000000001E-3</v>
      </c>
      <c r="H860" s="51">
        <v>2.2100000000000002E-3</v>
      </c>
      <c r="I860" s="51">
        <v>3.3939999999999999E-3</v>
      </c>
      <c r="J860" s="51">
        <v>7.0850000000000002E-3</v>
      </c>
      <c r="K860" s="51">
        <v>5.391E-3</v>
      </c>
      <c r="L860" s="51">
        <v>1.4642000000000001E-2</v>
      </c>
      <c r="M860" s="51">
        <v>2.2100000000000002E-3</v>
      </c>
      <c r="N860" s="51">
        <v>2.427E-2</v>
      </c>
      <c r="O860" s="52">
        <v>141.57820000000001</v>
      </c>
      <c r="P860" s="50">
        <v>1210</v>
      </c>
      <c r="Q860" s="52">
        <v>2144.27</v>
      </c>
      <c r="R860" s="50">
        <v>6949.5</v>
      </c>
      <c r="S860" s="30">
        <v>97.421000000000006</v>
      </c>
      <c r="T860" s="50">
        <v>7.0892999999999997</v>
      </c>
      <c r="U860" s="50">
        <v>7.0812999999999997</v>
      </c>
      <c r="V860" s="50" t="s">
        <v>385</v>
      </c>
      <c r="W860" s="22" t="s">
        <v>385</v>
      </c>
      <c r="X860" s="22" t="s">
        <v>385</v>
      </c>
    </row>
    <row r="861" spans="1:24" ht="18.75" customHeight="1">
      <c r="A861" s="176">
        <v>44001</v>
      </c>
      <c r="B861" s="50">
        <v>181.97210000000001</v>
      </c>
      <c r="C861" s="50">
        <v>246.9837</v>
      </c>
      <c r="D861" s="50">
        <v>84.861999999999995</v>
      </c>
      <c r="E861" s="50">
        <v>35.119999999999997</v>
      </c>
      <c r="F861" s="51">
        <v>1.4710000000000001E-3</v>
      </c>
      <c r="G861" s="51">
        <v>1.8550000000000001E-3</v>
      </c>
      <c r="H861" s="51">
        <v>2.1840000000000002E-3</v>
      </c>
      <c r="I861" s="51">
        <v>3.2659999999999998E-3</v>
      </c>
      <c r="J861" s="51">
        <v>6.9369999999999996E-3</v>
      </c>
      <c r="K861" s="51">
        <v>5.2519999999999997E-3</v>
      </c>
      <c r="L861" s="51">
        <v>1.4581999999999999E-2</v>
      </c>
      <c r="M861" s="51">
        <v>2.1840000000000002E-3</v>
      </c>
      <c r="N861" s="51">
        <v>2.385E-2</v>
      </c>
      <c r="O861" s="52">
        <v>141.54499999999999</v>
      </c>
      <c r="P861" s="50">
        <v>1210</v>
      </c>
      <c r="Q861" s="52">
        <v>2144.27</v>
      </c>
      <c r="R861" s="50">
        <v>6949.5</v>
      </c>
      <c r="S861" s="30">
        <v>97.158000000000001</v>
      </c>
      <c r="T861" s="50">
        <v>7.0854999999999997</v>
      </c>
      <c r="U861" s="50">
        <v>7.0759999999999996</v>
      </c>
      <c r="V861" s="50" t="s">
        <v>385</v>
      </c>
      <c r="W861" s="22" t="s">
        <v>385</v>
      </c>
      <c r="X861" s="22" t="s">
        <v>385</v>
      </c>
    </row>
    <row r="862" spans="1:24" ht="18.75" customHeight="1">
      <c r="A862" s="176">
        <v>44000</v>
      </c>
      <c r="B862" s="50">
        <v>181.9299</v>
      </c>
      <c r="C862" s="50">
        <v>246.54390000000001</v>
      </c>
      <c r="D862" s="50">
        <v>84.861999999999995</v>
      </c>
      <c r="E862" s="50">
        <v>32.94</v>
      </c>
      <c r="F862" s="51">
        <v>1.4450000000000001E-3</v>
      </c>
      <c r="G862" s="51">
        <v>1.933E-3</v>
      </c>
      <c r="H862" s="51">
        <v>2.238E-3</v>
      </c>
      <c r="I862" s="51">
        <v>3.3279999999999998E-3</v>
      </c>
      <c r="J862" s="51">
        <v>7.084E-3</v>
      </c>
      <c r="K862" s="51">
        <v>5.3439999999999998E-3</v>
      </c>
      <c r="L862" s="51">
        <v>1.4815999999999999E-2</v>
      </c>
      <c r="M862" s="51">
        <v>2.238E-3</v>
      </c>
      <c r="N862" s="51">
        <v>2.3730000000000001E-2</v>
      </c>
      <c r="O862" s="52">
        <v>141.5668</v>
      </c>
      <c r="P862" s="50">
        <v>1210</v>
      </c>
      <c r="Q862" s="52">
        <v>2144.27</v>
      </c>
      <c r="R862" s="50">
        <v>6949.5</v>
      </c>
      <c r="S862" s="30">
        <v>96.957999999999998</v>
      </c>
      <c r="T862" s="50">
        <v>7.0861999999999998</v>
      </c>
      <c r="U862" s="50">
        <v>7.0820999999999996</v>
      </c>
      <c r="V862" s="50" t="s">
        <v>385</v>
      </c>
      <c r="W862" s="22" t="s">
        <v>385</v>
      </c>
      <c r="X862" s="22" t="s">
        <v>385</v>
      </c>
    </row>
    <row r="863" spans="1:24" ht="18.75" customHeight="1">
      <c r="A863" s="176">
        <v>43999</v>
      </c>
      <c r="B863" s="50">
        <v>181.67740000000001</v>
      </c>
      <c r="C863" s="50">
        <v>246.40880000000001</v>
      </c>
      <c r="D863" s="50">
        <v>84.313000000000002</v>
      </c>
      <c r="E863" s="50">
        <v>33.47</v>
      </c>
      <c r="F863" s="51">
        <v>1.4710000000000001E-3</v>
      </c>
      <c r="G863" s="51">
        <v>1.952E-3</v>
      </c>
      <c r="H863" s="51">
        <v>2.264E-3</v>
      </c>
      <c r="I863" s="51">
        <v>3.4399999999999999E-3</v>
      </c>
      <c r="J863" s="51">
        <v>7.3800000000000003E-3</v>
      </c>
      <c r="K863" s="51">
        <v>5.5510000000000004E-3</v>
      </c>
      <c r="L863" s="51">
        <v>1.5295E-2</v>
      </c>
      <c r="M863" s="51">
        <v>2.264E-3</v>
      </c>
      <c r="N863" s="51">
        <v>2.3800000000000002E-2</v>
      </c>
      <c r="O863" s="52">
        <v>141.5917</v>
      </c>
      <c r="P863" s="50">
        <v>1210</v>
      </c>
      <c r="Q863" s="52">
        <v>2144.27</v>
      </c>
      <c r="R863" s="50">
        <v>6949.5</v>
      </c>
      <c r="S863" s="30">
        <v>96.706000000000003</v>
      </c>
      <c r="T863" s="50">
        <v>7.0907999999999998</v>
      </c>
      <c r="U863" s="50">
        <v>7.0721999999999996</v>
      </c>
      <c r="V863" s="50" t="s">
        <v>385</v>
      </c>
      <c r="W863" s="22" t="s">
        <v>385</v>
      </c>
      <c r="X863" s="22" t="s">
        <v>385</v>
      </c>
    </row>
    <row r="864" spans="1:24" ht="18.75" customHeight="1">
      <c r="A864" s="176">
        <v>43998</v>
      </c>
      <c r="B864" s="50">
        <v>181.48060000000001</v>
      </c>
      <c r="C864" s="50">
        <v>245.91820000000001</v>
      </c>
      <c r="D864" s="50">
        <v>84.875</v>
      </c>
      <c r="E864" s="50">
        <v>33.67</v>
      </c>
      <c r="F864" s="51">
        <v>1.521E-3</v>
      </c>
      <c r="G864" s="51">
        <v>1.9919999999999998E-3</v>
      </c>
      <c r="H864" s="51">
        <v>2.2899999999999999E-3</v>
      </c>
      <c r="I864" s="51">
        <v>3.4390000000000002E-3</v>
      </c>
      <c r="J864" s="51">
        <v>7.528E-3</v>
      </c>
      <c r="K864" s="51">
        <v>5.6420000000000003E-3</v>
      </c>
      <c r="L864" s="51">
        <v>1.5431E-2</v>
      </c>
      <c r="M864" s="51">
        <v>2.2899999999999999E-3</v>
      </c>
      <c r="N864" s="51">
        <v>2.3220000000000001E-2</v>
      </c>
      <c r="O864" s="52">
        <v>141.52430000000001</v>
      </c>
      <c r="P864" s="50">
        <v>1210</v>
      </c>
      <c r="Q864" s="52">
        <v>2144.27</v>
      </c>
      <c r="R864" s="50">
        <v>6949.5</v>
      </c>
      <c r="S864" s="30">
        <v>97.319000000000003</v>
      </c>
      <c r="T864" s="50">
        <v>7.0842000000000001</v>
      </c>
      <c r="U864" s="50">
        <v>7.0774999999999997</v>
      </c>
      <c r="V864" s="50" t="s">
        <v>385</v>
      </c>
      <c r="W864" s="22" t="s">
        <v>385</v>
      </c>
      <c r="X864" s="22" t="s">
        <v>385</v>
      </c>
    </row>
    <row r="865" spans="1:24" ht="18.75" customHeight="1">
      <c r="A865" s="176">
        <v>43997</v>
      </c>
      <c r="B865" s="50">
        <v>181.62029999999999</v>
      </c>
      <c r="C865" s="50">
        <v>245.4571</v>
      </c>
      <c r="D865" s="50">
        <v>92.563000000000002</v>
      </c>
      <c r="E865" s="50">
        <v>34.4</v>
      </c>
      <c r="F865" s="51">
        <v>1.526E-3</v>
      </c>
      <c r="G865" s="51">
        <v>1.89E-3</v>
      </c>
      <c r="H865" s="51">
        <v>2.238E-3</v>
      </c>
      <c r="I865" s="51">
        <v>3.4229999999999998E-3</v>
      </c>
      <c r="J865" s="51">
        <v>7.2150000000000001E-3</v>
      </c>
      <c r="K865" s="51">
        <v>5.5269999999999998E-3</v>
      </c>
      <c r="L865" s="51">
        <v>1.4607999999999999E-2</v>
      </c>
      <c r="M865" s="51">
        <v>2.238E-3</v>
      </c>
      <c r="N865" s="51">
        <v>2.2880000000000001E-2</v>
      </c>
      <c r="O865" s="52">
        <v>141.4426</v>
      </c>
      <c r="P865" s="50">
        <v>1210</v>
      </c>
      <c r="Q865" s="52">
        <v>2144.27</v>
      </c>
      <c r="R865" s="50">
        <v>6949.5</v>
      </c>
      <c r="S865" s="30">
        <v>96.733000000000004</v>
      </c>
      <c r="T865" s="50">
        <v>7.0650000000000004</v>
      </c>
      <c r="U865" s="50">
        <v>7.0807000000000002</v>
      </c>
      <c r="V865" s="50" t="s">
        <v>385</v>
      </c>
      <c r="W865" s="22" t="s">
        <v>385</v>
      </c>
      <c r="X865" s="22" t="s">
        <v>385</v>
      </c>
    </row>
    <row r="866" spans="1:24" ht="18.75" customHeight="1">
      <c r="A866" s="176">
        <v>43994</v>
      </c>
      <c r="B866" s="50">
        <v>181.67140000000001</v>
      </c>
      <c r="C866" s="50">
        <v>245.5857</v>
      </c>
      <c r="D866" s="50">
        <v>92.563000000000002</v>
      </c>
      <c r="E866" s="50">
        <v>36.090000000000003</v>
      </c>
      <c r="F866" s="51">
        <v>1.5E-3</v>
      </c>
      <c r="G866" s="51">
        <v>1.9300000000000001E-3</v>
      </c>
      <c r="H866" s="51">
        <v>2.2390000000000001E-3</v>
      </c>
      <c r="I866" s="51">
        <v>3.2789999999999998E-3</v>
      </c>
      <c r="J866" s="51">
        <v>7.0340000000000003E-3</v>
      </c>
      <c r="K866" s="51">
        <v>5.3889999999999997E-3</v>
      </c>
      <c r="L866" s="51">
        <v>1.4567999999999999E-2</v>
      </c>
      <c r="M866" s="51">
        <v>2.2390000000000001E-3</v>
      </c>
      <c r="N866" s="51">
        <v>2.2790000000000001E-2</v>
      </c>
      <c r="O866" s="52">
        <v>141.40270000000001</v>
      </c>
      <c r="P866" s="50">
        <v>1210</v>
      </c>
      <c r="Q866" s="52">
        <v>2144.27</v>
      </c>
      <c r="R866" s="50">
        <v>6949.5</v>
      </c>
      <c r="S866" s="30">
        <v>95.959000000000003</v>
      </c>
      <c r="T866" s="50">
        <v>7.0609999999999999</v>
      </c>
      <c r="U866" s="50">
        <v>7.0537999999999998</v>
      </c>
      <c r="V866" s="50" t="s">
        <v>385</v>
      </c>
      <c r="W866" s="22" t="s">
        <v>385</v>
      </c>
      <c r="X866" s="22" t="s">
        <v>385</v>
      </c>
    </row>
    <row r="867" spans="1:24" ht="18.75" customHeight="1">
      <c r="A867" s="176">
        <v>43993</v>
      </c>
      <c r="B867" s="50">
        <v>182.08869999999999</v>
      </c>
      <c r="C867" s="50">
        <v>246.2792</v>
      </c>
      <c r="D867" s="50">
        <v>88.563000000000002</v>
      </c>
      <c r="E867" s="50">
        <v>40.79</v>
      </c>
      <c r="F867" s="51">
        <v>1.6019999999999999E-3</v>
      </c>
      <c r="G867" s="51">
        <v>1.967E-3</v>
      </c>
      <c r="H867" s="51">
        <v>2.2910000000000001E-3</v>
      </c>
      <c r="I867" s="51">
        <v>3.2299999999999998E-3</v>
      </c>
      <c r="J867" s="51">
        <v>6.6899999999999998E-3</v>
      </c>
      <c r="K867" s="51">
        <v>5.1599999999999997E-3</v>
      </c>
      <c r="L867" s="51">
        <v>1.4019E-2</v>
      </c>
      <c r="M867" s="51">
        <v>2.2910000000000001E-3</v>
      </c>
      <c r="N867" s="51">
        <v>2.2970000000000001E-2</v>
      </c>
      <c r="O867" s="52">
        <v>141.35830000000001</v>
      </c>
      <c r="P867" s="50">
        <v>1210</v>
      </c>
      <c r="Q867" s="52">
        <v>2144.27</v>
      </c>
      <c r="R867" s="50">
        <v>6949.5</v>
      </c>
      <c r="S867" s="30">
        <v>96.323999999999998</v>
      </c>
      <c r="T867" s="50">
        <v>7.0773999999999999</v>
      </c>
      <c r="U867" s="50">
        <v>7.0766</v>
      </c>
      <c r="V867" s="50" t="s">
        <v>385</v>
      </c>
      <c r="W867" s="22" t="s">
        <v>385</v>
      </c>
      <c r="X867" s="22" t="s">
        <v>385</v>
      </c>
    </row>
    <row r="868" spans="1:24" ht="18.75" customHeight="1">
      <c r="A868" s="176">
        <v>43992</v>
      </c>
      <c r="B868" s="50">
        <v>181.62360000000001</v>
      </c>
      <c r="C868" s="50">
        <v>246.166</v>
      </c>
      <c r="D868" s="50">
        <v>84.375</v>
      </c>
      <c r="E868" s="50">
        <v>27.57</v>
      </c>
      <c r="F868" s="51">
        <v>1.653E-3</v>
      </c>
      <c r="G868" s="51">
        <v>1.6670000000000001E-3</v>
      </c>
      <c r="H868" s="51">
        <v>1.977E-3</v>
      </c>
      <c r="I868" s="51">
        <v>3.15E-3</v>
      </c>
      <c r="J868" s="51">
        <v>7.2630000000000004E-3</v>
      </c>
      <c r="K868" s="51">
        <v>5.3889999999999997E-3</v>
      </c>
      <c r="L868" s="51">
        <v>1.5063E-2</v>
      </c>
      <c r="M868" s="51">
        <v>1.977E-3</v>
      </c>
      <c r="N868" s="51">
        <v>2.3140000000000001E-2</v>
      </c>
      <c r="O868" s="52">
        <v>141.3477</v>
      </c>
      <c r="P868" s="50">
        <v>1210</v>
      </c>
      <c r="Q868" s="52">
        <v>2144.27</v>
      </c>
      <c r="R868" s="50">
        <v>6949.5</v>
      </c>
      <c r="S868" s="30">
        <v>96.617999999999995</v>
      </c>
      <c r="T868" s="50">
        <v>7.0716000000000001</v>
      </c>
      <c r="U868" s="50">
        <v>7.0563000000000002</v>
      </c>
      <c r="V868" s="50" t="s">
        <v>385</v>
      </c>
      <c r="W868" s="22" t="s">
        <v>385</v>
      </c>
      <c r="X868" s="22" t="s">
        <v>385</v>
      </c>
    </row>
    <row r="869" spans="1:24" ht="18.75" customHeight="1">
      <c r="A869" s="176">
        <v>43991</v>
      </c>
      <c r="B869" s="50">
        <v>181.03440000000001</v>
      </c>
      <c r="C869" s="50">
        <v>246.17259999999999</v>
      </c>
      <c r="D869" s="50">
        <v>82.438000000000002</v>
      </c>
      <c r="E869" s="50">
        <v>27.57</v>
      </c>
      <c r="F869" s="51">
        <v>1.5759999999999999E-3</v>
      </c>
      <c r="G869" s="51">
        <v>2.0240000000000002E-3</v>
      </c>
      <c r="H869" s="51">
        <v>2.6310000000000001E-3</v>
      </c>
      <c r="I869" s="51">
        <v>4.0090000000000004E-3</v>
      </c>
      <c r="J869" s="51">
        <v>8.2529999999999999E-3</v>
      </c>
      <c r="K869" s="51">
        <v>6.4229999999999999E-3</v>
      </c>
      <c r="L869" s="51">
        <v>1.5758000000000001E-2</v>
      </c>
      <c r="M869" s="51">
        <v>2.6310000000000001E-3</v>
      </c>
      <c r="N869" s="51">
        <v>2.2880000000000001E-2</v>
      </c>
      <c r="O869" s="52">
        <v>141.32839999999999</v>
      </c>
      <c r="P869" s="50">
        <v>1210</v>
      </c>
      <c r="Q869" s="52">
        <v>2144.27</v>
      </c>
      <c r="R869" s="50">
        <v>6949.5</v>
      </c>
      <c r="S869" s="30">
        <v>96.936999999999998</v>
      </c>
      <c r="T869" s="50">
        <v>7.0834999999999999</v>
      </c>
      <c r="U869" s="50">
        <v>7.0705</v>
      </c>
      <c r="V869" s="50" t="s">
        <v>385</v>
      </c>
      <c r="W869" s="22" t="s">
        <v>385</v>
      </c>
      <c r="X869" s="22" t="s">
        <v>385</v>
      </c>
    </row>
    <row r="870" spans="1:24" ht="18.75" customHeight="1">
      <c r="A870" s="176">
        <v>43990</v>
      </c>
      <c r="B870" s="50">
        <v>180.5445</v>
      </c>
      <c r="C870" s="50">
        <v>246.32990000000001</v>
      </c>
      <c r="D870" s="50">
        <v>80.938000000000002</v>
      </c>
      <c r="E870" s="50">
        <v>25.81</v>
      </c>
      <c r="F870" s="51">
        <v>1.572E-3</v>
      </c>
      <c r="G870" s="51">
        <v>2.261E-3</v>
      </c>
      <c r="H870" s="51">
        <v>2.8300000000000001E-3</v>
      </c>
      <c r="I870" s="51">
        <v>4.4710000000000001E-3</v>
      </c>
      <c r="J870" s="51">
        <v>8.7519999999999994E-3</v>
      </c>
      <c r="K870" s="51">
        <v>6.8609999999999999E-3</v>
      </c>
      <c r="L870" s="51">
        <v>1.6417000000000001E-2</v>
      </c>
      <c r="M870" s="51">
        <v>2.8300000000000001E-3</v>
      </c>
      <c r="N870" s="51">
        <v>2.325E-2</v>
      </c>
      <c r="O870" s="52">
        <v>141.40960000000001</v>
      </c>
      <c r="P870" s="50">
        <v>1210</v>
      </c>
      <c r="Q870" s="52">
        <v>2144.27</v>
      </c>
      <c r="R870" s="50">
        <v>6949.5</v>
      </c>
      <c r="S870" s="30">
        <v>96.677000000000007</v>
      </c>
      <c r="T870" s="50">
        <v>7.1112000000000002</v>
      </c>
      <c r="U870" s="50">
        <v>7.1086</v>
      </c>
      <c r="V870" s="50" t="s">
        <v>385</v>
      </c>
      <c r="W870" s="22" t="s">
        <v>385</v>
      </c>
      <c r="X870" s="22" t="s">
        <v>385</v>
      </c>
    </row>
    <row r="871" spans="1:24" ht="18.75" customHeight="1">
      <c r="A871" s="176">
        <v>43987</v>
      </c>
      <c r="B871" s="50">
        <v>179.9545</v>
      </c>
      <c r="C871" s="50">
        <v>244.7886</v>
      </c>
      <c r="D871" s="50">
        <v>87.688000000000002</v>
      </c>
      <c r="E871" s="50">
        <v>24.52</v>
      </c>
      <c r="F871" s="51">
        <v>1.4710000000000001E-3</v>
      </c>
      <c r="G871" s="51">
        <v>2.062E-3</v>
      </c>
      <c r="H871" s="51">
        <v>2.8279999999999998E-3</v>
      </c>
      <c r="I871" s="51">
        <v>4.6299999999999996E-3</v>
      </c>
      <c r="J871" s="51">
        <v>8.9510000000000006E-3</v>
      </c>
      <c r="K871" s="51">
        <v>7.0229999999999997E-3</v>
      </c>
      <c r="L871" s="51">
        <v>1.6656000000000001E-2</v>
      </c>
      <c r="M871" s="51">
        <v>2.8279999999999998E-3</v>
      </c>
      <c r="N871" s="51">
        <v>2.3539999999999998E-2</v>
      </c>
      <c r="O871" s="52">
        <v>141.4785</v>
      </c>
      <c r="P871" s="50">
        <v>1210</v>
      </c>
      <c r="Q871" s="52">
        <v>2144.27</v>
      </c>
      <c r="R871" s="50">
        <v>6949.5</v>
      </c>
      <c r="S871" s="30">
        <v>97.275999999999996</v>
      </c>
      <c r="T871" s="50">
        <v>7.1157000000000004</v>
      </c>
      <c r="U871" s="50">
        <v>7.117</v>
      </c>
      <c r="V871" s="50" t="s">
        <v>385</v>
      </c>
      <c r="W871" s="22" t="s">
        <v>385</v>
      </c>
      <c r="X871" s="22" t="s">
        <v>385</v>
      </c>
    </row>
    <row r="872" spans="1:24" ht="18.75" customHeight="1">
      <c r="A872" s="176">
        <v>43986</v>
      </c>
      <c r="B872" s="50">
        <v>180.215</v>
      </c>
      <c r="C872" s="50">
        <v>244.3399</v>
      </c>
      <c r="D872" s="50">
        <v>93.625</v>
      </c>
      <c r="E872" s="50">
        <v>25.81</v>
      </c>
      <c r="F872" s="51">
        <v>1.42E-3</v>
      </c>
      <c r="G872" s="51">
        <v>1.9400000000000001E-3</v>
      </c>
      <c r="H872" s="51">
        <v>2.5300000000000001E-3</v>
      </c>
      <c r="I872" s="51">
        <v>4.084E-3</v>
      </c>
      <c r="J872" s="51">
        <v>8.234E-3</v>
      </c>
      <c r="K872" s="51">
        <v>6.3969999999999999E-3</v>
      </c>
      <c r="L872" s="51">
        <v>1.6317999999999999E-2</v>
      </c>
      <c r="M872" s="51">
        <v>2.5300000000000001E-3</v>
      </c>
      <c r="N872" s="51">
        <v>2.3099999999999999E-2</v>
      </c>
      <c r="O872" s="52">
        <v>141.6542</v>
      </c>
      <c r="P872" s="50">
        <v>1210</v>
      </c>
      <c r="Q872" s="52">
        <v>2144.27</v>
      </c>
      <c r="R872" s="50">
        <v>6949.5</v>
      </c>
      <c r="S872" s="30">
        <v>97.673000000000002</v>
      </c>
      <c r="T872" s="50">
        <v>7.1013999999999999</v>
      </c>
      <c r="U872" s="50">
        <v>7.1067999999999998</v>
      </c>
      <c r="V872" s="50" t="s">
        <v>385</v>
      </c>
      <c r="W872" s="22" t="s">
        <v>385</v>
      </c>
      <c r="X872" s="22" t="s">
        <v>385</v>
      </c>
    </row>
    <row r="873" spans="1:24" ht="18.75" customHeight="1">
      <c r="A873" s="176">
        <v>43985</v>
      </c>
      <c r="B873" s="50">
        <v>180.31129999999999</v>
      </c>
      <c r="C873" s="50">
        <v>243.94880000000001</v>
      </c>
      <c r="D873" s="50">
        <v>93.625</v>
      </c>
      <c r="E873" s="50">
        <v>25.66</v>
      </c>
      <c r="F873" s="51">
        <v>1.4710000000000001E-3</v>
      </c>
      <c r="G873" s="51">
        <v>1.9E-3</v>
      </c>
      <c r="H873" s="51">
        <v>2.4220000000000001E-3</v>
      </c>
      <c r="I873" s="51">
        <v>3.6549999999999998E-3</v>
      </c>
      <c r="J873" s="51">
        <v>7.4580000000000002E-3</v>
      </c>
      <c r="K873" s="51">
        <v>5.7540000000000004E-3</v>
      </c>
      <c r="L873" s="51">
        <v>1.5304999999999999E-2</v>
      </c>
      <c r="M873" s="51">
        <v>2.4220000000000001E-3</v>
      </c>
      <c r="N873" s="51">
        <v>2.0650000000000002E-2</v>
      </c>
      <c r="O873" s="52">
        <v>141.6765</v>
      </c>
      <c r="P873" s="50">
        <v>1210</v>
      </c>
      <c r="Q873" s="52">
        <v>2144.27</v>
      </c>
      <c r="R873" s="50">
        <v>6949.5</v>
      </c>
      <c r="S873" s="30">
        <v>97.83</v>
      </c>
      <c r="T873" s="50">
        <v>7.1277999999999997</v>
      </c>
      <c r="U873" s="50">
        <v>7.1265000000000001</v>
      </c>
      <c r="V873" s="50" t="s">
        <v>385</v>
      </c>
      <c r="W873" s="22" t="s">
        <v>385</v>
      </c>
      <c r="X873" s="22" t="s">
        <v>385</v>
      </c>
    </row>
    <row r="874" spans="1:24" ht="18.75" customHeight="1">
      <c r="A874" s="176">
        <v>43984</v>
      </c>
      <c r="B874" s="50">
        <v>180.517</v>
      </c>
      <c r="C874" s="50">
        <v>242.62880000000001</v>
      </c>
      <c r="D874" s="50">
        <v>101</v>
      </c>
      <c r="E874" s="50">
        <v>26.84</v>
      </c>
      <c r="F874" s="51">
        <v>1.395E-3</v>
      </c>
      <c r="G874" s="51">
        <v>1.6230000000000001E-3</v>
      </c>
      <c r="H874" s="51">
        <v>2.0479999999999999E-3</v>
      </c>
      <c r="I874" s="51">
        <v>3.179E-3</v>
      </c>
      <c r="J874" s="51">
        <v>6.8519999999999996E-3</v>
      </c>
      <c r="K874" s="51">
        <v>5.182E-3</v>
      </c>
      <c r="L874" s="51">
        <v>1.4873000000000001E-2</v>
      </c>
      <c r="M874" s="51">
        <v>2.0479999999999999E-3</v>
      </c>
      <c r="N874" s="51">
        <v>2.0650000000000002E-2</v>
      </c>
      <c r="O874" s="52">
        <v>141.65539999999999</v>
      </c>
      <c r="P874" s="50">
        <v>1210</v>
      </c>
      <c r="Q874" s="52">
        <v>2135.0899999999997</v>
      </c>
      <c r="R874" s="50">
        <v>6543.3</v>
      </c>
      <c r="S874" s="30">
        <v>98.343999999999994</v>
      </c>
      <c r="T874" s="50">
        <v>7.1372</v>
      </c>
      <c r="U874" s="50">
        <v>7.1332000000000004</v>
      </c>
      <c r="V874" s="50" t="s">
        <v>385</v>
      </c>
      <c r="W874" s="22" t="s">
        <v>385</v>
      </c>
      <c r="X874" s="22" t="s">
        <v>385</v>
      </c>
    </row>
    <row r="875" spans="1:24" ht="18.75" customHeight="1">
      <c r="A875" s="176">
        <v>43983</v>
      </c>
      <c r="B875" s="50">
        <v>180.4264</v>
      </c>
      <c r="C875" s="50">
        <v>241.98670000000001</v>
      </c>
      <c r="D875" s="50">
        <v>101</v>
      </c>
      <c r="E875" s="50">
        <v>28.23</v>
      </c>
      <c r="F875" s="51">
        <v>1.2459999999999999E-3</v>
      </c>
      <c r="G875" s="51">
        <v>1.5640000000000001E-3</v>
      </c>
      <c r="H875" s="51">
        <v>1.941E-3</v>
      </c>
      <c r="I875" s="51">
        <v>3.052E-3</v>
      </c>
      <c r="J875" s="51">
        <v>6.5909999999999996E-3</v>
      </c>
      <c r="K875" s="51">
        <v>5.0000000000000001E-3</v>
      </c>
      <c r="L875" s="51">
        <v>1.4506E-2</v>
      </c>
      <c r="M875" s="51">
        <v>1.941E-3</v>
      </c>
      <c r="N875" s="51">
        <v>1.8780000000000002E-2</v>
      </c>
      <c r="O875" s="52">
        <v>141.6267</v>
      </c>
      <c r="P875" s="50">
        <v>1210</v>
      </c>
      <c r="Q875" s="52">
        <v>2135.0899999999997</v>
      </c>
      <c r="R875" s="50">
        <v>6543.3</v>
      </c>
      <c r="S875" s="30">
        <v>98.382999999999996</v>
      </c>
      <c r="T875" s="50">
        <v>7.1455000000000002</v>
      </c>
      <c r="U875" s="50">
        <v>7.1729000000000003</v>
      </c>
      <c r="V875" s="50" t="s">
        <v>385</v>
      </c>
      <c r="W875" s="22" t="s">
        <v>385</v>
      </c>
      <c r="X875" s="22" t="s">
        <v>385</v>
      </c>
    </row>
    <row r="876" spans="1:24" ht="18.75" customHeight="1">
      <c r="A876" s="176">
        <v>43980</v>
      </c>
      <c r="B876" s="50">
        <v>180.56880000000001</v>
      </c>
      <c r="C876" s="50">
        <v>241.4211</v>
      </c>
      <c r="D876" s="50">
        <v>101.25</v>
      </c>
      <c r="E876" s="50">
        <v>27.51</v>
      </c>
      <c r="F876" s="51">
        <v>1.2459999999999999E-3</v>
      </c>
      <c r="G876" s="51">
        <v>1.603E-3</v>
      </c>
      <c r="H876" s="51">
        <v>1.9400000000000001E-3</v>
      </c>
      <c r="I876" s="51">
        <v>3.0360000000000001E-3</v>
      </c>
      <c r="J876" s="51">
        <v>6.5259999999999997E-3</v>
      </c>
      <c r="K876" s="51">
        <v>4.9769999999999997E-3</v>
      </c>
      <c r="L876" s="51">
        <v>1.4064E-2</v>
      </c>
      <c r="M876" s="51">
        <v>1.9400000000000001E-3</v>
      </c>
      <c r="N876" s="51">
        <v>1.8780000000000002E-2</v>
      </c>
      <c r="O876" s="52">
        <v>141.91</v>
      </c>
      <c r="P876" s="50">
        <v>1210</v>
      </c>
      <c r="Q876" s="52">
        <v>2135.0899999999997</v>
      </c>
      <c r="R876" s="50">
        <v>6543.3</v>
      </c>
      <c r="S876" s="30">
        <v>99.061999999999998</v>
      </c>
      <c r="T876" s="50">
        <v>7.1680000000000001</v>
      </c>
      <c r="U876" s="50">
        <v>7.1763000000000003</v>
      </c>
      <c r="V876" s="50" t="s">
        <v>385</v>
      </c>
      <c r="W876" s="22" t="s">
        <v>385</v>
      </c>
      <c r="X876" s="22" t="s">
        <v>385</v>
      </c>
    </row>
    <row r="877" spans="1:24" ht="18.75" customHeight="1">
      <c r="A877" s="176">
        <v>43979</v>
      </c>
      <c r="B877" s="50">
        <v>180.2174</v>
      </c>
      <c r="C877" s="50">
        <v>241.58860000000001</v>
      </c>
      <c r="D877" s="50">
        <v>101.25</v>
      </c>
      <c r="E877" s="50">
        <v>28.59</v>
      </c>
      <c r="F877" s="51">
        <v>1.4239999999999999E-3</v>
      </c>
      <c r="G877" s="51">
        <v>1.701E-3</v>
      </c>
      <c r="H877" s="51">
        <v>2.15E-3</v>
      </c>
      <c r="I877" s="51">
        <v>3.3839999999999999E-3</v>
      </c>
      <c r="J877" s="51">
        <v>6.8999999999999999E-3</v>
      </c>
      <c r="K877" s="51">
        <v>5.2529999999999999E-3</v>
      </c>
      <c r="L877" s="51">
        <v>1.4519000000000001E-2</v>
      </c>
      <c r="M877" s="51">
        <v>2.15E-3</v>
      </c>
      <c r="N877" s="51">
        <v>1.8679999999999999E-2</v>
      </c>
      <c r="O877" s="52">
        <v>141.99719999999999</v>
      </c>
      <c r="P877" s="50">
        <v>1210</v>
      </c>
      <c r="Q877" s="52">
        <v>2135.0899999999997</v>
      </c>
      <c r="R877" s="50">
        <v>6543.3</v>
      </c>
      <c r="S877" s="30">
        <v>98.908000000000001</v>
      </c>
      <c r="T877" s="50">
        <v>7.1349999999999998</v>
      </c>
      <c r="U877" s="50">
        <v>7.1445999999999996</v>
      </c>
      <c r="V877" s="50" t="s">
        <v>385</v>
      </c>
      <c r="W877" s="22" t="s">
        <v>385</v>
      </c>
      <c r="X877" s="22" t="s">
        <v>385</v>
      </c>
    </row>
    <row r="878" spans="1:24" ht="18.75" customHeight="1">
      <c r="A878" s="176">
        <v>43978</v>
      </c>
      <c r="B878" s="50">
        <v>180.3673</v>
      </c>
      <c r="C878" s="50">
        <v>241.69659999999999</v>
      </c>
      <c r="D878" s="50">
        <v>101.25</v>
      </c>
      <c r="E878" s="50">
        <v>27.62</v>
      </c>
      <c r="F878" s="51">
        <v>1.3979999999999999E-3</v>
      </c>
      <c r="G878" s="51">
        <v>1.799E-3</v>
      </c>
      <c r="H878" s="51">
        <v>2.202E-3</v>
      </c>
      <c r="I878" s="51">
        <v>3.4780000000000002E-3</v>
      </c>
      <c r="J878" s="51">
        <v>6.8190000000000004E-3</v>
      </c>
      <c r="K878" s="51">
        <v>5.2300000000000003E-3</v>
      </c>
      <c r="L878" s="51">
        <v>1.4399E-2</v>
      </c>
      <c r="M878" s="51">
        <v>2.202E-3</v>
      </c>
      <c r="N878" s="51">
        <v>1.8669999999999999E-2</v>
      </c>
      <c r="O878" s="52">
        <v>142.04230000000001</v>
      </c>
      <c r="P878" s="50">
        <v>1210</v>
      </c>
      <c r="Q878" s="52">
        <v>2135.0899999999997</v>
      </c>
      <c r="R878" s="50">
        <v>6543.3</v>
      </c>
      <c r="S878" s="30">
        <v>99.863</v>
      </c>
      <c r="T878" s="50">
        <v>7.1368</v>
      </c>
      <c r="U878" s="50">
        <v>7.1479999999999997</v>
      </c>
      <c r="V878" s="50" t="s">
        <v>385</v>
      </c>
      <c r="W878" s="22" t="s">
        <v>385</v>
      </c>
      <c r="X878" s="22" t="s">
        <v>385</v>
      </c>
    </row>
    <row r="879" spans="1:24" ht="18.75" customHeight="1">
      <c r="A879" s="176">
        <v>43977</v>
      </c>
      <c r="B879" s="50">
        <v>180.21789999999999</v>
      </c>
      <c r="C879" s="50">
        <v>241.4264</v>
      </c>
      <c r="D879" s="50">
        <v>105.125</v>
      </c>
      <c r="E879" s="50">
        <v>28.01</v>
      </c>
      <c r="F879" s="51">
        <v>1.1689999999999999E-3</v>
      </c>
      <c r="G879" s="51">
        <v>1.717E-3</v>
      </c>
      <c r="H879" s="51">
        <v>2.1220000000000002E-3</v>
      </c>
      <c r="I879" s="51">
        <v>3.4780000000000002E-3</v>
      </c>
      <c r="J879" s="51">
        <v>6.9649999999999998E-3</v>
      </c>
      <c r="K879" s="51">
        <v>5.2760000000000003E-3</v>
      </c>
      <c r="L879" s="51">
        <v>1.4446000000000001E-2</v>
      </c>
      <c r="M879" s="51">
        <v>2.1220000000000002E-3</v>
      </c>
      <c r="N879" s="51">
        <v>1.772E-2</v>
      </c>
      <c r="O879" s="52">
        <v>142.02080000000001</v>
      </c>
      <c r="P879" s="50">
        <v>1210</v>
      </c>
      <c r="Q879" s="52">
        <v>2135.0899999999997</v>
      </c>
      <c r="R879" s="50">
        <v>6543.3</v>
      </c>
      <c r="S879" s="30">
        <v>99.863</v>
      </c>
      <c r="T879" s="50">
        <v>7.1364000000000001</v>
      </c>
      <c r="U879" s="50">
        <v>7.1485000000000003</v>
      </c>
      <c r="V879" s="50" t="s">
        <v>385</v>
      </c>
      <c r="W879" s="22" t="s">
        <v>385</v>
      </c>
      <c r="X879" s="22" t="s">
        <v>385</v>
      </c>
    </row>
    <row r="880" spans="1:24" ht="18.75" customHeight="1">
      <c r="A880" s="176">
        <v>43976</v>
      </c>
      <c r="B880" s="50">
        <v>180.3751</v>
      </c>
      <c r="C880" s="50">
        <v>241.58260000000001</v>
      </c>
      <c r="D880" s="50">
        <v>112.188</v>
      </c>
      <c r="E880" s="50">
        <v>28.16</v>
      </c>
      <c r="F880" s="51">
        <v>1.1440000000000001E-3</v>
      </c>
      <c r="G880" s="51">
        <v>1.676E-3</v>
      </c>
      <c r="H880" s="51">
        <v>2.068E-3</v>
      </c>
      <c r="I880" s="51">
        <v>3.3340000000000002E-3</v>
      </c>
      <c r="J880" s="51">
        <v>6.5909999999999996E-3</v>
      </c>
      <c r="K880" s="51">
        <v>5.0460000000000001E-3</v>
      </c>
      <c r="L880" s="51">
        <v>1.3705E-2</v>
      </c>
      <c r="M880" s="51">
        <v>2.068E-3</v>
      </c>
      <c r="N880" s="51">
        <v>1.677E-2</v>
      </c>
      <c r="O880" s="52">
        <v>142.05090000000001</v>
      </c>
      <c r="P880" s="50">
        <v>1210</v>
      </c>
      <c r="Q880" s="52">
        <v>2135.0899999999997</v>
      </c>
      <c r="R880" s="50">
        <v>6543.3</v>
      </c>
      <c r="S880" s="30">
        <v>99.37</v>
      </c>
      <c r="T880" s="50">
        <v>7.1158000000000001</v>
      </c>
      <c r="U880" s="50">
        <v>7.1325000000000003</v>
      </c>
      <c r="V880" s="50" t="s">
        <v>385</v>
      </c>
      <c r="W880" s="22" t="s">
        <v>385</v>
      </c>
      <c r="X880" s="22" t="s">
        <v>385</v>
      </c>
    </row>
    <row r="881" spans="1:24" ht="18.75" customHeight="1">
      <c r="A881" s="176">
        <v>43973</v>
      </c>
      <c r="B881" s="50">
        <v>180.3751</v>
      </c>
      <c r="C881" s="50">
        <v>241.58260000000001</v>
      </c>
      <c r="D881" s="50">
        <v>112.188</v>
      </c>
      <c r="E881" s="50">
        <v>28.16</v>
      </c>
      <c r="F881" s="51">
        <v>1.1440000000000001E-3</v>
      </c>
      <c r="G881" s="51">
        <v>1.676E-3</v>
      </c>
      <c r="H881" s="51">
        <v>2.068E-3</v>
      </c>
      <c r="I881" s="51">
        <v>3.3340000000000002E-3</v>
      </c>
      <c r="J881" s="51">
        <v>6.5909999999999996E-3</v>
      </c>
      <c r="K881" s="51">
        <v>5.0460000000000001E-3</v>
      </c>
      <c r="L881" s="51">
        <v>1.3705E-2</v>
      </c>
      <c r="M881" s="51">
        <v>2.068E-3</v>
      </c>
      <c r="N881" s="51">
        <v>1.6330000000000001E-2</v>
      </c>
      <c r="O881" s="52">
        <v>142.00129999999999</v>
      </c>
      <c r="P881" s="50">
        <v>1210</v>
      </c>
      <c r="Q881" s="52">
        <v>2135.0899999999997</v>
      </c>
      <c r="R881" s="50">
        <v>6543.3</v>
      </c>
      <c r="S881" s="30">
        <v>99.123999999999995</v>
      </c>
      <c r="T881" s="50">
        <v>7.0934999999999997</v>
      </c>
      <c r="U881" s="50">
        <v>7.1041999999999996</v>
      </c>
      <c r="V881" s="50" t="s">
        <v>385</v>
      </c>
      <c r="W881" s="22" t="s">
        <v>385</v>
      </c>
      <c r="X881" s="22" t="s">
        <v>385</v>
      </c>
    </row>
    <row r="882" spans="1:24" ht="18.75" customHeight="1">
      <c r="A882" s="176">
        <v>43972</v>
      </c>
      <c r="B882" s="50">
        <v>180.38</v>
      </c>
      <c r="C882" s="50">
        <v>242.46379999999999</v>
      </c>
      <c r="D882" s="50">
        <v>112.188</v>
      </c>
      <c r="E882" s="50">
        <v>29.53</v>
      </c>
      <c r="F882" s="51">
        <v>1.0679999999999999E-3</v>
      </c>
      <c r="G882" s="51">
        <v>1.653E-3</v>
      </c>
      <c r="H882" s="51">
        <v>2.1180000000000001E-3</v>
      </c>
      <c r="I882" s="51">
        <v>3.3830000000000002E-3</v>
      </c>
      <c r="J882" s="51">
        <v>6.7200000000000003E-3</v>
      </c>
      <c r="K882" s="51">
        <v>5.1840000000000002E-3</v>
      </c>
      <c r="L882" s="51">
        <v>1.3860000000000001E-2</v>
      </c>
      <c r="M882" s="51">
        <v>2.1180000000000001E-3</v>
      </c>
      <c r="N882" s="51">
        <v>1.66E-2</v>
      </c>
      <c r="O882" s="52">
        <v>141.9812</v>
      </c>
      <c r="P882" s="50">
        <v>1210</v>
      </c>
      <c r="Q882" s="52">
        <v>2135.0899999999997</v>
      </c>
      <c r="R882" s="50">
        <v>6543.3</v>
      </c>
      <c r="S882" s="30">
        <v>99.370999999999995</v>
      </c>
      <c r="T882" s="50">
        <v>7.0990000000000002</v>
      </c>
      <c r="U882" s="50">
        <v>7.1181000000000001</v>
      </c>
      <c r="V882" s="50" t="s">
        <v>385</v>
      </c>
      <c r="W882" s="22" t="s">
        <v>385</v>
      </c>
      <c r="X882" s="22" t="s">
        <v>385</v>
      </c>
    </row>
    <row r="883" spans="1:24" ht="18.75" customHeight="1">
      <c r="A883" s="176">
        <v>43971</v>
      </c>
      <c r="B883" s="50">
        <v>180.05250000000001</v>
      </c>
      <c r="C883" s="50">
        <v>241.51070000000001</v>
      </c>
      <c r="D883" s="50">
        <v>112.188</v>
      </c>
      <c r="E883" s="50">
        <v>27.99</v>
      </c>
      <c r="F883" s="51">
        <v>1.1440000000000001E-3</v>
      </c>
      <c r="G883" s="51">
        <v>1.6329999999999999E-3</v>
      </c>
      <c r="H883" s="51">
        <v>2.117E-3</v>
      </c>
      <c r="I883" s="51">
        <v>3.3830000000000002E-3</v>
      </c>
      <c r="J883" s="51">
        <v>6.8009999999999998E-3</v>
      </c>
      <c r="K883" s="51">
        <v>5.2059999999999997E-3</v>
      </c>
      <c r="L883" s="51">
        <v>1.3978000000000001E-2</v>
      </c>
      <c r="M883" s="51">
        <v>2.117E-3</v>
      </c>
      <c r="N883" s="51">
        <v>1.6830000000000001E-2</v>
      </c>
      <c r="O883" s="52">
        <v>141.9872</v>
      </c>
      <c r="P883" s="50">
        <v>1210</v>
      </c>
      <c r="Q883" s="52">
        <v>2135.0899999999997</v>
      </c>
      <c r="R883" s="50">
        <v>6543.3</v>
      </c>
      <c r="S883" s="30">
        <v>99.665000000000006</v>
      </c>
      <c r="T883" s="50">
        <v>7.1096000000000004</v>
      </c>
      <c r="U883" s="50">
        <v>7.1185999999999998</v>
      </c>
      <c r="V883" s="50" t="s">
        <v>385</v>
      </c>
      <c r="W883" s="22" t="s">
        <v>385</v>
      </c>
      <c r="X883" s="22" t="s">
        <v>385</v>
      </c>
    </row>
    <row r="884" spans="1:24" ht="18.75" customHeight="1">
      <c r="A884" s="176">
        <v>43970</v>
      </c>
      <c r="B884" s="50">
        <v>179.4589</v>
      </c>
      <c r="C884" s="50">
        <v>241.03190000000001</v>
      </c>
      <c r="D884" s="50">
        <v>112.188</v>
      </c>
      <c r="E884" s="50">
        <v>30.53</v>
      </c>
      <c r="F884" s="51">
        <v>1.1440000000000001E-3</v>
      </c>
      <c r="G884" s="51">
        <v>1.652E-3</v>
      </c>
      <c r="H884" s="51">
        <v>2.0639999999999999E-3</v>
      </c>
      <c r="I884" s="51">
        <v>3.32E-3</v>
      </c>
      <c r="J884" s="51">
        <v>6.8820000000000001E-3</v>
      </c>
      <c r="K884" s="51">
        <v>5.2059999999999997E-3</v>
      </c>
      <c r="L884" s="51">
        <v>1.4089000000000001E-2</v>
      </c>
      <c r="M884" s="51">
        <v>2.0639999999999999E-3</v>
      </c>
      <c r="N884" s="51">
        <v>1.635E-2</v>
      </c>
      <c r="O884" s="52">
        <v>141.959</v>
      </c>
      <c r="P884" s="50">
        <v>1210</v>
      </c>
      <c r="Q884" s="52">
        <v>2135.0899999999997</v>
      </c>
      <c r="R884" s="50">
        <v>6543.3</v>
      </c>
      <c r="S884" s="30">
        <v>100.402</v>
      </c>
      <c r="T884" s="50">
        <v>7.1018999999999997</v>
      </c>
      <c r="U884" s="50">
        <v>7.1338999999999997</v>
      </c>
      <c r="V884" s="50" t="s">
        <v>385</v>
      </c>
      <c r="W884" s="22" t="s">
        <v>385</v>
      </c>
      <c r="X884" s="22" t="s">
        <v>385</v>
      </c>
    </row>
    <row r="885" spans="1:24" ht="18.75" customHeight="1">
      <c r="A885" s="176">
        <v>43969</v>
      </c>
      <c r="B885" s="50">
        <v>178.74549999999999</v>
      </c>
      <c r="C885" s="50">
        <v>240.41900000000001</v>
      </c>
      <c r="D885" s="50">
        <v>116.875</v>
      </c>
      <c r="E885" s="50">
        <v>29.3</v>
      </c>
      <c r="F885" s="51">
        <v>1.042E-3</v>
      </c>
      <c r="G885" s="51">
        <v>1.7719999999999999E-3</v>
      </c>
      <c r="H885" s="51">
        <v>2.2729999999999998E-3</v>
      </c>
      <c r="I885" s="51">
        <v>3.702E-3</v>
      </c>
      <c r="J885" s="51">
        <v>7.2570000000000004E-3</v>
      </c>
      <c r="K885" s="51">
        <v>5.574E-3</v>
      </c>
      <c r="L885" s="51">
        <v>1.4364999999999999E-2</v>
      </c>
      <c r="M885" s="51">
        <v>2.2729999999999998E-3</v>
      </c>
      <c r="N885" s="51">
        <v>1.636E-2</v>
      </c>
      <c r="O885" s="52">
        <v>141.89580000000001</v>
      </c>
      <c r="P885" s="50">
        <v>1210</v>
      </c>
      <c r="Q885" s="52">
        <v>2135.0899999999997</v>
      </c>
      <c r="R885" s="50">
        <v>6543.3</v>
      </c>
      <c r="S885" s="30">
        <v>100.46599999999999</v>
      </c>
      <c r="T885" s="50">
        <v>7.0956999999999999</v>
      </c>
      <c r="U885" s="50">
        <v>7.11</v>
      </c>
      <c r="V885" s="50" t="s">
        <v>385</v>
      </c>
      <c r="W885" s="22" t="s">
        <v>385</v>
      </c>
      <c r="X885" s="22" t="s">
        <v>385</v>
      </c>
    </row>
    <row r="886" spans="1:24" ht="18.75" customHeight="1">
      <c r="A886" s="176">
        <v>43966</v>
      </c>
      <c r="B886" s="50">
        <v>179.2833</v>
      </c>
      <c r="C886" s="50">
        <v>240.56219999999999</v>
      </c>
      <c r="D886" s="50">
        <v>116.875</v>
      </c>
      <c r="E886" s="50">
        <v>31.89</v>
      </c>
      <c r="F886" s="51">
        <v>9.9099999999999991E-4</v>
      </c>
      <c r="G886" s="51">
        <v>1.451E-3</v>
      </c>
      <c r="H886" s="51">
        <v>1.8259999999999999E-3</v>
      </c>
      <c r="I886" s="51">
        <v>3.0820000000000001E-3</v>
      </c>
      <c r="J886" s="51">
        <v>6.4279999999999997E-3</v>
      </c>
      <c r="K886" s="51">
        <v>4.8630000000000001E-3</v>
      </c>
      <c r="L886" s="51">
        <v>1.3266E-2</v>
      </c>
      <c r="M886" s="51">
        <v>1.8259999999999999E-3</v>
      </c>
      <c r="N886" s="51">
        <v>1.5810000000000001E-2</v>
      </c>
      <c r="O886" s="52">
        <v>141.8348</v>
      </c>
      <c r="P886" s="50">
        <v>1210</v>
      </c>
      <c r="Q886" s="52">
        <v>2135.0899999999997</v>
      </c>
      <c r="R886" s="50">
        <v>6543.3</v>
      </c>
      <c r="S886" s="30">
        <v>100.242</v>
      </c>
      <c r="T886" s="50">
        <v>7.0926</v>
      </c>
      <c r="U886" s="50">
        <v>7.1120999999999999</v>
      </c>
      <c r="V886" s="50" t="s">
        <v>385</v>
      </c>
      <c r="W886" s="22" t="s">
        <v>385</v>
      </c>
      <c r="X886" s="22" t="s">
        <v>385</v>
      </c>
    </row>
    <row r="887" spans="1:24" ht="18.75" customHeight="1">
      <c r="A887" s="176">
        <v>43965</v>
      </c>
      <c r="B887" s="50">
        <v>179.23089999999999</v>
      </c>
      <c r="C887" s="50">
        <v>240.34700000000001</v>
      </c>
      <c r="D887" s="50">
        <v>116.875</v>
      </c>
      <c r="E887" s="50">
        <v>32.61</v>
      </c>
      <c r="F887" s="51">
        <v>1.093E-3</v>
      </c>
      <c r="G887" s="51">
        <v>1.47E-3</v>
      </c>
      <c r="H887" s="51">
        <v>1.877E-3</v>
      </c>
      <c r="I887" s="51">
        <v>3.0509999999999999E-3</v>
      </c>
      <c r="J887" s="51">
        <v>6.2179999999999996E-3</v>
      </c>
      <c r="K887" s="51">
        <v>4.7710000000000001E-3</v>
      </c>
      <c r="L887" s="51">
        <v>1.2909E-2</v>
      </c>
      <c r="M887" s="51">
        <v>1.877E-3</v>
      </c>
      <c r="N887" s="51">
        <v>1.592E-2</v>
      </c>
      <c r="O887" s="52">
        <v>141.83260000000001</v>
      </c>
      <c r="P887" s="50">
        <v>1210</v>
      </c>
      <c r="Q887" s="52">
        <v>2135.0899999999997</v>
      </c>
      <c r="R887" s="50">
        <v>6543.3</v>
      </c>
      <c r="S887" s="30">
        <v>99.933000000000007</v>
      </c>
      <c r="T887" s="50">
        <v>7.0834999999999999</v>
      </c>
      <c r="U887" s="50">
        <v>7.1066000000000003</v>
      </c>
      <c r="V887" s="50" t="s">
        <v>385</v>
      </c>
      <c r="W887" s="22" t="s">
        <v>385</v>
      </c>
      <c r="X887" s="22" t="s">
        <v>385</v>
      </c>
    </row>
    <row r="888" spans="1:24" ht="18.75" customHeight="1">
      <c r="A888" s="176">
        <v>43964</v>
      </c>
      <c r="B888" s="50">
        <v>178.96770000000001</v>
      </c>
      <c r="C888" s="50">
        <v>240.4821</v>
      </c>
      <c r="D888" s="50">
        <v>116.875</v>
      </c>
      <c r="E888" s="50">
        <v>35.28</v>
      </c>
      <c r="F888" s="51">
        <v>1.093E-3</v>
      </c>
      <c r="G888" s="51">
        <v>1.5889999999999999E-3</v>
      </c>
      <c r="H888" s="51">
        <v>2.0339999999999998E-3</v>
      </c>
      <c r="I888" s="51">
        <v>3.1619999999999999E-3</v>
      </c>
      <c r="J888" s="51">
        <v>6.5250000000000004E-3</v>
      </c>
      <c r="K888" s="51">
        <v>4.9769999999999997E-3</v>
      </c>
      <c r="L888" s="51">
        <v>1.3450999999999999E-2</v>
      </c>
      <c r="M888" s="51">
        <v>2.0339999999999998E-3</v>
      </c>
      <c r="N888" s="51">
        <v>1.592E-2</v>
      </c>
      <c r="O888" s="52">
        <v>141.85040000000001</v>
      </c>
      <c r="P888" s="50">
        <v>1210</v>
      </c>
      <c r="Q888" s="52">
        <v>2135.0899999999997</v>
      </c>
      <c r="R888" s="50">
        <v>6543.3</v>
      </c>
      <c r="S888" s="30">
        <v>100.236</v>
      </c>
      <c r="T888" s="50">
        <v>7.0987</v>
      </c>
      <c r="U888" s="50">
        <v>7.1052</v>
      </c>
      <c r="V888" s="50" t="s">
        <v>385</v>
      </c>
      <c r="W888" s="22" t="s">
        <v>385</v>
      </c>
      <c r="X888" s="22" t="s">
        <v>385</v>
      </c>
    </row>
    <row r="889" spans="1:24" ht="18.75" customHeight="1">
      <c r="A889" s="176">
        <v>43963</v>
      </c>
      <c r="B889" s="50">
        <v>178.72540000000001</v>
      </c>
      <c r="C889" s="50">
        <v>240.43879999999999</v>
      </c>
      <c r="D889" s="50">
        <v>116.875</v>
      </c>
      <c r="E889" s="50">
        <v>33.04</v>
      </c>
      <c r="F889" s="51">
        <v>1.1950000000000001E-3</v>
      </c>
      <c r="G889" s="51">
        <v>1.5889999999999999E-3</v>
      </c>
      <c r="H889" s="51">
        <v>2.0339999999999998E-3</v>
      </c>
      <c r="I889" s="51">
        <v>3.2420000000000001E-3</v>
      </c>
      <c r="J889" s="51">
        <v>6.6509999999999998E-3</v>
      </c>
      <c r="K889" s="51">
        <v>5.1370000000000001E-3</v>
      </c>
      <c r="L889" s="51">
        <v>1.3698E-2</v>
      </c>
      <c r="M889" s="51">
        <v>2.0339999999999998E-3</v>
      </c>
      <c r="N889" s="51">
        <v>1.5869999999999999E-2</v>
      </c>
      <c r="O889" s="52">
        <v>141.8852</v>
      </c>
      <c r="P889" s="50">
        <v>1210</v>
      </c>
      <c r="Q889" s="52">
        <v>2135.0899999999997</v>
      </c>
      <c r="R889" s="50">
        <v>6543.3</v>
      </c>
      <c r="S889" s="30">
        <v>99.733999999999995</v>
      </c>
      <c r="T889" s="50">
        <v>7.0742000000000003</v>
      </c>
      <c r="U889" s="50">
        <v>7.0933999999999999</v>
      </c>
      <c r="V889" s="50" t="s">
        <v>385</v>
      </c>
      <c r="W889" s="22" t="s">
        <v>385</v>
      </c>
      <c r="X889" s="22" t="s">
        <v>385</v>
      </c>
    </row>
    <row r="890" spans="1:24" ht="18.75" customHeight="1">
      <c r="A890" s="176">
        <v>43962</v>
      </c>
      <c r="B890" s="50">
        <v>178.2647</v>
      </c>
      <c r="C890" s="50">
        <v>239.49469999999999</v>
      </c>
      <c r="D890" s="50">
        <v>116.875</v>
      </c>
      <c r="E890" s="50">
        <v>27.57</v>
      </c>
      <c r="F890" s="51">
        <v>1.042E-3</v>
      </c>
      <c r="G890" s="51">
        <v>1.7470000000000001E-3</v>
      </c>
      <c r="H890" s="51">
        <v>2.232E-3</v>
      </c>
      <c r="I890" s="51">
        <v>3.5119999999999999E-3</v>
      </c>
      <c r="J890" s="51">
        <v>7.0990000000000003E-3</v>
      </c>
      <c r="K890" s="51">
        <v>5.5040000000000002E-3</v>
      </c>
      <c r="L890" s="51">
        <v>1.4160000000000001E-2</v>
      </c>
      <c r="M890" s="51">
        <v>2.232E-3</v>
      </c>
      <c r="N890" s="51">
        <v>1.6E-2</v>
      </c>
      <c r="O890" s="52">
        <v>141.84389999999999</v>
      </c>
      <c r="P890" s="50">
        <v>1210</v>
      </c>
      <c r="Q890" s="52">
        <v>2135.0899999999997</v>
      </c>
      <c r="R890" s="50">
        <v>6543.3</v>
      </c>
      <c r="S890" s="30">
        <v>99.888999999999996</v>
      </c>
      <c r="T890" s="50">
        <v>7.0842000000000001</v>
      </c>
      <c r="U890" s="50">
        <v>7.0922000000000001</v>
      </c>
      <c r="V890" s="50" t="s">
        <v>385</v>
      </c>
      <c r="W890" s="22" t="s">
        <v>385</v>
      </c>
      <c r="X890" s="22" t="s">
        <v>385</v>
      </c>
    </row>
    <row r="891" spans="1:24" ht="18.75" customHeight="1">
      <c r="A891" s="176">
        <v>43959</v>
      </c>
      <c r="B891" s="50">
        <v>178.3938</v>
      </c>
      <c r="C891" s="50">
        <v>237.78550000000001</v>
      </c>
      <c r="D891" s="50">
        <v>120</v>
      </c>
      <c r="E891" s="50">
        <v>27.98</v>
      </c>
      <c r="F891" s="51">
        <v>9.41E-4</v>
      </c>
      <c r="G891" s="51">
        <v>1.5679999999999999E-3</v>
      </c>
      <c r="H891" s="51">
        <v>2.1519999999999998E-3</v>
      </c>
      <c r="I891" s="51">
        <v>3.3379999999999998E-3</v>
      </c>
      <c r="J891" s="51">
        <v>6.8310000000000003E-3</v>
      </c>
      <c r="K891" s="51">
        <v>5.3200000000000001E-3</v>
      </c>
      <c r="L891" s="51">
        <v>1.3828E-2</v>
      </c>
      <c r="M891" s="51">
        <v>2.1519999999999998E-3</v>
      </c>
      <c r="N891" s="51">
        <v>1.558E-2</v>
      </c>
      <c r="O891" s="52">
        <v>141.81870000000001</v>
      </c>
      <c r="P891" s="50">
        <v>1210</v>
      </c>
      <c r="Q891" s="52">
        <v>2135.0899999999997</v>
      </c>
      <c r="R891" s="50">
        <v>6543.3</v>
      </c>
      <c r="S891" s="30">
        <v>100.09099999999999</v>
      </c>
      <c r="T891" s="50">
        <v>7.1045999999999996</v>
      </c>
      <c r="U891" s="50">
        <v>7.1296999999999997</v>
      </c>
      <c r="V891" s="50" t="s">
        <v>385</v>
      </c>
      <c r="W891" s="22" t="s">
        <v>385</v>
      </c>
      <c r="X891" s="22" t="s">
        <v>385</v>
      </c>
    </row>
    <row r="892" spans="1:24" ht="18.75" customHeight="1">
      <c r="A892" s="176">
        <v>43958</v>
      </c>
      <c r="B892" s="50">
        <v>178.62350000000001</v>
      </c>
      <c r="C892" s="50">
        <v>237.07820000000001</v>
      </c>
      <c r="D892" s="50">
        <v>120</v>
      </c>
      <c r="E892" s="50">
        <v>31.44</v>
      </c>
      <c r="F892" s="51">
        <v>8.3900000000000001E-4</v>
      </c>
      <c r="G892" s="51">
        <v>1.3879999999999999E-3</v>
      </c>
      <c r="H892" s="51">
        <v>1.913E-3</v>
      </c>
      <c r="I892" s="51">
        <v>3.0539999999999999E-3</v>
      </c>
      <c r="J892" s="51">
        <v>6.4089999999999998E-3</v>
      </c>
      <c r="K892" s="51">
        <v>4.9769999999999997E-3</v>
      </c>
      <c r="L892" s="51">
        <v>1.329E-2</v>
      </c>
      <c r="M892" s="51">
        <v>1.913E-3</v>
      </c>
      <c r="N892" s="51">
        <v>1.5520000000000001E-2</v>
      </c>
      <c r="O892" s="52">
        <v>141.52780000000001</v>
      </c>
      <c r="P892" s="50">
        <v>1210</v>
      </c>
      <c r="Q892" s="52">
        <v>2135.0899999999997</v>
      </c>
      <c r="R892" s="50">
        <v>6543.3</v>
      </c>
      <c r="S892" s="30">
        <v>99.709000000000003</v>
      </c>
      <c r="T892" s="50">
        <v>7.0632999999999999</v>
      </c>
      <c r="U892" s="50">
        <v>7.1226000000000003</v>
      </c>
      <c r="V892" s="50" t="s">
        <v>385</v>
      </c>
      <c r="W892" s="22" t="s">
        <v>385</v>
      </c>
      <c r="X892" s="22" t="s">
        <v>385</v>
      </c>
    </row>
    <row r="893" spans="1:24" ht="18.75" customHeight="1">
      <c r="A893" s="176">
        <v>43957</v>
      </c>
      <c r="B893" s="50">
        <v>178.0008</v>
      </c>
      <c r="C893" s="50">
        <v>236.4119</v>
      </c>
      <c r="D893" s="50">
        <v>119.625</v>
      </c>
      <c r="E893" s="50">
        <v>34.119999999999997</v>
      </c>
      <c r="F893" s="51">
        <v>1.0679999999999999E-3</v>
      </c>
      <c r="G893" s="51">
        <v>1.784E-3</v>
      </c>
      <c r="H893" s="51">
        <v>2.4199999999999998E-3</v>
      </c>
      <c r="I893" s="51">
        <v>3.718E-3</v>
      </c>
      <c r="J893" s="51">
        <v>7.0299999999999998E-3</v>
      </c>
      <c r="K893" s="51">
        <v>5.6629999999999996E-3</v>
      </c>
      <c r="L893" s="51">
        <v>1.3937E-2</v>
      </c>
      <c r="M893" s="51">
        <v>2.4199999999999998E-3</v>
      </c>
      <c r="N893" s="51">
        <v>1.486E-2</v>
      </c>
      <c r="O893" s="52">
        <v>141.51339999999999</v>
      </c>
      <c r="P893" s="50">
        <v>1210</v>
      </c>
      <c r="Q893" s="52">
        <v>2135.0899999999997</v>
      </c>
      <c r="R893" s="50">
        <v>6543.3</v>
      </c>
      <c r="S893" s="30">
        <v>99.483999999999995</v>
      </c>
      <c r="T893" s="50">
        <v>7.0632999999999999</v>
      </c>
      <c r="U893" s="50">
        <v>7.1304999999999996</v>
      </c>
      <c r="V893" s="50" t="s">
        <v>385</v>
      </c>
      <c r="W893" s="22" t="s">
        <v>385</v>
      </c>
      <c r="X893" s="22" t="s">
        <v>385</v>
      </c>
    </row>
    <row r="894" spans="1:24" ht="18.75" customHeight="1">
      <c r="A894" s="176">
        <v>43956</v>
      </c>
      <c r="B894" s="50">
        <v>178.3013</v>
      </c>
      <c r="C894" s="50">
        <v>235.96</v>
      </c>
      <c r="D894" s="50">
        <v>119.625</v>
      </c>
      <c r="E894" s="50">
        <v>33.61</v>
      </c>
      <c r="F894" s="51">
        <v>9.6599999999999995E-4</v>
      </c>
      <c r="G894" s="51">
        <v>1.882E-3</v>
      </c>
      <c r="H894" s="51">
        <v>2.4729999999999999E-3</v>
      </c>
      <c r="I894" s="51">
        <v>3.7499999999999999E-3</v>
      </c>
      <c r="J894" s="51">
        <v>6.6189999999999999E-3</v>
      </c>
      <c r="K894" s="51">
        <v>5.411E-3</v>
      </c>
      <c r="L894" s="51">
        <v>1.332E-2</v>
      </c>
      <c r="M894" s="51">
        <v>2.4729999999999999E-3</v>
      </c>
      <c r="N894" s="51">
        <v>1.44E-2</v>
      </c>
      <c r="O894" s="52">
        <v>141.47120000000001</v>
      </c>
      <c r="P894" s="50">
        <v>1210</v>
      </c>
      <c r="Q894" s="52">
        <v>2135.0899999999997</v>
      </c>
      <c r="R894" s="50">
        <v>6543.3</v>
      </c>
      <c r="S894" s="30">
        <v>99.078999999999994</v>
      </c>
      <c r="T894" s="50">
        <v>7.0632999999999999</v>
      </c>
      <c r="U894" s="50">
        <v>7.1349</v>
      </c>
      <c r="V894" s="50" t="s">
        <v>385</v>
      </c>
      <c r="W894" s="22" t="s">
        <v>385</v>
      </c>
      <c r="X894" s="22" t="s">
        <v>385</v>
      </c>
    </row>
    <row r="895" spans="1:24" ht="18.75" customHeight="1">
      <c r="A895" s="176">
        <v>43955</v>
      </c>
      <c r="B895" s="50">
        <v>178.42449999999999</v>
      </c>
      <c r="C895" s="50">
        <v>235.92840000000001</v>
      </c>
      <c r="D895" s="50">
        <v>119.625</v>
      </c>
      <c r="E895" s="50">
        <v>35.97</v>
      </c>
      <c r="F895" s="51">
        <v>9.9099999999999991E-4</v>
      </c>
      <c r="G895" s="51">
        <v>1.8220000000000001E-3</v>
      </c>
      <c r="H895" s="51">
        <v>2.4199999999999998E-3</v>
      </c>
      <c r="I895" s="51">
        <v>3.6389999999999999E-3</v>
      </c>
      <c r="J895" s="51">
        <v>6.3359999999999996E-3</v>
      </c>
      <c r="K895" s="51">
        <v>5.2509999999999996E-3</v>
      </c>
      <c r="L895" s="51">
        <v>1.2765E-2</v>
      </c>
      <c r="M895" s="51">
        <v>2.4199999999999998E-3</v>
      </c>
      <c r="N895" s="51">
        <v>1.44E-2</v>
      </c>
      <c r="O895" s="52">
        <v>141.4572</v>
      </c>
      <c r="P895" s="50">
        <v>1210</v>
      </c>
      <c r="Q895" s="52">
        <v>2135.0899999999997</v>
      </c>
      <c r="R895" s="50">
        <v>6543.3</v>
      </c>
      <c r="S895" s="30">
        <v>99.016000000000005</v>
      </c>
      <c r="T895" s="50">
        <v>7.0632999999999999</v>
      </c>
      <c r="U895" s="50">
        <v>7.0816999999999997</v>
      </c>
      <c r="V895" s="50" t="s">
        <v>385</v>
      </c>
      <c r="W895" s="22" t="s">
        <v>385</v>
      </c>
      <c r="X895" s="22" t="s">
        <v>385</v>
      </c>
    </row>
    <row r="896" spans="1:24" ht="18.75" customHeight="1">
      <c r="A896" s="176">
        <v>43952</v>
      </c>
      <c r="B896" s="50">
        <v>178.49160000000001</v>
      </c>
      <c r="C896" s="50">
        <v>236.4513</v>
      </c>
      <c r="D896" s="50">
        <v>119.625</v>
      </c>
      <c r="E896" s="50">
        <v>37.19</v>
      </c>
      <c r="F896" s="51">
        <v>9.9099999999999991E-4</v>
      </c>
      <c r="G896" s="51">
        <v>1.9E-3</v>
      </c>
      <c r="H896" s="51">
        <v>2.3670000000000002E-3</v>
      </c>
      <c r="I896" s="51">
        <v>3.4970000000000001E-3</v>
      </c>
      <c r="J896" s="51">
        <v>6.1180000000000002E-3</v>
      </c>
      <c r="K896" s="51">
        <v>5.1139999999999996E-3</v>
      </c>
      <c r="L896" s="51">
        <v>1.2486000000000001E-2</v>
      </c>
      <c r="M896" s="51">
        <v>2.3670000000000002E-3</v>
      </c>
      <c r="N896" s="51">
        <v>1.44E-2</v>
      </c>
      <c r="O896" s="52">
        <v>141.4376</v>
      </c>
      <c r="P896" s="50">
        <v>1210</v>
      </c>
      <c r="Q896" s="52">
        <v>2205.29</v>
      </c>
      <c r="R896" s="50">
        <v>6641.5</v>
      </c>
      <c r="S896" s="30">
        <v>99.564999999999998</v>
      </c>
      <c r="T896" s="50">
        <v>7.0768000000000004</v>
      </c>
      <c r="U896" s="50">
        <v>7.0731000000000002</v>
      </c>
      <c r="V896" s="50" t="s">
        <v>385</v>
      </c>
      <c r="W896" s="22" t="s">
        <v>385</v>
      </c>
      <c r="X896" s="22" t="s">
        <v>385</v>
      </c>
    </row>
    <row r="897" spans="1:24" ht="18.75" customHeight="1">
      <c r="A897" s="176">
        <v>43951</v>
      </c>
      <c r="B897" s="50">
        <v>178.56290000000001</v>
      </c>
      <c r="C897" s="50">
        <v>236.29640000000001</v>
      </c>
      <c r="D897" s="50">
        <v>119.625</v>
      </c>
      <c r="E897" s="50">
        <v>34.15</v>
      </c>
      <c r="F897" s="51">
        <v>7.8799999999999996E-4</v>
      </c>
      <c r="G897" s="51">
        <v>1.9559999999999998E-3</v>
      </c>
      <c r="H897" s="51">
        <v>2.447E-3</v>
      </c>
      <c r="I897" s="51">
        <v>3.6240000000000001E-3</v>
      </c>
      <c r="J897" s="51">
        <v>6.3930000000000002E-3</v>
      </c>
      <c r="K897" s="51">
        <v>5.3420000000000004E-3</v>
      </c>
      <c r="L897" s="51">
        <v>1.2848E-2</v>
      </c>
      <c r="M897" s="51">
        <v>2.447E-3</v>
      </c>
      <c r="N897" s="51">
        <v>1.44E-2</v>
      </c>
      <c r="O897" s="52">
        <v>141.3355</v>
      </c>
      <c r="P897" s="50">
        <v>1210</v>
      </c>
      <c r="Q897" s="52">
        <v>2205.29</v>
      </c>
      <c r="R897" s="50">
        <v>6641.5</v>
      </c>
      <c r="S897" s="30">
        <v>99.864999999999995</v>
      </c>
      <c r="T897" s="50">
        <v>7.0796000000000001</v>
      </c>
      <c r="U897" s="50">
        <v>7.0884</v>
      </c>
      <c r="V897" s="50" t="s">
        <v>385</v>
      </c>
      <c r="W897" s="22" t="s">
        <v>385</v>
      </c>
      <c r="X897" s="22" t="s">
        <v>385</v>
      </c>
    </row>
    <row r="898" spans="1:24" ht="18.75" customHeight="1">
      <c r="A898" s="176">
        <v>43950</v>
      </c>
      <c r="B898" s="50">
        <v>178.55950000000001</v>
      </c>
      <c r="C898" s="50">
        <v>236.1626</v>
      </c>
      <c r="D898" s="50">
        <v>119.625</v>
      </c>
      <c r="E898" s="50">
        <v>31.23</v>
      </c>
      <c r="F898" s="51">
        <v>7.8799999999999996E-4</v>
      </c>
      <c r="G898" s="51">
        <v>2.0140000000000002E-3</v>
      </c>
      <c r="H898" s="51">
        <v>2.526E-3</v>
      </c>
      <c r="I898" s="51">
        <v>3.6709999999999998E-3</v>
      </c>
      <c r="J898" s="51">
        <v>6.2690000000000003E-3</v>
      </c>
      <c r="K898" s="51">
        <v>5.2729999999999999E-3</v>
      </c>
      <c r="L898" s="51">
        <v>1.2499E-2</v>
      </c>
      <c r="M898" s="51">
        <v>2.526E-3</v>
      </c>
      <c r="N898" s="51">
        <v>1.389E-2</v>
      </c>
      <c r="O898" s="52">
        <v>141.245</v>
      </c>
      <c r="P898" s="50">
        <v>1210</v>
      </c>
      <c r="Q898" s="52">
        <v>2205.29</v>
      </c>
      <c r="R898" s="50">
        <v>6641.5</v>
      </c>
      <c r="S898" s="30">
        <v>100.041</v>
      </c>
      <c r="T898" s="50">
        <v>7.0872999999999999</v>
      </c>
      <c r="U898" s="50">
        <v>7.0926</v>
      </c>
      <c r="V898" s="50" t="s">
        <v>385</v>
      </c>
      <c r="W898" s="22" t="s">
        <v>385</v>
      </c>
      <c r="X898" s="22" t="s">
        <v>385</v>
      </c>
    </row>
    <row r="899" spans="1:24" ht="18.75" customHeight="1">
      <c r="A899" s="176">
        <v>43949</v>
      </c>
      <c r="B899" s="50">
        <v>178.64750000000001</v>
      </c>
      <c r="C899" s="50">
        <v>235.15969999999999</v>
      </c>
      <c r="D899" s="50">
        <v>119.625</v>
      </c>
      <c r="E899" s="50">
        <v>33.57</v>
      </c>
      <c r="F899" s="51">
        <v>8.6399999999999997E-4</v>
      </c>
      <c r="G899" s="51">
        <v>2.1120000000000002E-3</v>
      </c>
      <c r="H899" s="51">
        <v>2.6589999999999999E-3</v>
      </c>
      <c r="I899" s="51">
        <v>3.7499999999999999E-3</v>
      </c>
      <c r="J899" s="51">
        <v>6.1289999999999999E-3</v>
      </c>
      <c r="K899" s="51">
        <v>5.1910000000000003E-3</v>
      </c>
      <c r="L899" s="51">
        <v>1.2042000000000001E-2</v>
      </c>
      <c r="M899" s="51">
        <v>2.6589999999999999E-3</v>
      </c>
      <c r="N899" s="51">
        <v>1.409E-2</v>
      </c>
      <c r="O899" s="52">
        <v>141.01329999999999</v>
      </c>
      <c r="P899" s="50">
        <v>1210</v>
      </c>
      <c r="Q899" s="52">
        <v>2205.29</v>
      </c>
      <c r="R899" s="50">
        <v>6641.5</v>
      </c>
      <c r="S899" s="30">
        <v>100.38</v>
      </c>
      <c r="T899" s="50">
        <v>7.0819000000000001</v>
      </c>
      <c r="U899" s="50">
        <v>7.0903999999999998</v>
      </c>
      <c r="V899" s="50" t="s">
        <v>385</v>
      </c>
      <c r="W899" s="22" t="s">
        <v>385</v>
      </c>
      <c r="X899" s="22" t="s">
        <v>385</v>
      </c>
    </row>
    <row r="900" spans="1:24" ht="18.75" customHeight="1">
      <c r="A900" s="176">
        <v>43948</v>
      </c>
      <c r="B900" s="50">
        <v>178.31299999999999</v>
      </c>
      <c r="C900" s="50">
        <v>234.7473</v>
      </c>
      <c r="D900" s="50">
        <v>121.625</v>
      </c>
      <c r="E900" s="50">
        <v>33.29</v>
      </c>
      <c r="F900" s="51">
        <v>9.1500000000000001E-4</v>
      </c>
      <c r="G900" s="51">
        <v>2.2230000000000001E-3</v>
      </c>
      <c r="H900" s="51">
        <v>2.8709999999999999E-3</v>
      </c>
      <c r="I900" s="51">
        <v>4.0369999999999998E-3</v>
      </c>
      <c r="J900" s="51">
        <v>6.6049999999999998E-3</v>
      </c>
      <c r="K900" s="51">
        <v>5.6049999999999997E-3</v>
      </c>
      <c r="L900" s="51">
        <v>1.2557E-2</v>
      </c>
      <c r="M900" s="51">
        <v>2.8709999999999999E-3</v>
      </c>
      <c r="N900" s="51">
        <v>1.447E-2</v>
      </c>
      <c r="O900" s="52">
        <v>140.8964</v>
      </c>
      <c r="P900" s="50">
        <v>1210</v>
      </c>
      <c r="Q900" s="52">
        <v>2205.29</v>
      </c>
      <c r="R900" s="50">
        <v>6641.5</v>
      </c>
      <c r="S900" s="30">
        <v>100.43300000000001</v>
      </c>
      <c r="T900" s="50">
        <v>7.0667</v>
      </c>
      <c r="U900" s="50">
        <v>7.0941000000000001</v>
      </c>
      <c r="V900" s="50" t="s">
        <v>385</v>
      </c>
      <c r="W900" s="22" t="s">
        <v>385</v>
      </c>
      <c r="X900" s="22" t="s">
        <v>385</v>
      </c>
    </row>
    <row r="901" spans="1:24" ht="18.75" customHeight="1">
      <c r="A901" s="176">
        <v>43945</v>
      </c>
      <c r="B901" s="50">
        <v>178.6018</v>
      </c>
      <c r="C901" s="50">
        <v>234.10310000000001</v>
      </c>
      <c r="D901" s="50">
        <v>125.375</v>
      </c>
      <c r="E901" s="50">
        <v>35.93</v>
      </c>
      <c r="F901" s="51">
        <v>9.9099999999999991E-4</v>
      </c>
      <c r="G901" s="51">
        <v>2.245E-3</v>
      </c>
      <c r="H901" s="51">
        <v>2.712E-3</v>
      </c>
      <c r="I901" s="51">
        <v>3.7339999999999999E-3</v>
      </c>
      <c r="J901" s="51">
        <v>6.0080000000000003E-3</v>
      </c>
      <c r="K901" s="51">
        <v>5.169E-3</v>
      </c>
      <c r="L901" s="51">
        <v>1.1696E-2</v>
      </c>
      <c r="M901" s="51">
        <v>2.712E-3</v>
      </c>
      <c r="N901" s="51">
        <v>1.4200000000000001E-2</v>
      </c>
      <c r="O901" s="52">
        <v>140.8159</v>
      </c>
      <c r="P901" s="50">
        <v>1210</v>
      </c>
      <c r="Q901" s="52">
        <v>2205.29</v>
      </c>
      <c r="R901" s="50">
        <v>6641.5</v>
      </c>
      <c r="S901" s="30">
        <v>100.38800000000001</v>
      </c>
      <c r="T901" s="50">
        <v>7.0841000000000003</v>
      </c>
      <c r="U901" s="50">
        <v>7.1007999999999996</v>
      </c>
      <c r="V901" s="50" t="s">
        <v>385</v>
      </c>
      <c r="W901" s="22" t="s">
        <v>385</v>
      </c>
      <c r="X901" s="22" t="s">
        <v>385</v>
      </c>
    </row>
    <row r="902" spans="1:24" ht="18.75" customHeight="1">
      <c r="A902" s="176">
        <v>43944</v>
      </c>
      <c r="B902" s="50">
        <v>178.55969999999999</v>
      </c>
      <c r="C902" s="50">
        <v>233.99610000000001</v>
      </c>
      <c r="D902" s="50">
        <v>122.625</v>
      </c>
      <c r="E902" s="50">
        <v>41.38</v>
      </c>
      <c r="F902" s="51">
        <v>9.6599999999999995E-4</v>
      </c>
      <c r="G902" s="51">
        <v>2.1909999999999998E-3</v>
      </c>
      <c r="H902" s="51">
        <v>2.6849999999999999E-3</v>
      </c>
      <c r="I902" s="51">
        <v>3.689E-3</v>
      </c>
      <c r="J902" s="51">
        <v>6.0150000000000004E-3</v>
      </c>
      <c r="K902" s="51">
        <v>5.1019999999999998E-3</v>
      </c>
      <c r="L902" s="51">
        <v>1.1804E-2</v>
      </c>
      <c r="M902" s="51">
        <v>2.6849999999999999E-3</v>
      </c>
      <c r="N902" s="51">
        <v>1.5779999999999999E-2</v>
      </c>
      <c r="O902" s="52">
        <v>140.67150000000001</v>
      </c>
      <c r="P902" s="50">
        <v>1210</v>
      </c>
      <c r="Q902" s="52">
        <v>2205.29</v>
      </c>
      <c r="R902" s="50">
        <v>6641.5</v>
      </c>
      <c r="S902" s="30">
        <v>100.258</v>
      </c>
      <c r="T902" s="50">
        <v>7.0919999999999996</v>
      </c>
      <c r="U902" s="50">
        <v>7.1017999999999999</v>
      </c>
      <c r="V902" s="50" t="s">
        <v>385</v>
      </c>
      <c r="W902" s="22" t="s">
        <v>385</v>
      </c>
      <c r="X902" s="22" t="s">
        <v>385</v>
      </c>
    </row>
    <row r="903" spans="1:24" ht="18.75" customHeight="1">
      <c r="A903" s="176">
        <v>43943</v>
      </c>
      <c r="B903" s="50">
        <v>178.51050000000001</v>
      </c>
      <c r="C903" s="50">
        <v>233.92869999999999</v>
      </c>
      <c r="D903" s="50">
        <v>124.375</v>
      </c>
      <c r="E903" s="50">
        <v>41.98</v>
      </c>
      <c r="F903" s="51">
        <v>9.1500000000000001E-4</v>
      </c>
      <c r="G903" s="51">
        <v>2.1329999999999999E-3</v>
      </c>
      <c r="H903" s="51">
        <v>2.6050000000000001E-3</v>
      </c>
      <c r="I903" s="51">
        <v>3.673E-3</v>
      </c>
      <c r="J903" s="51">
        <v>6.1900000000000002E-3</v>
      </c>
      <c r="K903" s="51">
        <v>5.1250000000000002E-3</v>
      </c>
      <c r="L903" s="51">
        <v>1.2146000000000001E-2</v>
      </c>
      <c r="M903" s="51">
        <v>2.6050000000000001E-3</v>
      </c>
      <c r="N903" s="51">
        <v>1.5779999999999999E-2</v>
      </c>
      <c r="O903" s="52">
        <v>140.70410000000001</v>
      </c>
      <c r="P903" s="50">
        <v>1210</v>
      </c>
      <c r="Q903" s="52">
        <v>2205.29</v>
      </c>
      <c r="R903" s="50">
        <v>6641.5</v>
      </c>
      <c r="S903" s="30">
        <v>99.954999999999998</v>
      </c>
      <c r="T903" s="50">
        <v>7.0734000000000004</v>
      </c>
      <c r="U903" s="50">
        <v>7.0911</v>
      </c>
      <c r="V903" s="50" t="s">
        <v>385</v>
      </c>
      <c r="W903" s="22" t="s">
        <v>385</v>
      </c>
      <c r="X903" s="22" t="s">
        <v>385</v>
      </c>
    </row>
    <row r="904" spans="1:24" ht="18.75" customHeight="1">
      <c r="A904" s="176">
        <v>43942</v>
      </c>
      <c r="B904" s="50">
        <v>178.8064</v>
      </c>
      <c r="C904" s="50">
        <v>236.1061</v>
      </c>
      <c r="D904" s="50">
        <v>115.375</v>
      </c>
      <c r="E904" s="50">
        <v>45.41</v>
      </c>
      <c r="F904" s="51">
        <v>8.6399999999999997E-4</v>
      </c>
      <c r="G904" s="51">
        <v>2.0339999999999998E-3</v>
      </c>
      <c r="H904" s="51">
        <v>2.421E-3</v>
      </c>
      <c r="I904" s="51">
        <v>3.356E-3</v>
      </c>
      <c r="J904" s="51">
        <v>5.6909999999999999E-3</v>
      </c>
      <c r="K904" s="51">
        <v>4.738E-3</v>
      </c>
      <c r="L904" s="51">
        <v>1.1625999999999999E-2</v>
      </c>
      <c r="M904" s="51">
        <v>2.421E-3</v>
      </c>
      <c r="N904" s="51">
        <v>1.5789999999999998E-2</v>
      </c>
      <c r="O904" s="52">
        <v>140.6258</v>
      </c>
      <c r="P904" s="50">
        <v>1210</v>
      </c>
      <c r="Q904" s="52">
        <v>2205.29</v>
      </c>
      <c r="R904" s="50">
        <v>6641.5</v>
      </c>
      <c r="S904" s="30">
        <v>99.781999999999996</v>
      </c>
      <c r="T904" s="50">
        <v>7.0736999999999997</v>
      </c>
      <c r="U904" s="50">
        <v>7.0787000000000004</v>
      </c>
      <c r="V904" s="50" t="s">
        <v>385</v>
      </c>
      <c r="W904" s="22" t="s">
        <v>385</v>
      </c>
      <c r="X904" s="22" t="s">
        <v>385</v>
      </c>
    </row>
    <row r="905" spans="1:24" ht="18.75" customHeight="1">
      <c r="A905" s="176">
        <v>43941</v>
      </c>
      <c r="B905" s="50">
        <v>178.614</v>
      </c>
      <c r="C905" s="50">
        <v>236.892</v>
      </c>
      <c r="D905" s="50">
        <v>115.375</v>
      </c>
      <c r="E905" s="50">
        <v>43.83</v>
      </c>
      <c r="F905" s="51">
        <v>7.1199999999999996E-4</v>
      </c>
      <c r="G905" s="51">
        <v>2.016E-3</v>
      </c>
      <c r="H905" s="51">
        <v>2.5000000000000001E-3</v>
      </c>
      <c r="I905" s="51">
        <v>3.421E-3</v>
      </c>
      <c r="J905" s="51">
        <v>6.0530000000000002E-3</v>
      </c>
      <c r="K905" s="51">
        <v>4.8979999999999996E-3</v>
      </c>
      <c r="L905" s="51">
        <v>1.2163999999999999E-2</v>
      </c>
      <c r="M905" s="51">
        <v>2.5000000000000001E-3</v>
      </c>
      <c r="N905" s="51">
        <v>1.6060000000000001E-2</v>
      </c>
      <c r="O905" s="52">
        <v>140.5633</v>
      </c>
      <c r="P905" s="50">
        <v>1210</v>
      </c>
      <c r="Q905" s="52">
        <v>2205.29</v>
      </c>
      <c r="R905" s="50">
        <v>6641.5</v>
      </c>
      <c r="S905" s="30">
        <v>100.02500000000001</v>
      </c>
      <c r="T905" s="50">
        <v>7.0814000000000004</v>
      </c>
      <c r="U905" s="50">
        <v>7.0883000000000003</v>
      </c>
      <c r="V905" s="50" t="s">
        <v>385</v>
      </c>
      <c r="W905" s="22" t="s">
        <v>385</v>
      </c>
      <c r="X905" s="22" t="s">
        <v>385</v>
      </c>
    </row>
    <row r="906" spans="1:24" ht="18.75" customHeight="1">
      <c r="A906" s="176">
        <v>43938</v>
      </c>
      <c r="B906" s="50">
        <v>178.32089999999999</v>
      </c>
      <c r="C906" s="50">
        <v>236.09649999999999</v>
      </c>
      <c r="D906" s="50">
        <v>114.25</v>
      </c>
      <c r="E906" s="50">
        <v>38.15</v>
      </c>
      <c r="F906" s="51">
        <v>8.6399999999999997E-4</v>
      </c>
      <c r="G906" s="51">
        <v>2.019E-3</v>
      </c>
      <c r="H906" s="51">
        <v>2.5000000000000001E-3</v>
      </c>
      <c r="I906" s="51">
        <v>3.5959999999999998E-3</v>
      </c>
      <c r="J906" s="51">
        <v>6.417E-3</v>
      </c>
      <c r="K906" s="51">
        <v>5.195E-3</v>
      </c>
      <c r="L906" s="51">
        <v>1.2600999999999999E-2</v>
      </c>
      <c r="M906" s="51">
        <v>2.5000000000000001E-3</v>
      </c>
      <c r="N906" s="51">
        <v>1.6320000000000001E-2</v>
      </c>
      <c r="O906" s="52">
        <v>140.43940000000001</v>
      </c>
      <c r="P906" s="50">
        <v>1210</v>
      </c>
      <c r="Q906" s="52">
        <v>2205.29</v>
      </c>
      <c r="R906" s="50">
        <v>6641.5</v>
      </c>
      <c r="S906" s="30">
        <v>99.460999999999999</v>
      </c>
      <c r="T906" s="50">
        <v>7.0675999999999997</v>
      </c>
      <c r="U906" s="50">
        <v>7.0711000000000004</v>
      </c>
      <c r="V906" s="50" t="s">
        <v>385</v>
      </c>
      <c r="W906" s="22" t="s">
        <v>385</v>
      </c>
      <c r="X906" s="22" t="s">
        <v>385</v>
      </c>
    </row>
    <row r="907" spans="1:24" ht="18.75" customHeight="1">
      <c r="A907" s="176">
        <v>43937</v>
      </c>
      <c r="B907" s="50">
        <v>178.5052</v>
      </c>
      <c r="C907" s="50">
        <v>235.3723</v>
      </c>
      <c r="D907" s="50">
        <v>119.75</v>
      </c>
      <c r="E907" s="50">
        <v>40.11</v>
      </c>
      <c r="F907" s="51">
        <v>1.119E-3</v>
      </c>
      <c r="G907" s="51">
        <v>2.0660000000000001E-3</v>
      </c>
      <c r="H907" s="51">
        <v>2.552E-3</v>
      </c>
      <c r="I907" s="51">
        <v>3.5669999999999999E-3</v>
      </c>
      <c r="J907" s="51">
        <v>6.267E-3</v>
      </c>
      <c r="K907" s="51">
        <v>5.1279999999999997E-3</v>
      </c>
      <c r="L907" s="51">
        <v>1.2234E-2</v>
      </c>
      <c r="M907" s="51">
        <v>2.552E-3</v>
      </c>
      <c r="N907" s="51">
        <v>1.6299999999999999E-2</v>
      </c>
      <c r="O907" s="52">
        <v>140.3115</v>
      </c>
      <c r="P907" s="50">
        <v>1210</v>
      </c>
      <c r="Q907" s="52">
        <v>2205.29</v>
      </c>
      <c r="R907" s="50">
        <v>6641.5</v>
      </c>
      <c r="S907" s="30">
        <v>98.887</v>
      </c>
      <c r="T907" s="50">
        <v>7.0511999999999997</v>
      </c>
      <c r="U907" s="50">
        <v>7.0471000000000004</v>
      </c>
      <c r="V907" s="50" t="s">
        <v>385</v>
      </c>
      <c r="W907" s="22" t="s">
        <v>385</v>
      </c>
      <c r="X907" s="22" t="s">
        <v>385</v>
      </c>
    </row>
    <row r="908" spans="1:24" ht="18.75" customHeight="1">
      <c r="A908" s="176">
        <v>43936</v>
      </c>
      <c r="B908" s="50">
        <v>178.28469999999999</v>
      </c>
      <c r="C908" s="50">
        <v>235.6858</v>
      </c>
      <c r="D908" s="50">
        <v>118.499</v>
      </c>
      <c r="E908" s="50">
        <v>40.840000000000003</v>
      </c>
      <c r="F908" s="51">
        <v>1.17E-3</v>
      </c>
      <c r="G908" s="51">
        <v>1.9689999999999998E-3</v>
      </c>
      <c r="H908" s="51">
        <v>2.369E-3</v>
      </c>
      <c r="I908" s="51">
        <v>3.3769999999999998E-3</v>
      </c>
      <c r="J908" s="51">
        <v>6.3160000000000004E-3</v>
      </c>
      <c r="K908" s="51">
        <v>5.0140000000000002E-3</v>
      </c>
      <c r="L908" s="51">
        <v>1.2655E-2</v>
      </c>
      <c r="M908" s="51">
        <v>2.369E-3</v>
      </c>
      <c r="N908" s="51">
        <v>1.6740000000000001E-2</v>
      </c>
      <c r="O908" s="52">
        <v>140.2099</v>
      </c>
      <c r="P908" s="50">
        <v>1210</v>
      </c>
      <c r="Q908" s="52">
        <v>2205.29</v>
      </c>
      <c r="R908" s="50">
        <v>6641.5</v>
      </c>
      <c r="S908" s="30">
        <v>99.347999999999999</v>
      </c>
      <c r="T908" s="50">
        <v>7.0515999999999996</v>
      </c>
      <c r="U908" s="50">
        <v>7.0544000000000002</v>
      </c>
      <c r="V908" s="50" t="s">
        <v>385</v>
      </c>
      <c r="W908" s="22" t="s">
        <v>385</v>
      </c>
      <c r="X908" s="22" t="s">
        <v>385</v>
      </c>
    </row>
    <row r="909" spans="1:24" ht="18.75" customHeight="1">
      <c r="A909" s="176">
        <v>43935</v>
      </c>
      <c r="B909" s="50">
        <v>177.5746</v>
      </c>
      <c r="C909" s="50">
        <v>232.9341</v>
      </c>
      <c r="D909" s="50">
        <v>142.62299999999999</v>
      </c>
      <c r="E909" s="50">
        <v>37.76</v>
      </c>
      <c r="F909" s="51">
        <v>1.3730000000000001E-3</v>
      </c>
      <c r="G909" s="51">
        <v>2.1900000000000001E-3</v>
      </c>
      <c r="H909" s="51">
        <v>2.8400000000000001E-3</v>
      </c>
      <c r="I909" s="51">
        <v>4.2030000000000001E-3</v>
      </c>
      <c r="J909" s="51">
        <v>7.5199999999999998E-3</v>
      </c>
      <c r="K909" s="51">
        <v>6.1120000000000002E-3</v>
      </c>
      <c r="L909" s="51">
        <v>1.4017E-2</v>
      </c>
      <c r="M909" s="51">
        <v>2.8400000000000001E-3</v>
      </c>
      <c r="N909" s="51">
        <v>1.7049999999999999E-2</v>
      </c>
      <c r="O909" s="52">
        <v>140.16139999999999</v>
      </c>
      <c r="P909" s="50">
        <v>1210</v>
      </c>
      <c r="Q909" s="52">
        <v>2205.29</v>
      </c>
      <c r="R909" s="50">
        <v>6641.5</v>
      </c>
      <c r="S909" s="30">
        <v>99.481999999999999</v>
      </c>
      <c r="T909" s="50">
        <v>7.0359999999999996</v>
      </c>
      <c r="U909" s="50">
        <v>7.0472999999999999</v>
      </c>
      <c r="V909" s="50" t="s">
        <v>385</v>
      </c>
      <c r="W909" s="22" t="s">
        <v>385</v>
      </c>
      <c r="X909" s="22" t="s">
        <v>385</v>
      </c>
    </row>
    <row r="910" spans="1:24" ht="18.75" customHeight="1">
      <c r="A910" s="176">
        <v>43934</v>
      </c>
      <c r="B910" s="50">
        <v>177.27019999999999</v>
      </c>
      <c r="C910" s="50">
        <v>229.67310000000001</v>
      </c>
      <c r="D910" s="50">
        <v>142.62299999999999</v>
      </c>
      <c r="E910" s="50">
        <v>41.17</v>
      </c>
      <c r="F910" s="51">
        <v>1.933E-3</v>
      </c>
      <c r="G910" s="51">
        <v>2.4520000000000002E-3</v>
      </c>
      <c r="H910" s="51">
        <v>3.2070000000000002E-3</v>
      </c>
      <c r="I910" s="51">
        <v>4.4900000000000001E-3</v>
      </c>
      <c r="J910" s="51">
        <v>7.7130000000000002E-3</v>
      </c>
      <c r="K910" s="51">
        <v>6.411E-3</v>
      </c>
      <c r="L910" s="51">
        <v>1.4071E-2</v>
      </c>
      <c r="M910" s="51">
        <v>3.2070000000000002E-3</v>
      </c>
      <c r="N910" s="51">
        <v>1.7749999999999998E-2</v>
      </c>
      <c r="O910" s="52">
        <v>140.16659999999999</v>
      </c>
      <c r="P910" s="50">
        <v>1210</v>
      </c>
      <c r="Q910" s="52">
        <v>2205.29</v>
      </c>
      <c r="R910" s="50">
        <v>6641.5</v>
      </c>
      <c r="S910" s="30">
        <v>99.516999999999996</v>
      </c>
      <c r="T910" s="50">
        <v>7.0429000000000004</v>
      </c>
      <c r="U910" s="50">
        <v>7.0595999999999997</v>
      </c>
      <c r="V910" s="50" t="s">
        <v>385</v>
      </c>
      <c r="W910" s="22" t="s">
        <v>385</v>
      </c>
      <c r="X910" s="22" t="s">
        <v>385</v>
      </c>
    </row>
    <row r="911" spans="1:24" ht="18.75" customHeight="1">
      <c r="A911" s="176">
        <v>43931</v>
      </c>
      <c r="B911" s="50">
        <v>177.36150000000001</v>
      </c>
      <c r="C911" s="50">
        <v>228.88069999999999</v>
      </c>
      <c r="D911" s="50">
        <v>142.62299999999999</v>
      </c>
      <c r="E911" s="50">
        <v>41.67</v>
      </c>
      <c r="F911" s="51">
        <v>1.933E-3</v>
      </c>
      <c r="G911" s="51">
        <v>2.2539999999999999E-3</v>
      </c>
      <c r="H911" s="51">
        <v>2.9450000000000001E-3</v>
      </c>
      <c r="I911" s="51">
        <v>4.045E-3</v>
      </c>
      <c r="J911" s="51">
        <v>7.1910000000000003E-3</v>
      </c>
      <c r="K911" s="51">
        <v>5.9519999999999998E-3</v>
      </c>
      <c r="L911" s="51">
        <v>1.3435000000000001E-2</v>
      </c>
      <c r="M911" s="51">
        <v>2.9450000000000001E-3</v>
      </c>
      <c r="N911" s="51">
        <v>1.745E-2</v>
      </c>
      <c r="O911" s="52">
        <v>140.0309</v>
      </c>
      <c r="P911" s="50">
        <v>1210</v>
      </c>
      <c r="Q911" s="52">
        <v>2205.29</v>
      </c>
      <c r="R911" s="50">
        <v>6641.5</v>
      </c>
      <c r="S911" s="30">
        <v>100.119</v>
      </c>
      <c r="T911" s="50">
        <v>7.0658000000000003</v>
      </c>
      <c r="U911" s="50">
        <v>7.0685000000000002</v>
      </c>
      <c r="V911" s="50" t="s">
        <v>385</v>
      </c>
      <c r="W911" s="22" t="s">
        <v>385</v>
      </c>
      <c r="X911" s="22" t="s">
        <v>385</v>
      </c>
    </row>
    <row r="912" spans="1:24" ht="18.75" customHeight="1">
      <c r="A912" s="176">
        <v>43930</v>
      </c>
      <c r="B912" s="50">
        <v>177.36150000000001</v>
      </c>
      <c r="C912" s="50">
        <v>228.88069999999999</v>
      </c>
      <c r="D912" s="50">
        <v>142.62299999999999</v>
      </c>
      <c r="E912" s="50">
        <v>41.67</v>
      </c>
      <c r="F912" s="51">
        <v>1.933E-3</v>
      </c>
      <c r="G912" s="51">
        <v>2.2539999999999999E-3</v>
      </c>
      <c r="H912" s="51">
        <v>2.9450000000000001E-3</v>
      </c>
      <c r="I912" s="51">
        <v>4.045E-3</v>
      </c>
      <c r="J912" s="51">
        <v>7.1910000000000003E-3</v>
      </c>
      <c r="K912" s="51">
        <v>5.9519999999999998E-3</v>
      </c>
      <c r="L912" s="51">
        <v>1.3435000000000001E-2</v>
      </c>
      <c r="M912" s="51">
        <v>2.9450000000000001E-3</v>
      </c>
      <c r="N912" s="51">
        <v>1.72E-2</v>
      </c>
      <c r="O912" s="52">
        <v>139.97110000000001</v>
      </c>
      <c r="P912" s="50">
        <v>1210</v>
      </c>
      <c r="Q912" s="52">
        <v>2205.29</v>
      </c>
      <c r="R912" s="50">
        <v>6641.5</v>
      </c>
      <c r="S912" s="30">
        <v>99.9</v>
      </c>
      <c r="T912" s="50">
        <v>7.0457000000000001</v>
      </c>
      <c r="U912" s="50">
        <v>7.0670999999999999</v>
      </c>
      <c r="V912" s="50" t="s">
        <v>385</v>
      </c>
      <c r="W912" s="22" t="s">
        <v>385</v>
      </c>
      <c r="X912" s="22" t="s">
        <v>385</v>
      </c>
    </row>
    <row r="913" spans="1:24" ht="18.75" customHeight="1">
      <c r="A913" s="176">
        <v>43929</v>
      </c>
      <c r="B913" s="50">
        <v>176.87809999999999</v>
      </c>
      <c r="C913" s="50">
        <v>227.0367</v>
      </c>
      <c r="D913" s="50">
        <v>142.62299999999999</v>
      </c>
      <c r="E913" s="50">
        <v>43.35</v>
      </c>
      <c r="F913" s="51">
        <v>1.627E-3</v>
      </c>
      <c r="G913" s="51">
        <v>2.5200000000000001E-3</v>
      </c>
      <c r="H913" s="51">
        <v>3.3909999999999999E-3</v>
      </c>
      <c r="I913" s="51">
        <v>4.7140000000000003E-3</v>
      </c>
      <c r="J913" s="51">
        <v>7.7219999999999997E-3</v>
      </c>
      <c r="K913" s="51">
        <v>6.548E-3</v>
      </c>
      <c r="L913" s="51">
        <v>1.3764999999999999E-2</v>
      </c>
      <c r="M913" s="51">
        <v>3.3909999999999999E-3</v>
      </c>
      <c r="N913" s="51">
        <v>1.7389999999999999E-2</v>
      </c>
      <c r="O913" s="52">
        <v>139.73699999999999</v>
      </c>
      <c r="P913" s="50">
        <v>1210</v>
      </c>
      <c r="Q913" s="52">
        <v>2205.29</v>
      </c>
      <c r="R913" s="50">
        <v>6641.5</v>
      </c>
      <c r="S913" s="30">
        <v>100.685</v>
      </c>
      <c r="T913" s="50">
        <v>7.0913000000000004</v>
      </c>
      <c r="U913" s="50">
        <v>7.1069000000000004</v>
      </c>
      <c r="V913" s="50" t="s">
        <v>385</v>
      </c>
      <c r="W913" s="22" t="s">
        <v>385</v>
      </c>
      <c r="X913" s="22" t="s">
        <v>385</v>
      </c>
    </row>
    <row r="914" spans="1:24" ht="18.75" customHeight="1">
      <c r="A914" s="176">
        <v>43928</v>
      </c>
      <c r="B914" s="50">
        <v>177.1498</v>
      </c>
      <c r="C914" s="50">
        <v>226.54050000000001</v>
      </c>
      <c r="D914" s="50">
        <v>142.62299999999999</v>
      </c>
      <c r="E914" s="50">
        <v>46.7</v>
      </c>
      <c r="F914" s="51">
        <v>1.1440000000000001E-3</v>
      </c>
      <c r="G914" s="51">
        <v>2.601E-3</v>
      </c>
      <c r="H914" s="51">
        <v>3.496E-3</v>
      </c>
      <c r="I914" s="51">
        <v>4.5710000000000004E-3</v>
      </c>
      <c r="J914" s="51">
        <v>7.1219999999999999E-3</v>
      </c>
      <c r="K914" s="51">
        <v>6.1580000000000003E-3</v>
      </c>
      <c r="L914" s="51">
        <v>1.2945E-2</v>
      </c>
      <c r="M914" s="51">
        <v>3.496E-3</v>
      </c>
      <c r="N914" s="51">
        <v>1.805E-2</v>
      </c>
      <c r="O914" s="52">
        <v>139.6925</v>
      </c>
      <c r="P914" s="50">
        <v>1210</v>
      </c>
      <c r="Q914" s="52">
        <v>2205.29</v>
      </c>
      <c r="R914" s="50">
        <v>6641.5</v>
      </c>
      <c r="S914" s="30">
        <v>100.57599999999999</v>
      </c>
      <c r="T914" s="50">
        <v>7.0913000000000004</v>
      </c>
      <c r="U914" s="50">
        <v>7.1111000000000004</v>
      </c>
      <c r="V914" s="50" t="s">
        <v>385</v>
      </c>
      <c r="W914" s="22" t="s">
        <v>385</v>
      </c>
      <c r="X914" s="22" t="s">
        <v>385</v>
      </c>
    </row>
    <row r="915" spans="1:24" ht="18.75" customHeight="1">
      <c r="A915" s="176">
        <v>43927</v>
      </c>
      <c r="B915" s="50">
        <v>177.352</v>
      </c>
      <c r="C915" s="50">
        <v>225.55549999999999</v>
      </c>
      <c r="D915" s="50">
        <v>142.62299999999999</v>
      </c>
      <c r="E915" s="50">
        <v>45.24</v>
      </c>
      <c r="F915" s="51">
        <v>5.3399999999999997E-4</v>
      </c>
      <c r="G915" s="51">
        <v>2.6220000000000002E-3</v>
      </c>
      <c r="H915" s="51">
        <v>3.3419999999999999E-3</v>
      </c>
      <c r="I915" s="51">
        <v>4.3969999999999999E-3</v>
      </c>
      <c r="J915" s="51">
        <v>6.698E-3</v>
      </c>
      <c r="K915" s="51">
        <v>5.77E-3</v>
      </c>
      <c r="L915" s="51">
        <v>1.2784999999999999E-2</v>
      </c>
      <c r="M915" s="51">
        <v>3.3419999999999999E-3</v>
      </c>
      <c r="N915" s="51">
        <v>1.9689999999999999E-2</v>
      </c>
      <c r="O915" s="52">
        <v>139.6942</v>
      </c>
      <c r="P915" s="50">
        <v>1210</v>
      </c>
      <c r="Q915" s="52">
        <v>2205.29</v>
      </c>
      <c r="R915" s="50">
        <v>6641.5</v>
      </c>
      <c r="S915" s="30">
        <v>100.18</v>
      </c>
      <c r="T915" s="50">
        <v>7.0857999999999999</v>
      </c>
      <c r="U915" s="50">
        <v>7.0933999999999999</v>
      </c>
      <c r="V915" s="50" t="s">
        <v>385</v>
      </c>
      <c r="W915" s="22" t="s">
        <v>385</v>
      </c>
      <c r="X915" s="22" t="s">
        <v>385</v>
      </c>
    </row>
    <row r="916" spans="1:24" ht="18.75" customHeight="1">
      <c r="A916" s="176">
        <v>43924</v>
      </c>
      <c r="B916" s="50">
        <v>177.95070000000001</v>
      </c>
      <c r="C916" s="50">
        <v>225.65719999999999</v>
      </c>
      <c r="D916" s="50">
        <v>149.875</v>
      </c>
      <c r="E916" s="50">
        <v>46.8</v>
      </c>
      <c r="F916" s="51">
        <v>5.8500000000000002E-4</v>
      </c>
      <c r="G916" s="51">
        <v>2.2889999999999998E-3</v>
      </c>
      <c r="H916" s="51">
        <v>2.9970000000000001E-3</v>
      </c>
      <c r="I916" s="51">
        <v>3.8440000000000002E-3</v>
      </c>
      <c r="J916" s="51">
        <v>5.9480000000000002E-3</v>
      </c>
      <c r="K916" s="51">
        <v>5.11E-3</v>
      </c>
      <c r="L916" s="51">
        <v>1.2094000000000001E-2</v>
      </c>
      <c r="M916" s="51">
        <v>2.9970000000000001E-3</v>
      </c>
      <c r="N916" s="51">
        <v>1.9689999999999999E-2</v>
      </c>
      <c r="O916" s="52">
        <v>139.74940000000001</v>
      </c>
      <c r="P916" s="50">
        <v>1210</v>
      </c>
      <c r="Q916" s="52">
        <v>2205.29</v>
      </c>
      <c r="R916" s="50">
        <v>6641.5</v>
      </c>
      <c r="S916" s="30">
        <v>99.673000000000002</v>
      </c>
      <c r="T916" s="50">
        <v>7.1</v>
      </c>
      <c r="U916" s="50">
        <v>7.1227</v>
      </c>
      <c r="V916" s="50" t="s">
        <v>385</v>
      </c>
      <c r="W916" s="22" t="s">
        <v>385</v>
      </c>
      <c r="X916" s="22" t="s">
        <v>385</v>
      </c>
    </row>
    <row r="917" spans="1:24" ht="18.75" customHeight="1">
      <c r="A917" s="176">
        <v>43923</v>
      </c>
      <c r="B917" s="50">
        <v>177.79570000000001</v>
      </c>
      <c r="C917" s="50">
        <v>225.55690000000001</v>
      </c>
      <c r="D917" s="50">
        <v>149.875</v>
      </c>
      <c r="E917" s="50">
        <v>50.91</v>
      </c>
      <c r="F917" s="51">
        <v>4.5800000000000002E-4</v>
      </c>
      <c r="G917" s="51">
        <v>2.2550000000000001E-3</v>
      </c>
      <c r="H917" s="51">
        <v>2.7899999999999999E-3</v>
      </c>
      <c r="I917" s="51">
        <v>3.8140000000000001E-3</v>
      </c>
      <c r="J917" s="51">
        <v>5.9699999999999996E-3</v>
      </c>
      <c r="K917" s="51">
        <v>5.0879999999999996E-3</v>
      </c>
      <c r="L917" s="51">
        <v>1.2394000000000001E-2</v>
      </c>
      <c r="M917" s="51">
        <v>2.7899999999999999E-3</v>
      </c>
      <c r="N917" s="51">
        <v>1.983E-2</v>
      </c>
      <c r="O917" s="52">
        <v>139.7559</v>
      </c>
      <c r="P917" s="50">
        <v>1210</v>
      </c>
      <c r="Q917" s="52">
        <v>2205.29</v>
      </c>
      <c r="R917" s="50">
        <v>6641.5</v>
      </c>
      <c r="S917" s="30">
        <v>99.048000000000002</v>
      </c>
      <c r="T917" s="50">
        <v>7.0824999999999996</v>
      </c>
      <c r="U917" s="50">
        <v>7.0938999999999997</v>
      </c>
      <c r="V917" s="50" t="s">
        <v>385</v>
      </c>
      <c r="W917" s="22" t="s">
        <v>385</v>
      </c>
      <c r="X917" s="22" t="s">
        <v>385</v>
      </c>
    </row>
    <row r="918" spans="1:24" ht="18.75" customHeight="1">
      <c r="A918" s="176">
        <v>43922</v>
      </c>
      <c r="B918" s="50">
        <v>177.8383</v>
      </c>
      <c r="C918" s="50">
        <v>225.70339999999999</v>
      </c>
      <c r="D918" s="50">
        <v>150.375</v>
      </c>
      <c r="E918" s="50">
        <v>57.06</v>
      </c>
      <c r="F918" s="51">
        <v>3.8099999999999999E-4</v>
      </c>
      <c r="G918" s="51">
        <v>2.0609999999999999E-3</v>
      </c>
      <c r="H918" s="51">
        <v>2.5539999999999998E-3</v>
      </c>
      <c r="I918" s="51">
        <v>3.5149999999999999E-3</v>
      </c>
      <c r="J918" s="51">
        <v>5.8320000000000004E-3</v>
      </c>
      <c r="K918" s="51">
        <v>4.862E-3</v>
      </c>
      <c r="L918" s="51">
        <v>1.2191E-2</v>
      </c>
      <c r="M918" s="51">
        <v>2.5539999999999998E-3</v>
      </c>
      <c r="N918" s="51">
        <v>1.9730000000000001E-2</v>
      </c>
      <c r="O918" s="52">
        <v>140.00989999999999</v>
      </c>
      <c r="P918" s="50">
        <v>1180</v>
      </c>
      <c r="Q918" s="52">
        <v>2198.5700000000002</v>
      </c>
      <c r="R918" s="50">
        <v>6387.4</v>
      </c>
      <c r="S918" s="30">
        <v>99.180999999999997</v>
      </c>
      <c r="T918" s="50">
        <v>7.1002999999999998</v>
      </c>
      <c r="U918" s="50">
        <v>7.1142000000000003</v>
      </c>
      <c r="V918" s="50" t="s">
        <v>385</v>
      </c>
      <c r="W918" s="22" t="s">
        <v>385</v>
      </c>
      <c r="X918" s="22" t="s">
        <v>385</v>
      </c>
    </row>
    <row r="919" spans="1:24" ht="18.75" customHeight="1">
      <c r="A919" s="176">
        <v>43921</v>
      </c>
      <c r="B919" s="50">
        <v>177.72659999999999</v>
      </c>
      <c r="C919" s="50">
        <v>225.11949999999999</v>
      </c>
      <c r="D919" s="50">
        <v>139.69300000000001</v>
      </c>
      <c r="E919" s="50">
        <v>53.54</v>
      </c>
      <c r="F919" s="51">
        <v>6.0999999999999997E-4</v>
      </c>
      <c r="G919" s="51">
        <v>2.4550000000000002E-3</v>
      </c>
      <c r="H919" s="51">
        <v>2.9260000000000002E-3</v>
      </c>
      <c r="I919" s="51">
        <v>3.7989999999999999E-3</v>
      </c>
      <c r="J919" s="51">
        <v>6.6950000000000004E-3</v>
      </c>
      <c r="K919" s="51">
        <v>5.4070000000000003E-3</v>
      </c>
      <c r="L919" s="51">
        <v>1.3214E-2</v>
      </c>
      <c r="M919" s="51">
        <v>2.9260000000000002E-3</v>
      </c>
      <c r="N919" s="51">
        <v>2.0639999999999999E-2</v>
      </c>
      <c r="O919" s="52">
        <v>140.0291</v>
      </c>
      <c r="P919" s="50">
        <v>1180</v>
      </c>
      <c r="Q919" s="52">
        <v>2198.5700000000002</v>
      </c>
      <c r="R919" s="50">
        <v>6387.4</v>
      </c>
      <c r="S919" s="30">
        <v>98.364999999999995</v>
      </c>
      <c r="T919" s="50">
        <v>7.0960000000000001</v>
      </c>
      <c r="U919" s="50">
        <v>7.0883000000000003</v>
      </c>
      <c r="V919" s="50" t="s">
        <v>385</v>
      </c>
      <c r="W919" s="22" t="s">
        <v>385</v>
      </c>
      <c r="X919" s="22" t="s">
        <v>385</v>
      </c>
    </row>
    <row r="920" spans="1:24" ht="18.75" customHeight="1">
      <c r="A920" s="176">
        <v>43920</v>
      </c>
      <c r="B920" s="50">
        <v>177.47389999999999</v>
      </c>
      <c r="C920" s="50">
        <v>225.1532</v>
      </c>
      <c r="D920" s="50">
        <v>149.875</v>
      </c>
      <c r="E920" s="50">
        <v>57.08</v>
      </c>
      <c r="F920" s="51">
        <v>1.02E-4</v>
      </c>
      <c r="G920" s="51">
        <v>2.281E-3</v>
      </c>
      <c r="H920" s="51">
        <v>2.9550000000000002E-3</v>
      </c>
      <c r="I920" s="51">
        <v>4.1310000000000001E-3</v>
      </c>
      <c r="J920" s="51">
        <v>7.2639999999999996E-3</v>
      </c>
      <c r="K920" s="51">
        <v>5.862E-3</v>
      </c>
      <c r="L920" s="51">
        <v>1.3365999999999999E-2</v>
      </c>
      <c r="M920" s="51">
        <v>2.9550000000000002E-3</v>
      </c>
      <c r="N920" s="51">
        <v>2.0639999999999999E-2</v>
      </c>
      <c r="O920" s="52">
        <v>140.01730000000001</v>
      </c>
      <c r="P920" s="50">
        <v>1180</v>
      </c>
      <c r="Q920" s="52">
        <v>2198.5700000000002</v>
      </c>
      <c r="R920" s="50">
        <v>6387.4</v>
      </c>
      <c r="S920" s="30">
        <v>99.352000000000004</v>
      </c>
      <c r="T920" s="50">
        <v>7.0747</v>
      </c>
      <c r="U920" s="50">
        <v>7.0814000000000004</v>
      </c>
      <c r="V920" s="50" t="s">
        <v>385</v>
      </c>
      <c r="W920" s="22" t="s">
        <v>385</v>
      </c>
      <c r="X920" s="22" t="s">
        <v>385</v>
      </c>
    </row>
    <row r="921" spans="1:24" ht="18.75" customHeight="1">
      <c r="A921" s="176">
        <v>43917</v>
      </c>
      <c r="B921" s="50">
        <v>177.48759999999999</v>
      </c>
      <c r="C921" s="50">
        <v>226.14400000000001</v>
      </c>
      <c r="D921" s="50">
        <v>131.875</v>
      </c>
      <c r="E921" s="50">
        <v>65.540000000000006</v>
      </c>
      <c r="F921" s="51">
        <v>-3.8099999999999999E-4</v>
      </c>
      <c r="G921" s="51">
        <v>2.418E-3</v>
      </c>
      <c r="H921" s="51">
        <v>2.9039999999999999E-3</v>
      </c>
      <c r="I921" s="51">
        <v>3.9420000000000002E-3</v>
      </c>
      <c r="J921" s="51">
        <v>6.7460000000000003E-3</v>
      </c>
      <c r="K921" s="51">
        <v>5.6119999999999998E-3</v>
      </c>
      <c r="L921" s="51">
        <v>1.2635E-2</v>
      </c>
      <c r="M921" s="51">
        <v>2.9039999999999999E-3</v>
      </c>
      <c r="N921" s="51">
        <v>2.0639999999999999E-2</v>
      </c>
      <c r="O921" s="52">
        <v>140.10079999999999</v>
      </c>
      <c r="P921" s="50">
        <v>1180</v>
      </c>
      <c r="Q921" s="52">
        <v>2198.5700000000002</v>
      </c>
      <c r="R921" s="50">
        <v>6387.4</v>
      </c>
      <c r="S921" s="30">
        <v>101.05</v>
      </c>
      <c r="T921" s="50">
        <v>7.1147999999999998</v>
      </c>
      <c r="U921" s="50">
        <v>7.1268000000000002</v>
      </c>
      <c r="V921" s="50" t="s">
        <v>385</v>
      </c>
      <c r="W921" s="22" t="s">
        <v>385</v>
      </c>
      <c r="X921" s="22" t="s">
        <v>385</v>
      </c>
    </row>
    <row r="922" spans="1:24" ht="18.75" customHeight="1">
      <c r="A922" s="176">
        <v>43916</v>
      </c>
      <c r="B922" s="50">
        <v>176.5087</v>
      </c>
      <c r="C922" s="50">
        <v>222.09690000000001</v>
      </c>
      <c r="D922" s="50">
        <v>131.375</v>
      </c>
      <c r="E922" s="50">
        <v>61</v>
      </c>
      <c r="F922" s="51">
        <v>-1.372E-3</v>
      </c>
      <c r="G922" s="51">
        <v>2.9269999999999999E-3</v>
      </c>
      <c r="H922" s="51">
        <v>3.6749999999999999E-3</v>
      </c>
      <c r="I922" s="51">
        <v>5.254E-3</v>
      </c>
      <c r="J922" s="51">
        <v>8.4469999999999996E-3</v>
      </c>
      <c r="K922" s="51">
        <v>7.2189999999999997E-3</v>
      </c>
      <c r="L922" s="51">
        <v>1.431E-2</v>
      </c>
      <c r="M922" s="51">
        <v>3.6749999999999999E-3</v>
      </c>
      <c r="N922" s="51">
        <v>2.0670000000000001E-2</v>
      </c>
      <c r="O922" s="52">
        <v>140.02680000000001</v>
      </c>
      <c r="P922" s="50">
        <v>1180</v>
      </c>
      <c r="Q922" s="52">
        <v>2198.5700000000002</v>
      </c>
      <c r="R922" s="50">
        <v>6387.4</v>
      </c>
      <c r="S922" s="30">
        <v>102.039</v>
      </c>
      <c r="T922" s="50">
        <v>7.0631000000000004</v>
      </c>
      <c r="U922" s="50">
        <v>7.0857999999999999</v>
      </c>
      <c r="V922" s="50" t="s">
        <v>385</v>
      </c>
      <c r="W922" s="22" t="s">
        <v>385</v>
      </c>
      <c r="X922" s="22" t="s">
        <v>385</v>
      </c>
    </row>
    <row r="923" spans="1:24" ht="18.75" customHeight="1">
      <c r="A923" s="176">
        <v>43915</v>
      </c>
      <c r="B923" s="50">
        <v>175.499</v>
      </c>
      <c r="C923" s="50">
        <v>217.42939999999999</v>
      </c>
      <c r="D923" s="50">
        <v>142.375</v>
      </c>
      <c r="E923" s="50">
        <v>63.95</v>
      </c>
      <c r="F923" s="51">
        <v>-8.1300000000000003E-4</v>
      </c>
      <c r="G923" s="51">
        <v>3.2989999999999998E-3</v>
      </c>
      <c r="H923" s="51">
        <v>3.9139999999999999E-3</v>
      </c>
      <c r="I923" s="51">
        <v>5.254E-3</v>
      </c>
      <c r="J923" s="51">
        <v>8.6730000000000002E-3</v>
      </c>
      <c r="K923" s="51">
        <v>7.4489999999999999E-3</v>
      </c>
      <c r="L923" s="51">
        <v>1.4448000000000001E-2</v>
      </c>
      <c r="M923" s="51">
        <v>3.9139999999999999E-3</v>
      </c>
      <c r="N923" s="51">
        <v>2.1690000000000001E-2</v>
      </c>
      <c r="O923" s="52">
        <v>140.02969999999999</v>
      </c>
      <c r="P923" s="50">
        <v>1180</v>
      </c>
      <c r="Q923" s="52">
        <v>2198.5700000000002</v>
      </c>
      <c r="R923" s="50">
        <v>6387.4</v>
      </c>
      <c r="S923" s="30">
        <v>102.48699999999999</v>
      </c>
      <c r="T923" s="50">
        <v>7.0885999999999996</v>
      </c>
      <c r="U923" s="50">
        <v>7.1212999999999997</v>
      </c>
      <c r="V923" s="50" t="s">
        <v>385</v>
      </c>
      <c r="W923" s="22" t="s">
        <v>385</v>
      </c>
      <c r="X923" s="22" t="s">
        <v>385</v>
      </c>
    </row>
    <row r="924" spans="1:24" ht="18.75" customHeight="1">
      <c r="A924" s="176">
        <v>43914</v>
      </c>
      <c r="B924" s="50">
        <v>174.85059999999999</v>
      </c>
      <c r="C924" s="50">
        <v>214.83349999999999</v>
      </c>
      <c r="D924" s="50">
        <v>177.25</v>
      </c>
      <c r="E924" s="50">
        <v>61.67</v>
      </c>
      <c r="F924" s="51">
        <v>-3.8099999999999999E-4</v>
      </c>
      <c r="G924" s="51">
        <v>3.715E-3</v>
      </c>
      <c r="H924" s="51">
        <v>4.1529999999999996E-3</v>
      </c>
      <c r="I924" s="51">
        <v>5.2249999999999996E-3</v>
      </c>
      <c r="J924" s="51">
        <v>8.4659999999999996E-3</v>
      </c>
      <c r="K924" s="51">
        <v>7.3590000000000001E-3</v>
      </c>
      <c r="L924" s="51">
        <v>1.3953999999999999E-2</v>
      </c>
      <c r="M924" s="51">
        <v>4.1529999999999996E-3</v>
      </c>
      <c r="N924" s="51">
        <v>2.2519999999999998E-2</v>
      </c>
      <c r="O924" s="52">
        <v>140.1968</v>
      </c>
      <c r="P924" s="50">
        <v>1180</v>
      </c>
      <c r="Q924" s="52">
        <v>2198.5700000000002</v>
      </c>
      <c r="R924" s="50">
        <v>6387.4</v>
      </c>
      <c r="S924" s="30">
        <v>102.81699999999999</v>
      </c>
      <c r="T924" s="50">
        <v>7.0960000000000001</v>
      </c>
      <c r="U924" s="50">
        <v>7.1227</v>
      </c>
      <c r="V924" s="50" t="s">
        <v>385</v>
      </c>
      <c r="W924" s="22" t="s">
        <v>385</v>
      </c>
      <c r="X924" s="22" t="s">
        <v>385</v>
      </c>
    </row>
    <row r="925" spans="1:24" ht="18.75" customHeight="1">
      <c r="A925" s="176">
        <v>43913</v>
      </c>
      <c r="B925" s="50">
        <v>174.81880000000001</v>
      </c>
      <c r="C925" s="50">
        <v>214.51840000000001</v>
      </c>
      <c r="D925" s="50">
        <v>150.423</v>
      </c>
      <c r="E925" s="50">
        <v>61.59</v>
      </c>
      <c r="F925" s="51">
        <v>-3.5599999999999998E-4</v>
      </c>
      <c r="G925" s="51">
        <v>3.1229999999999999E-3</v>
      </c>
      <c r="H925" s="51">
        <v>3.336E-3</v>
      </c>
      <c r="I925" s="51">
        <v>4.1099999999999999E-3</v>
      </c>
      <c r="J925" s="51">
        <v>7.8630000000000002E-3</v>
      </c>
      <c r="K925" s="51">
        <v>6.45E-3</v>
      </c>
      <c r="L925" s="51">
        <v>1.3509E-2</v>
      </c>
      <c r="M925" s="51">
        <v>3.336E-3</v>
      </c>
      <c r="N925" s="51">
        <v>2.2519999999999998E-2</v>
      </c>
      <c r="O925" s="52">
        <v>140.28049999999999</v>
      </c>
      <c r="P925" s="50">
        <v>1180</v>
      </c>
      <c r="Q925" s="52">
        <v>2198.5700000000002</v>
      </c>
      <c r="R925" s="50">
        <v>6387.4</v>
      </c>
      <c r="S925" s="30">
        <v>102.755</v>
      </c>
      <c r="T925" s="50">
        <v>7.1086</v>
      </c>
      <c r="U925" s="50">
        <v>7.1544999999999996</v>
      </c>
      <c r="V925" s="50" t="s">
        <v>385</v>
      </c>
      <c r="W925" s="22" t="s">
        <v>385</v>
      </c>
      <c r="X925" s="22" t="s">
        <v>385</v>
      </c>
    </row>
    <row r="926" spans="1:24" ht="18.75" customHeight="1">
      <c r="A926" s="176">
        <v>43910</v>
      </c>
      <c r="B926" s="50">
        <v>175.00909999999999</v>
      </c>
      <c r="C926" s="50">
        <v>215.5763</v>
      </c>
      <c r="D926" s="50">
        <v>150.423</v>
      </c>
      <c r="E926" s="50">
        <v>66.040000000000006</v>
      </c>
      <c r="F926" s="51">
        <v>-3.3E-4</v>
      </c>
      <c r="G926" s="51">
        <v>3.1340000000000001E-3</v>
      </c>
      <c r="H926" s="51">
        <v>3.7330000000000002E-3</v>
      </c>
      <c r="I926" s="51">
        <v>4.5849999999999997E-3</v>
      </c>
      <c r="J926" s="51">
        <v>8.4539999999999997E-3</v>
      </c>
      <c r="K926" s="51">
        <v>7.2700000000000004E-3</v>
      </c>
      <c r="L926" s="51">
        <v>1.4168999999999999E-2</v>
      </c>
      <c r="M926" s="51">
        <v>3.7330000000000002E-3</v>
      </c>
      <c r="N926" s="51">
        <v>2.2519999999999998E-2</v>
      </c>
      <c r="O926" s="52">
        <v>140.30260000000001</v>
      </c>
      <c r="P926" s="50">
        <v>1180</v>
      </c>
      <c r="Q926" s="52">
        <v>2198.5700000000002</v>
      </c>
      <c r="R926" s="50">
        <v>6387.4</v>
      </c>
      <c r="S926" s="30">
        <v>101.16</v>
      </c>
      <c r="T926" s="50">
        <v>7.0475000000000003</v>
      </c>
      <c r="U926" s="50">
        <v>7.0744999999999996</v>
      </c>
      <c r="V926" s="50" t="s">
        <v>385</v>
      </c>
      <c r="W926" s="22" t="s">
        <v>385</v>
      </c>
      <c r="X926" s="22" t="s">
        <v>385</v>
      </c>
    </row>
    <row r="927" spans="1:24" ht="18.75" customHeight="1">
      <c r="A927" s="176">
        <v>43909</v>
      </c>
      <c r="B927" s="50">
        <v>173.90899999999999</v>
      </c>
      <c r="C927" s="50">
        <v>216.85839999999999</v>
      </c>
      <c r="D927" s="50">
        <v>150.423</v>
      </c>
      <c r="E927" s="50">
        <v>72</v>
      </c>
      <c r="F927" s="51">
        <v>-2.5399999999999999E-4</v>
      </c>
      <c r="G927" s="51">
        <v>4.5069999999999997E-3</v>
      </c>
      <c r="H927" s="51">
        <v>5.5279999999999999E-3</v>
      </c>
      <c r="I927" s="51">
        <v>6.8719999999999996E-3</v>
      </c>
      <c r="J927" s="51">
        <v>1.1403999999999999E-2</v>
      </c>
      <c r="K927" s="51">
        <v>1.0082000000000001E-2</v>
      </c>
      <c r="L927" s="51">
        <v>1.7847999999999999E-2</v>
      </c>
      <c r="M927" s="51">
        <v>5.5279999999999999E-3</v>
      </c>
      <c r="N927" s="51">
        <v>2.2679999999999999E-2</v>
      </c>
      <c r="O927" s="52">
        <v>140.39009999999999</v>
      </c>
      <c r="P927" s="50">
        <v>1180</v>
      </c>
      <c r="Q927" s="52">
        <v>2198.5700000000002</v>
      </c>
      <c r="R927" s="50">
        <v>6387.4</v>
      </c>
      <c r="S927" s="30">
        <v>99.575000000000003</v>
      </c>
      <c r="T927" s="50">
        <v>7.0057</v>
      </c>
      <c r="U927" s="50">
        <v>7.0316999999999998</v>
      </c>
      <c r="V927" s="50" t="s">
        <v>385</v>
      </c>
      <c r="W927" s="22" t="s">
        <v>385</v>
      </c>
      <c r="X927" s="22" t="s">
        <v>385</v>
      </c>
    </row>
    <row r="928" spans="1:24" ht="18.75" customHeight="1">
      <c r="A928" s="176">
        <v>43908</v>
      </c>
      <c r="B928" s="50">
        <v>174.06229999999999</v>
      </c>
      <c r="C928" s="50">
        <v>224.7989</v>
      </c>
      <c r="D928" s="50">
        <v>150.423</v>
      </c>
      <c r="E928" s="50">
        <v>76.45</v>
      </c>
      <c r="F928" s="51">
        <v>-1.27E-4</v>
      </c>
      <c r="G928" s="51">
        <v>5.3369999999999997E-3</v>
      </c>
      <c r="H928" s="51">
        <v>6.5069999999999998E-3</v>
      </c>
      <c r="I928" s="51">
        <v>7.8790000000000006E-3</v>
      </c>
      <c r="J928" s="51">
        <v>1.1915E-2</v>
      </c>
      <c r="K928" s="51">
        <v>1.0899000000000001E-2</v>
      </c>
      <c r="L928" s="51">
        <v>1.7874999999999999E-2</v>
      </c>
      <c r="M928" s="51">
        <v>6.5069999999999998E-3</v>
      </c>
      <c r="N928" s="51">
        <v>2.2890000000000001E-2</v>
      </c>
      <c r="O928" s="52">
        <v>140.47450000000001</v>
      </c>
      <c r="P928" s="50">
        <v>1180</v>
      </c>
      <c r="Q928" s="52">
        <v>2198.5700000000002</v>
      </c>
      <c r="R928" s="50">
        <v>6387.4</v>
      </c>
      <c r="S928" s="30">
        <v>98.069000000000003</v>
      </c>
      <c r="T928" s="50">
        <v>6.9934000000000003</v>
      </c>
      <c r="U928" s="50">
        <v>7.0126999999999997</v>
      </c>
      <c r="V928" s="50" t="s">
        <v>385</v>
      </c>
      <c r="W928" s="22" t="s">
        <v>385</v>
      </c>
      <c r="X928" s="22" t="s">
        <v>385</v>
      </c>
    </row>
    <row r="929" spans="1:24" ht="18.75" customHeight="1">
      <c r="A929" s="176">
        <v>43907</v>
      </c>
      <c r="B929" s="50">
        <v>176.745</v>
      </c>
      <c r="C929" s="50">
        <v>228.33009999999999</v>
      </c>
      <c r="D929" s="50">
        <v>137.899</v>
      </c>
      <c r="E929" s="50">
        <v>75.91</v>
      </c>
      <c r="F929" s="51">
        <v>1.3730000000000001E-3</v>
      </c>
      <c r="G929" s="51">
        <v>4.9249999999999997E-3</v>
      </c>
      <c r="H929" s="51">
        <v>6.1609999999999998E-3</v>
      </c>
      <c r="I929" s="51">
        <v>7.4339999999999996E-3</v>
      </c>
      <c r="J929" s="51">
        <v>1.0784E-2</v>
      </c>
      <c r="K929" s="51">
        <v>9.7350000000000006E-3</v>
      </c>
      <c r="L929" s="51">
        <v>1.6844000000000001E-2</v>
      </c>
      <c r="M929" s="51">
        <v>6.1609999999999998E-3</v>
      </c>
      <c r="N929" s="51">
        <v>2.291E-2</v>
      </c>
      <c r="O929" s="52">
        <v>140.48410000000001</v>
      </c>
      <c r="P929" s="50">
        <v>1180</v>
      </c>
      <c r="Q929" s="52">
        <v>2198.5700000000002</v>
      </c>
      <c r="R929" s="50">
        <v>6387.4</v>
      </c>
      <c r="S929" s="30">
        <v>98.748999999999995</v>
      </c>
      <c r="T929" s="50">
        <v>7.0086000000000004</v>
      </c>
      <c r="U929" s="50">
        <v>7.0225</v>
      </c>
      <c r="V929" s="50" t="s">
        <v>385</v>
      </c>
      <c r="W929" s="22" t="s">
        <v>385</v>
      </c>
      <c r="X929" s="22" t="s">
        <v>385</v>
      </c>
    </row>
    <row r="930" spans="1:24" ht="18.75" customHeight="1">
      <c r="A930" s="176">
        <v>43906</v>
      </c>
      <c r="B930" s="50">
        <v>179.25989999999999</v>
      </c>
      <c r="C930" s="50">
        <v>232.6797</v>
      </c>
      <c r="D930" s="50">
        <v>133.25</v>
      </c>
      <c r="E930" s="50">
        <v>82.69</v>
      </c>
      <c r="F930" s="51">
        <v>1.933E-3</v>
      </c>
      <c r="G930" s="51">
        <v>3.5990000000000002E-3</v>
      </c>
      <c r="H930" s="51">
        <v>4.2640000000000004E-3</v>
      </c>
      <c r="I930" s="51">
        <v>4.9049999999999996E-3</v>
      </c>
      <c r="J930" s="51">
        <v>7.182E-3</v>
      </c>
      <c r="K930" s="51">
        <v>6.6210000000000001E-3</v>
      </c>
      <c r="L930" s="51">
        <v>1.2841E-2</v>
      </c>
      <c r="M930" s="51">
        <v>4.2640000000000004E-3</v>
      </c>
      <c r="N930" s="51">
        <v>2.2769999999999999E-2</v>
      </c>
      <c r="O930" s="52">
        <v>140.5256</v>
      </c>
      <c r="P930" s="50">
        <v>1180</v>
      </c>
      <c r="Q930" s="52">
        <v>2198.5700000000002</v>
      </c>
      <c r="R930" s="50">
        <v>6387.4</v>
      </c>
      <c r="S930" s="30">
        <v>97.468000000000004</v>
      </c>
      <c r="T930" s="50">
        <v>7.0293999999999999</v>
      </c>
      <c r="U930" s="50">
        <v>7.0278999999999998</v>
      </c>
      <c r="V930" s="50" t="s">
        <v>385</v>
      </c>
      <c r="W930" s="22" t="s">
        <v>385</v>
      </c>
      <c r="X930" s="22" t="s">
        <v>385</v>
      </c>
    </row>
    <row r="931" spans="1:24" ht="18.75" customHeight="1">
      <c r="A931" s="176">
        <v>43903</v>
      </c>
      <c r="B931" s="50">
        <v>178.61619999999999</v>
      </c>
      <c r="C931" s="50">
        <v>235.87799999999999</v>
      </c>
      <c r="D931" s="50">
        <v>133.25</v>
      </c>
      <c r="E931" s="50">
        <v>57.83</v>
      </c>
      <c r="F931" s="51">
        <v>2.441E-3</v>
      </c>
      <c r="G931" s="51">
        <v>4.9030000000000002E-3</v>
      </c>
      <c r="H931" s="51">
        <v>6.0010000000000003E-3</v>
      </c>
      <c r="I931" s="51">
        <v>7.1679999999999999E-3</v>
      </c>
      <c r="J931" s="51">
        <v>9.6030000000000004E-3</v>
      </c>
      <c r="K931" s="51">
        <v>9.0430000000000007E-3</v>
      </c>
      <c r="L931" s="51">
        <v>1.5292999999999999E-2</v>
      </c>
      <c r="M931" s="51">
        <v>6.0010000000000003E-3</v>
      </c>
      <c r="N931" s="51">
        <v>2.2630000000000001E-2</v>
      </c>
      <c r="O931" s="52">
        <v>140.4803</v>
      </c>
      <c r="P931" s="50">
        <v>1180</v>
      </c>
      <c r="Q931" s="52">
        <v>2198.5700000000002</v>
      </c>
      <c r="R931" s="50">
        <v>6387.4</v>
      </c>
      <c r="S931" s="30">
        <v>96.507000000000005</v>
      </c>
      <c r="T931" s="50">
        <v>6.9606000000000003</v>
      </c>
      <c r="U931" s="50">
        <v>6.9687999999999999</v>
      </c>
      <c r="V931" s="50" t="s">
        <v>385</v>
      </c>
      <c r="W931" s="22" t="s">
        <v>385</v>
      </c>
      <c r="X931" s="22" t="s">
        <v>385</v>
      </c>
    </row>
    <row r="932" spans="1:24" ht="18.75" customHeight="1">
      <c r="A932" s="176">
        <v>43902</v>
      </c>
      <c r="B932" s="50">
        <v>180.06290000000001</v>
      </c>
      <c r="C932" s="50">
        <v>241.14340000000001</v>
      </c>
      <c r="D932" s="50">
        <v>131.459</v>
      </c>
      <c r="E932" s="50">
        <v>75.47</v>
      </c>
      <c r="F932" s="51">
        <v>3.0270000000000002E-3</v>
      </c>
      <c r="G932" s="51">
        <v>4.81E-3</v>
      </c>
      <c r="H932" s="51">
        <v>5.5789999999999998E-3</v>
      </c>
      <c r="I932" s="51">
        <v>6.0350000000000004E-3</v>
      </c>
      <c r="J932" s="51">
        <v>8.0420000000000005E-3</v>
      </c>
      <c r="K932" s="51">
        <v>7.4900000000000001E-3</v>
      </c>
      <c r="L932" s="51">
        <v>1.4399E-2</v>
      </c>
      <c r="M932" s="51">
        <v>5.5789999999999998E-3</v>
      </c>
      <c r="N932" s="51">
        <v>2.1999999999999999E-2</v>
      </c>
      <c r="O932" s="52">
        <v>140.47890000000001</v>
      </c>
      <c r="P932" s="50">
        <v>1180</v>
      </c>
      <c r="Q932" s="52">
        <v>2198.5700000000002</v>
      </c>
      <c r="R932" s="50">
        <v>6387.4</v>
      </c>
      <c r="S932" s="30">
        <v>96.414000000000001</v>
      </c>
      <c r="T932" s="50">
        <v>6.9581</v>
      </c>
      <c r="U932" s="50">
        <v>6.9638</v>
      </c>
      <c r="V932" s="50" t="s">
        <v>385</v>
      </c>
      <c r="W932" s="22" t="s">
        <v>385</v>
      </c>
      <c r="X932" s="22" t="s">
        <v>385</v>
      </c>
    </row>
    <row r="933" spans="1:24" ht="18.75" customHeight="1">
      <c r="A933" s="176">
        <v>43901</v>
      </c>
      <c r="B933" s="50">
        <v>181.51130000000001</v>
      </c>
      <c r="C933" s="50">
        <v>244.4485</v>
      </c>
      <c r="D933" s="50">
        <v>101.119</v>
      </c>
      <c r="E933" s="50">
        <v>53.9</v>
      </c>
      <c r="F933" s="51">
        <v>3.9430000000000003E-3</v>
      </c>
      <c r="G933" s="51">
        <v>5.195E-3</v>
      </c>
      <c r="H933" s="51">
        <v>6.3709999999999999E-3</v>
      </c>
      <c r="I933" s="51">
        <v>7.0340000000000003E-3</v>
      </c>
      <c r="J933" s="51">
        <v>8.6949999999999996E-3</v>
      </c>
      <c r="K933" s="51">
        <v>8.3359999999999997E-3</v>
      </c>
      <c r="L933" s="51">
        <v>1.3919000000000001E-2</v>
      </c>
      <c r="M933" s="51">
        <v>6.3709999999999999E-3</v>
      </c>
      <c r="N933" s="51">
        <v>2.1989999999999999E-2</v>
      </c>
      <c r="O933" s="52">
        <v>140.48920000000001</v>
      </c>
      <c r="P933" s="50">
        <v>1180</v>
      </c>
      <c r="Q933" s="52">
        <v>2198.5700000000002</v>
      </c>
      <c r="R933" s="50">
        <v>6387.4</v>
      </c>
      <c r="S933" s="30">
        <v>94.894999999999996</v>
      </c>
      <c r="T933" s="50">
        <v>6.9466000000000001</v>
      </c>
      <c r="U933" s="50">
        <v>6.9528999999999996</v>
      </c>
      <c r="V933" s="50" t="s">
        <v>385</v>
      </c>
      <c r="W933" s="22" t="s">
        <v>385</v>
      </c>
      <c r="X933" s="22" t="s">
        <v>385</v>
      </c>
    </row>
    <row r="934" spans="1:24" ht="18.75" customHeight="1">
      <c r="A934" s="176">
        <v>43900</v>
      </c>
      <c r="B934" s="50">
        <v>182.2285</v>
      </c>
      <c r="C934" s="50">
        <v>244.7252</v>
      </c>
      <c r="D934" s="50">
        <v>91</v>
      </c>
      <c r="E934" s="50">
        <v>47.3</v>
      </c>
      <c r="F934" s="51">
        <v>4.326E-3</v>
      </c>
      <c r="G934" s="51">
        <v>5.3420000000000004E-3</v>
      </c>
      <c r="H934" s="51">
        <v>6.2610000000000001E-3</v>
      </c>
      <c r="I934" s="51">
        <v>6.672E-3</v>
      </c>
      <c r="J934" s="51">
        <v>8.0300000000000007E-3</v>
      </c>
      <c r="K934" s="51">
        <v>7.6750000000000004E-3</v>
      </c>
      <c r="L934" s="51">
        <v>1.2799E-2</v>
      </c>
      <c r="M934" s="51">
        <v>6.2610000000000001E-3</v>
      </c>
      <c r="N934" s="51">
        <v>2.1999999999999999E-2</v>
      </c>
      <c r="O934" s="52">
        <v>140.41480000000001</v>
      </c>
      <c r="P934" s="50">
        <v>1180</v>
      </c>
      <c r="Q934" s="52">
        <v>2198.5700000000002</v>
      </c>
      <c r="R934" s="50">
        <v>6387.4</v>
      </c>
      <c r="S934" s="30">
        <v>95.950999999999993</v>
      </c>
      <c r="T934" s="50">
        <v>6.9314</v>
      </c>
      <c r="U934" s="50">
        <v>6.9324000000000003</v>
      </c>
      <c r="V934" s="50" t="s">
        <v>385</v>
      </c>
      <c r="W934" s="22" t="s">
        <v>385</v>
      </c>
      <c r="X934" s="22" t="s">
        <v>385</v>
      </c>
    </row>
    <row r="935" spans="1:24" ht="18.75" customHeight="1">
      <c r="A935" s="176">
        <v>43899</v>
      </c>
      <c r="B935" s="50">
        <v>184.14089999999999</v>
      </c>
      <c r="C935" s="50">
        <v>245.23589999999999</v>
      </c>
      <c r="D935" s="50">
        <v>72.881</v>
      </c>
      <c r="E935" s="50">
        <v>54.46</v>
      </c>
      <c r="F935" s="51">
        <v>3.4090000000000001E-3</v>
      </c>
      <c r="G935" s="51">
        <v>3.81E-3</v>
      </c>
      <c r="H935" s="51">
        <v>4.3080000000000002E-3</v>
      </c>
      <c r="I935" s="51">
        <v>4.7720000000000002E-3</v>
      </c>
      <c r="J935" s="51">
        <v>5.4070000000000003E-3</v>
      </c>
      <c r="K935" s="51">
        <v>5.5989999999999998E-3</v>
      </c>
      <c r="L935" s="51">
        <v>9.953E-3</v>
      </c>
      <c r="M935" s="51">
        <v>4.3080000000000002E-3</v>
      </c>
      <c r="N935" s="51">
        <v>2.1770000000000001E-2</v>
      </c>
      <c r="O935" s="52">
        <v>140.34049999999999</v>
      </c>
      <c r="P935" s="50">
        <v>1180</v>
      </c>
      <c r="Q935" s="52">
        <v>2198.5700000000002</v>
      </c>
      <c r="R935" s="50">
        <v>6387.4</v>
      </c>
      <c r="S935" s="30">
        <v>96.82</v>
      </c>
      <c r="T935" s="50">
        <v>6.9360999999999997</v>
      </c>
      <c r="U935" s="50">
        <v>6.9412000000000003</v>
      </c>
      <c r="V935" s="50" t="s">
        <v>385</v>
      </c>
      <c r="W935" s="22" t="s">
        <v>385</v>
      </c>
      <c r="X935" s="22" t="s">
        <v>385</v>
      </c>
    </row>
    <row r="936" spans="1:24" ht="18.75" customHeight="1">
      <c r="A936" s="176">
        <v>43896</v>
      </c>
      <c r="B936" s="50">
        <v>183.97749999999999</v>
      </c>
      <c r="C936" s="50">
        <v>247.69130000000001</v>
      </c>
      <c r="D936" s="50">
        <v>72.881</v>
      </c>
      <c r="E936" s="50">
        <v>41.94</v>
      </c>
      <c r="F936" s="51">
        <v>4.5040000000000002E-3</v>
      </c>
      <c r="G936" s="51">
        <v>5.0619999999999997E-3</v>
      </c>
      <c r="H936" s="51">
        <v>5.5849999999999997E-3</v>
      </c>
      <c r="I936" s="51">
        <v>6.0930000000000003E-3</v>
      </c>
      <c r="J936" s="51">
        <v>7.6229999999999996E-3</v>
      </c>
      <c r="K936" s="51">
        <v>7.11E-3</v>
      </c>
      <c r="L936" s="51">
        <v>1.2874E-2</v>
      </c>
      <c r="M936" s="51">
        <v>5.5849999999999997E-3</v>
      </c>
      <c r="N936" s="51">
        <v>2.2440000000000002E-2</v>
      </c>
      <c r="O936" s="52">
        <v>140.22380000000001</v>
      </c>
      <c r="P936" s="50">
        <v>1180</v>
      </c>
      <c r="Q936" s="52">
        <v>2198.5700000000002</v>
      </c>
      <c r="R936" s="50">
        <v>6387.4</v>
      </c>
      <c r="S936" s="30">
        <v>97.335999999999999</v>
      </c>
      <c r="T936" s="50">
        <v>6.9245000000000001</v>
      </c>
      <c r="U936" s="50">
        <v>6.9230999999999998</v>
      </c>
      <c r="V936" s="50" t="s">
        <v>385</v>
      </c>
      <c r="W936" s="22" t="s">
        <v>385</v>
      </c>
      <c r="X936" s="22" t="s">
        <v>385</v>
      </c>
    </row>
    <row r="937" spans="1:24" ht="18.75" customHeight="1">
      <c r="A937" s="176">
        <v>43895</v>
      </c>
      <c r="B937" s="50">
        <v>182.5872</v>
      </c>
      <c r="C937" s="50">
        <v>247.71530000000001</v>
      </c>
      <c r="D937" s="50">
        <v>68.206999999999994</v>
      </c>
      <c r="E937" s="50">
        <v>39.619999999999997</v>
      </c>
      <c r="F937" s="51">
        <v>6.1089999999999998E-3</v>
      </c>
      <c r="G937" s="51">
        <v>5.973E-3</v>
      </c>
      <c r="H937" s="51">
        <v>6.2420000000000002E-3</v>
      </c>
      <c r="I937" s="51">
        <v>6.7790000000000003E-3</v>
      </c>
      <c r="J937" s="51">
        <v>9.1199999999999996E-3</v>
      </c>
      <c r="K937" s="51">
        <v>8.1600000000000006E-3</v>
      </c>
      <c r="L937" s="51">
        <v>1.5407000000000001E-2</v>
      </c>
      <c r="M937" s="51">
        <v>6.2420000000000002E-3</v>
      </c>
      <c r="N937" s="51">
        <v>2.3E-2</v>
      </c>
      <c r="O937" s="52">
        <v>140.12639999999999</v>
      </c>
      <c r="P937" s="50">
        <v>1180</v>
      </c>
      <c r="Q937" s="52">
        <v>2198.5700000000002</v>
      </c>
      <c r="R937" s="50">
        <v>6387.4</v>
      </c>
      <c r="S937" s="30">
        <v>97.153000000000006</v>
      </c>
      <c r="T937" s="50">
        <v>6.9676</v>
      </c>
      <c r="U937" s="50">
        <v>6.9489999999999998</v>
      </c>
      <c r="V937" s="50" t="s">
        <v>385</v>
      </c>
      <c r="W937" s="22" t="s">
        <v>385</v>
      </c>
      <c r="X937" s="22" t="s">
        <v>385</v>
      </c>
    </row>
    <row r="938" spans="1:24" ht="18.75" customHeight="1">
      <c r="A938" s="176">
        <v>43894</v>
      </c>
      <c r="B938" s="50">
        <v>181.99600000000001</v>
      </c>
      <c r="C938" s="50">
        <v>247.3502</v>
      </c>
      <c r="D938" s="50">
        <v>68.206999999999994</v>
      </c>
      <c r="E938" s="50">
        <v>31.99</v>
      </c>
      <c r="F938" s="51">
        <v>7.1040000000000001E-3</v>
      </c>
      <c r="G938" s="51">
        <v>6.9259999999999999E-3</v>
      </c>
      <c r="H938" s="51">
        <v>7.1760000000000001E-3</v>
      </c>
      <c r="I938" s="51">
        <v>7.8250000000000004E-3</v>
      </c>
      <c r="J938" s="51">
        <v>1.0522E-2</v>
      </c>
      <c r="K938" s="51">
        <v>9.3740000000000004E-3</v>
      </c>
      <c r="L938" s="51">
        <v>1.7014000000000001E-2</v>
      </c>
      <c r="M938" s="51">
        <v>7.1760000000000001E-3</v>
      </c>
      <c r="N938" s="51">
        <v>2.3050000000000001E-2</v>
      </c>
      <c r="O938" s="52">
        <v>140.19999999999999</v>
      </c>
      <c r="P938" s="50">
        <v>1180</v>
      </c>
      <c r="Q938" s="52">
        <v>2198.5700000000002</v>
      </c>
      <c r="R938" s="50">
        <v>6387.4</v>
      </c>
      <c r="S938" s="30">
        <v>97.36</v>
      </c>
      <c r="T938" s="50">
        <v>6.9608999999999996</v>
      </c>
      <c r="U938" s="50">
        <v>6.9631999999999996</v>
      </c>
      <c r="V938" s="50" t="s">
        <v>385</v>
      </c>
      <c r="W938" s="22" t="s">
        <v>385</v>
      </c>
      <c r="X938" s="22" t="s">
        <v>385</v>
      </c>
    </row>
    <row r="939" spans="1:24" ht="18.75" customHeight="1">
      <c r="A939" s="176">
        <v>43893</v>
      </c>
      <c r="B939" s="50">
        <v>181.82310000000001</v>
      </c>
      <c r="C939" s="50">
        <v>246.88140000000001</v>
      </c>
      <c r="D939" s="50">
        <v>64.875</v>
      </c>
      <c r="E939" s="50">
        <v>36.82</v>
      </c>
      <c r="F939" s="51">
        <v>9.1970000000000003E-3</v>
      </c>
      <c r="G939" s="51">
        <v>6.9909999999999998E-3</v>
      </c>
      <c r="H939" s="51">
        <v>7.0759999999999998E-3</v>
      </c>
      <c r="I939" s="51">
        <v>7.4310000000000001E-3</v>
      </c>
      <c r="J939" s="51">
        <v>9.9900000000000006E-3</v>
      </c>
      <c r="K939" s="51">
        <v>8.8470000000000007E-3</v>
      </c>
      <c r="L939" s="51">
        <v>1.6145E-2</v>
      </c>
      <c r="M939" s="51">
        <v>7.0759999999999998E-3</v>
      </c>
      <c r="N939" s="51">
        <v>2.3609999999999999E-2</v>
      </c>
      <c r="O939" s="52">
        <v>140.06970000000001</v>
      </c>
      <c r="P939" s="50">
        <v>1180</v>
      </c>
      <c r="Q939" s="52">
        <v>2245.8000000000002</v>
      </c>
      <c r="R939" s="50">
        <v>6125.2999999999993</v>
      </c>
      <c r="S939" s="30">
        <v>98.132000000000005</v>
      </c>
      <c r="T939" s="50">
        <v>6.992</v>
      </c>
      <c r="U939" s="50">
        <v>6.9798</v>
      </c>
      <c r="V939" s="50" t="s">
        <v>385</v>
      </c>
      <c r="W939" s="22" t="s">
        <v>385</v>
      </c>
      <c r="X939" s="22" t="s">
        <v>385</v>
      </c>
    </row>
    <row r="940" spans="1:24" ht="18.75" customHeight="1">
      <c r="A940" s="176">
        <v>43892</v>
      </c>
      <c r="B940" s="50">
        <v>181.3749</v>
      </c>
      <c r="C940" s="50">
        <v>246.40610000000001</v>
      </c>
      <c r="D940" s="50">
        <v>68.42</v>
      </c>
      <c r="E940" s="50">
        <v>33.42</v>
      </c>
      <c r="F940" s="51">
        <v>1.1877E-2</v>
      </c>
      <c r="G940" s="51">
        <v>9.0290000000000006E-3</v>
      </c>
      <c r="H940" s="51">
        <v>8.9940000000000003E-3</v>
      </c>
      <c r="I940" s="51">
        <v>9.4190000000000003E-3</v>
      </c>
      <c r="J940" s="51">
        <v>1.1632E-2</v>
      </c>
      <c r="K940" s="51">
        <v>1.0715000000000001E-2</v>
      </c>
      <c r="L940" s="51">
        <v>1.7212999999999999E-2</v>
      </c>
      <c r="M940" s="51">
        <v>8.9940000000000003E-3</v>
      </c>
      <c r="N940" s="51">
        <v>2.3709999999999998E-2</v>
      </c>
      <c r="O940" s="52">
        <v>139.9811</v>
      </c>
      <c r="P940" s="50">
        <v>1180</v>
      </c>
      <c r="Q940" s="52">
        <v>2245.8000000000002</v>
      </c>
      <c r="R940" s="50">
        <v>6125.2999999999993</v>
      </c>
      <c r="S940" s="30">
        <v>98.507999999999996</v>
      </c>
      <c r="T940" s="50">
        <v>7.0044000000000004</v>
      </c>
      <c r="U940" s="50">
        <v>7.0084</v>
      </c>
      <c r="V940" s="50" t="s">
        <v>385</v>
      </c>
      <c r="W940" s="22" t="s">
        <v>385</v>
      </c>
      <c r="X940" s="22" t="s">
        <v>385</v>
      </c>
    </row>
    <row r="941" spans="1:24" ht="18.75" customHeight="1">
      <c r="A941" s="176">
        <v>43889</v>
      </c>
      <c r="B941" s="50">
        <v>181.26410000000001</v>
      </c>
      <c r="C941" s="50">
        <v>246.25829999999999</v>
      </c>
      <c r="D941" s="50">
        <v>57.402999999999999</v>
      </c>
      <c r="E941" s="50">
        <v>40.11</v>
      </c>
      <c r="F941" s="51">
        <v>1.2670000000000001E-2</v>
      </c>
      <c r="G941" s="51">
        <v>9.1299999999999992E-3</v>
      </c>
      <c r="H941" s="51">
        <v>8.9720000000000008E-3</v>
      </c>
      <c r="I941" s="51">
        <v>9.3559999999999997E-3</v>
      </c>
      <c r="J941" s="51">
        <v>1.1486E-2</v>
      </c>
      <c r="K941" s="51">
        <v>1.0623E-2</v>
      </c>
      <c r="L941" s="51">
        <v>1.6752E-2</v>
      </c>
      <c r="M941" s="51">
        <v>8.9720000000000008E-3</v>
      </c>
      <c r="N941" s="51">
        <v>2.3709999999999998E-2</v>
      </c>
      <c r="O941" s="52">
        <v>139.9074</v>
      </c>
      <c r="P941" s="50">
        <v>1180</v>
      </c>
      <c r="Q941" s="52">
        <v>2245.8000000000002</v>
      </c>
      <c r="R941" s="50">
        <v>6125.2999999999993</v>
      </c>
      <c r="S941" s="30">
        <v>98.995999999999995</v>
      </c>
      <c r="T941" s="50">
        <v>7.0228999999999999</v>
      </c>
      <c r="U941" s="50">
        <v>7.0213000000000001</v>
      </c>
      <c r="V941" s="50" t="s">
        <v>385</v>
      </c>
      <c r="W941" s="22" t="s">
        <v>385</v>
      </c>
      <c r="X941" s="22" t="s">
        <v>385</v>
      </c>
    </row>
    <row r="942" spans="1:24" ht="18.75" customHeight="1">
      <c r="A942" s="176">
        <v>43888</v>
      </c>
      <c r="B942" s="50">
        <v>180.30500000000001</v>
      </c>
      <c r="C942" s="50">
        <v>247.2063</v>
      </c>
      <c r="D942" s="50">
        <v>57.402999999999999</v>
      </c>
      <c r="E942" s="50">
        <v>39.159999999999997</v>
      </c>
      <c r="F942" s="51">
        <v>1.4206999999999999E-2</v>
      </c>
      <c r="G942" s="51">
        <v>1.0614999999999999E-2</v>
      </c>
      <c r="H942" s="51">
        <v>1.0501999999999999E-2</v>
      </c>
      <c r="I942" s="51">
        <v>1.0685999999999999E-2</v>
      </c>
      <c r="J942" s="51">
        <v>1.2607E-2</v>
      </c>
      <c r="K942" s="51">
        <v>1.1631000000000001E-2</v>
      </c>
      <c r="L942" s="51">
        <v>1.7576999999999999E-2</v>
      </c>
      <c r="M942" s="51">
        <v>1.0501999999999999E-2</v>
      </c>
      <c r="N942" s="51">
        <v>2.3810000000000001E-2</v>
      </c>
      <c r="O942" s="52">
        <v>139.8578</v>
      </c>
      <c r="P942" s="50">
        <v>1180</v>
      </c>
      <c r="Q942" s="52">
        <v>2245.8000000000002</v>
      </c>
      <c r="R942" s="50">
        <v>6125.2999999999993</v>
      </c>
      <c r="S942" s="30">
        <v>98.968000000000004</v>
      </c>
      <c r="T942" s="50">
        <v>7.0134999999999996</v>
      </c>
      <c r="U942" s="50">
        <v>7.0255999999999998</v>
      </c>
      <c r="V942" s="50" t="s">
        <v>385</v>
      </c>
      <c r="W942" s="22" t="s">
        <v>385</v>
      </c>
      <c r="X942" s="22" t="s">
        <v>385</v>
      </c>
    </row>
    <row r="943" spans="1:24" ht="18.75" customHeight="1">
      <c r="A943" s="176">
        <v>43887</v>
      </c>
      <c r="B943" s="50">
        <v>180.3759</v>
      </c>
      <c r="C943" s="50">
        <v>247.49510000000001</v>
      </c>
      <c r="D943" s="50">
        <v>56.063000000000002</v>
      </c>
      <c r="E943" s="50">
        <v>27.56</v>
      </c>
      <c r="F943" s="51">
        <v>1.5077999999999999E-2</v>
      </c>
      <c r="G943" s="51">
        <v>1.1646999999999999E-2</v>
      </c>
      <c r="H943" s="51">
        <v>1.1467E-2</v>
      </c>
      <c r="I943" s="51">
        <v>1.159E-2</v>
      </c>
      <c r="J943" s="51">
        <v>1.3370999999999999E-2</v>
      </c>
      <c r="K943" s="51">
        <v>1.2588999999999999E-2</v>
      </c>
      <c r="L943" s="51">
        <v>1.8241E-2</v>
      </c>
      <c r="M943" s="51">
        <v>1.1467E-2</v>
      </c>
      <c r="N943" s="51">
        <v>2.3820000000000001E-2</v>
      </c>
      <c r="O943" s="52">
        <v>139.8075</v>
      </c>
      <c r="P943" s="50">
        <v>1180</v>
      </c>
      <c r="Q943" s="52">
        <v>2245.8000000000002</v>
      </c>
      <c r="R943" s="50">
        <v>6125.2999999999993</v>
      </c>
      <c r="S943" s="30">
        <v>99.358999999999995</v>
      </c>
      <c r="T943" s="50">
        <v>7.0304000000000002</v>
      </c>
      <c r="U943" s="50">
        <v>7.0358999999999998</v>
      </c>
      <c r="V943" s="50" t="s">
        <v>385</v>
      </c>
      <c r="W943" s="22" t="s">
        <v>385</v>
      </c>
      <c r="X943" s="22" t="s">
        <v>385</v>
      </c>
    </row>
    <row r="944" spans="1:24" ht="18.75" customHeight="1">
      <c r="A944" s="176">
        <v>43886</v>
      </c>
      <c r="B944" s="50">
        <v>180.33109999999999</v>
      </c>
      <c r="C944" s="50">
        <v>247.69630000000001</v>
      </c>
      <c r="D944" s="50">
        <v>52.402999999999999</v>
      </c>
      <c r="E944" s="50">
        <v>27.85</v>
      </c>
      <c r="F944" s="51">
        <v>1.5103999999999999E-2</v>
      </c>
      <c r="G944" s="51">
        <v>1.2248E-2</v>
      </c>
      <c r="H944" s="51">
        <v>1.179E-2</v>
      </c>
      <c r="I944" s="51">
        <v>1.1835E-2</v>
      </c>
      <c r="J944" s="51">
        <v>1.3521E-2</v>
      </c>
      <c r="K944" s="51">
        <v>1.2730999999999999E-2</v>
      </c>
      <c r="L944" s="51">
        <v>1.8253999999999999E-2</v>
      </c>
      <c r="M944" s="51">
        <v>1.179E-2</v>
      </c>
      <c r="N944" s="51">
        <v>2.383E-2</v>
      </c>
      <c r="O944" s="52">
        <v>139.7261</v>
      </c>
      <c r="P944" s="50">
        <v>1180</v>
      </c>
      <c r="Q944" s="52">
        <v>2245.8000000000002</v>
      </c>
      <c r="R944" s="50">
        <v>6125.2999999999993</v>
      </c>
      <c r="S944" s="30">
        <v>99.262</v>
      </c>
      <c r="T944" s="50">
        <v>7.0278</v>
      </c>
      <c r="U944" s="50">
        <v>7.0366</v>
      </c>
      <c r="V944" s="50" t="s">
        <v>385</v>
      </c>
      <c r="W944" s="22" t="s">
        <v>385</v>
      </c>
      <c r="X944" s="22" t="s">
        <v>385</v>
      </c>
    </row>
    <row r="945" spans="1:24" ht="18.75" customHeight="1">
      <c r="A945" s="176">
        <v>43885</v>
      </c>
      <c r="B945" s="50">
        <v>179.97640000000001</v>
      </c>
      <c r="C945" s="50">
        <v>247.85480000000001</v>
      </c>
      <c r="D945" s="50">
        <v>52.238</v>
      </c>
      <c r="E945" s="50">
        <v>25.03</v>
      </c>
      <c r="F945" s="51">
        <v>1.5254E-2</v>
      </c>
      <c r="G945" s="51">
        <v>1.2475999999999999E-2</v>
      </c>
      <c r="H945" s="51">
        <v>1.2031999999999999E-2</v>
      </c>
      <c r="I945" s="51">
        <v>1.2096000000000001E-2</v>
      </c>
      <c r="J945" s="51">
        <v>1.3705E-2</v>
      </c>
      <c r="K945" s="51">
        <v>1.2919E-2</v>
      </c>
      <c r="L945" s="51">
        <v>1.8346999999999999E-2</v>
      </c>
      <c r="M945" s="51">
        <v>1.2031999999999999E-2</v>
      </c>
      <c r="N945" s="51">
        <v>2.4160000000000001E-2</v>
      </c>
      <c r="O945" s="52">
        <v>139.70060000000001</v>
      </c>
      <c r="P945" s="50">
        <v>1180</v>
      </c>
      <c r="Q945" s="52">
        <v>2245.8000000000002</v>
      </c>
      <c r="R945" s="50">
        <v>6125.2999999999993</v>
      </c>
      <c r="S945" s="30">
        <v>99.864999999999995</v>
      </c>
      <c r="T945" s="50">
        <v>7.0237999999999996</v>
      </c>
      <c r="U945" s="50">
        <v>7.0461999999999998</v>
      </c>
      <c r="V945" s="50" t="s">
        <v>385</v>
      </c>
      <c r="W945" s="22" t="s">
        <v>385</v>
      </c>
      <c r="X945" s="22" t="s">
        <v>385</v>
      </c>
    </row>
    <row r="946" spans="1:24" ht="18.75" customHeight="1">
      <c r="A946" s="176">
        <v>43882</v>
      </c>
      <c r="B946" s="50">
        <v>179.3929</v>
      </c>
      <c r="C946" s="50">
        <v>248.23480000000001</v>
      </c>
      <c r="D946" s="50">
        <v>48.441000000000003</v>
      </c>
      <c r="E946" s="50">
        <v>17.079999999999998</v>
      </c>
      <c r="F946" s="51">
        <v>1.5459000000000001E-2</v>
      </c>
      <c r="G946" s="51">
        <v>1.3542999999999999E-2</v>
      </c>
      <c r="H946" s="51">
        <v>1.3186E-2</v>
      </c>
      <c r="I946" s="51">
        <v>1.3224E-2</v>
      </c>
      <c r="J946" s="51">
        <v>1.4713E-2</v>
      </c>
      <c r="K946" s="51">
        <v>1.4027E-2</v>
      </c>
      <c r="L946" s="51">
        <v>1.9147000000000001E-2</v>
      </c>
      <c r="M946" s="51">
        <v>1.3186E-2</v>
      </c>
      <c r="N946" s="51">
        <v>2.4160000000000001E-2</v>
      </c>
      <c r="O946" s="52">
        <v>139.6523</v>
      </c>
      <c r="P946" s="50">
        <v>1180</v>
      </c>
      <c r="Q946" s="52">
        <v>2245.8000000000002</v>
      </c>
      <c r="R946" s="50">
        <v>6125.2999999999993</v>
      </c>
      <c r="S946" s="30">
        <v>99.704999999999998</v>
      </c>
      <c r="T946" s="50">
        <v>6.9983000000000004</v>
      </c>
      <c r="U946" s="50">
        <v>7.0132000000000003</v>
      </c>
      <c r="V946" s="50" t="s">
        <v>385</v>
      </c>
      <c r="W946" s="22" t="s">
        <v>385</v>
      </c>
      <c r="X946" s="22" t="s">
        <v>385</v>
      </c>
    </row>
    <row r="947" spans="1:24" ht="18.75" customHeight="1">
      <c r="A947" s="176">
        <v>43881</v>
      </c>
      <c r="B947" s="50">
        <v>179.00020000000001</v>
      </c>
      <c r="C947" s="50">
        <v>248.44390000000001</v>
      </c>
      <c r="D947" s="50">
        <v>47.113</v>
      </c>
      <c r="E947" s="50">
        <v>15.56</v>
      </c>
      <c r="F947" s="51">
        <v>1.5716999999999998E-2</v>
      </c>
      <c r="G947" s="51">
        <v>1.3892E-2</v>
      </c>
      <c r="H947" s="51">
        <v>1.3589E-2</v>
      </c>
      <c r="I947" s="51">
        <v>1.3635E-2</v>
      </c>
      <c r="J947" s="51">
        <v>1.5152000000000001E-2</v>
      </c>
      <c r="K947" s="51">
        <v>1.443E-2</v>
      </c>
      <c r="L947" s="51">
        <v>1.9605999999999998E-2</v>
      </c>
      <c r="M947" s="51">
        <v>1.3589E-2</v>
      </c>
      <c r="N947" s="51">
        <v>2.4240000000000001E-2</v>
      </c>
      <c r="O947" s="52">
        <v>139.62989999999999</v>
      </c>
      <c r="P947" s="50">
        <v>1180</v>
      </c>
      <c r="Q947" s="52">
        <v>2245.8000000000002</v>
      </c>
      <c r="R947" s="50">
        <v>6125.2999999999993</v>
      </c>
      <c r="S947" s="30">
        <v>99.44</v>
      </c>
      <c r="T947" s="50">
        <v>6.9966999999999997</v>
      </c>
      <c r="U947" s="50">
        <v>7.0072000000000001</v>
      </c>
      <c r="V947" s="50" t="s">
        <v>385</v>
      </c>
      <c r="W947" s="22" t="s">
        <v>385</v>
      </c>
      <c r="X947" s="22" t="s">
        <v>385</v>
      </c>
    </row>
    <row r="948" spans="1:24" ht="18.75" customHeight="1">
      <c r="A948" s="176">
        <v>43880</v>
      </c>
      <c r="B948" s="50">
        <v>178.6216</v>
      </c>
      <c r="C948" s="50">
        <v>248.33609999999999</v>
      </c>
      <c r="D948" s="50">
        <v>48.317</v>
      </c>
      <c r="E948" s="50">
        <v>14.38</v>
      </c>
      <c r="F948" s="51">
        <v>1.5692000000000001E-2</v>
      </c>
      <c r="G948" s="51">
        <v>1.4219000000000001E-2</v>
      </c>
      <c r="H948" s="51">
        <v>1.3911E-2</v>
      </c>
      <c r="I948" s="51">
        <v>1.4078E-2</v>
      </c>
      <c r="J948" s="51">
        <v>1.5661000000000001E-2</v>
      </c>
      <c r="K948" s="51">
        <v>1.4928E-2</v>
      </c>
      <c r="L948" s="51">
        <v>2.0139000000000001E-2</v>
      </c>
      <c r="M948" s="51">
        <v>1.3911E-2</v>
      </c>
      <c r="N948" s="51">
        <v>2.419E-2</v>
      </c>
      <c r="O948" s="52">
        <v>139.55799999999999</v>
      </c>
      <c r="P948" s="50">
        <v>1180</v>
      </c>
      <c r="Q948" s="52">
        <v>2245.8000000000002</v>
      </c>
      <c r="R948" s="50">
        <v>6125.2999999999993</v>
      </c>
      <c r="S948" s="30">
        <v>99.003</v>
      </c>
      <c r="T948" s="50">
        <v>6.9813000000000001</v>
      </c>
      <c r="U948" s="50">
        <v>6.9850000000000003</v>
      </c>
      <c r="V948" s="50" t="s">
        <v>385</v>
      </c>
      <c r="W948" s="22" t="s">
        <v>385</v>
      </c>
      <c r="X948" s="22" t="s">
        <v>385</v>
      </c>
    </row>
    <row r="949" spans="1:24" ht="18.75" customHeight="1">
      <c r="A949" s="176">
        <v>43879</v>
      </c>
      <c r="B949" s="50">
        <v>178.67490000000001</v>
      </c>
      <c r="C949" s="50">
        <v>248.5273</v>
      </c>
      <c r="D949" s="50">
        <v>48.317</v>
      </c>
      <c r="E949" s="50">
        <v>14.83</v>
      </c>
      <c r="F949" s="51">
        <v>1.5688000000000001E-2</v>
      </c>
      <c r="G949" s="51">
        <v>1.4116E-2</v>
      </c>
      <c r="H949" s="51">
        <v>1.3776999999999999E-2</v>
      </c>
      <c r="I949" s="51">
        <v>1.3979E-2</v>
      </c>
      <c r="J949" s="51">
        <v>1.5610000000000001E-2</v>
      </c>
      <c r="K949" s="51">
        <v>1.4833000000000001E-2</v>
      </c>
      <c r="L949" s="51">
        <v>2.0111E-2</v>
      </c>
      <c r="M949" s="51">
        <v>1.3776999999999999E-2</v>
      </c>
      <c r="N949" s="51">
        <v>2.4129999999999999E-2</v>
      </c>
      <c r="O949" s="52">
        <v>139.5076</v>
      </c>
      <c r="P949" s="50">
        <v>1180</v>
      </c>
      <c r="Q949" s="52">
        <v>2245.8000000000002</v>
      </c>
      <c r="R949" s="50">
        <v>6125.2999999999993</v>
      </c>
      <c r="S949" s="30">
        <v>99.123999999999995</v>
      </c>
      <c r="T949" s="50">
        <v>6.9871999999999996</v>
      </c>
      <c r="U949" s="50">
        <v>6.9928999999999997</v>
      </c>
      <c r="V949" s="50" t="s">
        <v>385</v>
      </c>
      <c r="W949" s="22" t="s">
        <v>385</v>
      </c>
      <c r="X949" s="22" t="s">
        <v>385</v>
      </c>
    </row>
    <row r="950" spans="1:24" ht="18.75" customHeight="1">
      <c r="A950" s="176">
        <v>43878</v>
      </c>
      <c r="B950" s="50">
        <v>178.3554</v>
      </c>
      <c r="C950" s="50">
        <v>248.05869999999999</v>
      </c>
      <c r="D950" s="50">
        <v>49.191000000000003</v>
      </c>
      <c r="E950" s="50">
        <v>13.68</v>
      </c>
      <c r="F950" s="51">
        <v>1.5689000000000002E-2</v>
      </c>
      <c r="G950" s="51">
        <v>1.4279E-2</v>
      </c>
      <c r="H950" s="51">
        <v>1.3964000000000001E-2</v>
      </c>
      <c r="I950" s="51">
        <v>1.4159E-2</v>
      </c>
      <c r="J950" s="51">
        <v>1.5848000000000001E-2</v>
      </c>
      <c r="K950" s="51">
        <v>1.5070999999999999E-2</v>
      </c>
      <c r="L950" s="51">
        <v>2.0390999999999999E-2</v>
      </c>
      <c r="M950" s="51">
        <v>1.3964000000000001E-2</v>
      </c>
      <c r="N950" s="51">
        <v>2.4129999999999999E-2</v>
      </c>
      <c r="O950" s="52">
        <v>139.39920000000001</v>
      </c>
      <c r="P950" s="50">
        <v>1180</v>
      </c>
      <c r="Q950" s="52">
        <v>2245.8000000000002</v>
      </c>
      <c r="R950" s="50">
        <v>6125.2999999999993</v>
      </c>
      <c r="S950" s="30">
        <v>99.066999999999993</v>
      </c>
      <c r="T950" s="50">
        <v>6.9770000000000003</v>
      </c>
      <c r="U950" s="50">
        <v>6.9890999999999996</v>
      </c>
      <c r="V950" s="50" t="s">
        <v>385</v>
      </c>
      <c r="W950" s="22" t="s">
        <v>385</v>
      </c>
      <c r="X950" s="22" t="s">
        <v>385</v>
      </c>
    </row>
    <row r="951" spans="1:24" ht="18.75" customHeight="1">
      <c r="A951" s="176">
        <v>43875</v>
      </c>
      <c r="B951" s="50">
        <v>178.3554</v>
      </c>
      <c r="C951" s="50">
        <v>248.05869999999999</v>
      </c>
      <c r="D951" s="50">
        <v>49.191000000000003</v>
      </c>
      <c r="E951" s="50">
        <v>13.68</v>
      </c>
      <c r="F951" s="51">
        <v>1.5689000000000002E-2</v>
      </c>
      <c r="G951" s="51">
        <v>1.4279E-2</v>
      </c>
      <c r="H951" s="51">
        <v>1.3964000000000001E-2</v>
      </c>
      <c r="I951" s="51">
        <v>1.4159E-2</v>
      </c>
      <c r="J951" s="51">
        <v>1.5848000000000001E-2</v>
      </c>
      <c r="K951" s="51">
        <v>1.5070999999999999E-2</v>
      </c>
      <c r="L951" s="51">
        <v>2.0390999999999999E-2</v>
      </c>
      <c r="M951" s="51">
        <v>1.3964000000000001E-2</v>
      </c>
      <c r="N951" s="51">
        <v>2.384E-2</v>
      </c>
      <c r="O951" s="52">
        <v>139.35910000000001</v>
      </c>
      <c r="P951" s="50">
        <v>1180</v>
      </c>
      <c r="Q951" s="52">
        <v>2245.8000000000002</v>
      </c>
      <c r="R951" s="50">
        <v>6125.2999999999993</v>
      </c>
      <c r="S951" s="30">
        <v>99.049000000000007</v>
      </c>
      <c r="T951" s="50">
        <v>6.9714</v>
      </c>
      <c r="U951" s="50">
        <v>6.9741999999999997</v>
      </c>
      <c r="V951" s="50" t="s">
        <v>385</v>
      </c>
      <c r="W951" s="22" t="s">
        <v>385</v>
      </c>
      <c r="X951" s="22" t="s">
        <v>385</v>
      </c>
    </row>
    <row r="952" spans="1:24" ht="18.75" customHeight="1">
      <c r="A952" s="176">
        <v>43874</v>
      </c>
      <c r="B952" s="50">
        <v>178.07820000000001</v>
      </c>
      <c r="C952" s="50">
        <v>247.69470000000001</v>
      </c>
      <c r="D952" s="50">
        <v>52</v>
      </c>
      <c r="E952" s="50">
        <v>14.15</v>
      </c>
      <c r="F952" s="51">
        <v>1.5716999999999998E-2</v>
      </c>
      <c r="G952" s="51">
        <v>1.4437999999999999E-2</v>
      </c>
      <c r="H952" s="51">
        <v>1.4178E-2</v>
      </c>
      <c r="I952" s="51">
        <v>1.4437E-2</v>
      </c>
      <c r="J952" s="51">
        <v>1.6173E-2</v>
      </c>
      <c r="K952" s="51">
        <v>1.538E-2</v>
      </c>
      <c r="L952" s="51">
        <v>2.0705999999999999E-2</v>
      </c>
      <c r="M952" s="51">
        <v>1.4178E-2</v>
      </c>
      <c r="N952" s="51">
        <v>2.384E-2</v>
      </c>
      <c r="O952" s="52">
        <v>139.3049</v>
      </c>
      <c r="P952" s="50">
        <v>1180</v>
      </c>
      <c r="Q952" s="52">
        <v>2245.8000000000002</v>
      </c>
      <c r="R952" s="50">
        <v>6125.2999999999993</v>
      </c>
      <c r="S952" s="30">
        <v>98.721000000000004</v>
      </c>
      <c r="T952" s="50">
        <v>6.9653</v>
      </c>
      <c r="U952" s="50">
        <v>6.9707999999999997</v>
      </c>
      <c r="V952" s="50" t="s">
        <v>385</v>
      </c>
      <c r="W952" s="22" t="s">
        <v>385</v>
      </c>
      <c r="X952" s="22" t="s">
        <v>385</v>
      </c>
    </row>
    <row r="953" spans="1:24" ht="18.75" customHeight="1">
      <c r="A953" s="176">
        <v>43873</v>
      </c>
      <c r="B953" s="50">
        <v>178.00960000000001</v>
      </c>
      <c r="C953" s="50">
        <v>247.33240000000001</v>
      </c>
      <c r="D953" s="50">
        <v>52</v>
      </c>
      <c r="E953" s="50">
        <v>13.74</v>
      </c>
      <c r="F953" s="51">
        <v>1.5692000000000001E-2</v>
      </c>
      <c r="G953" s="51">
        <v>1.4437E-2</v>
      </c>
      <c r="H953" s="51">
        <v>1.4205000000000001E-2</v>
      </c>
      <c r="I953" s="51">
        <v>1.4503E-2</v>
      </c>
      <c r="J953" s="51">
        <v>1.6333E-2</v>
      </c>
      <c r="K953" s="51">
        <v>1.5499000000000001E-2</v>
      </c>
      <c r="L953" s="51">
        <v>2.0889999999999999E-2</v>
      </c>
      <c r="M953" s="51">
        <v>1.4205000000000001E-2</v>
      </c>
      <c r="N953" s="51">
        <v>2.3869999999999999E-2</v>
      </c>
      <c r="O953" s="52">
        <v>139.2705</v>
      </c>
      <c r="P953" s="50">
        <v>1180</v>
      </c>
      <c r="Q953" s="52">
        <v>2245.8000000000002</v>
      </c>
      <c r="R953" s="50">
        <v>6125.2999999999993</v>
      </c>
      <c r="S953" s="30">
        <v>98.831999999999994</v>
      </c>
      <c r="T953" s="50">
        <v>6.9843999999999999</v>
      </c>
      <c r="U953" s="50">
        <v>6.9847000000000001</v>
      </c>
      <c r="V953" s="50" t="s">
        <v>385</v>
      </c>
      <c r="W953" s="22" t="s">
        <v>385</v>
      </c>
      <c r="X953" s="22" t="s">
        <v>385</v>
      </c>
    </row>
    <row r="954" spans="1:24" ht="18.75" customHeight="1">
      <c r="A954" s="176">
        <v>43872</v>
      </c>
      <c r="B954" s="50">
        <v>178.16990000000001</v>
      </c>
      <c r="C954" s="50">
        <v>247.02549999999999</v>
      </c>
      <c r="D954" s="50">
        <v>52</v>
      </c>
      <c r="E954" s="50">
        <v>15.18</v>
      </c>
      <c r="F954" s="51">
        <v>1.559E-2</v>
      </c>
      <c r="G954" s="51">
        <v>1.4234E-2</v>
      </c>
      <c r="H954" s="51">
        <v>1.3986E-2</v>
      </c>
      <c r="I954" s="51">
        <v>1.4206999999999999E-2</v>
      </c>
      <c r="J954" s="51">
        <v>1.6005999999999999E-2</v>
      </c>
      <c r="K954" s="51">
        <v>1.5188999999999999E-2</v>
      </c>
      <c r="L954" s="51">
        <v>2.0659E-2</v>
      </c>
      <c r="M954" s="51">
        <v>1.3986E-2</v>
      </c>
      <c r="N954" s="51">
        <v>2.375E-2</v>
      </c>
      <c r="O954" s="52">
        <v>139.1643</v>
      </c>
      <c r="P954" s="50">
        <v>1180</v>
      </c>
      <c r="Q954" s="52">
        <v>2245.8000000000002</v>
      </c>
      <c r="R954" s="50">
        <v>6125.2999999999993</v>
      </c>
      <c r="S954" s="30">
        <v>98.683999999999997</v>
      </c>
      <c r="T954" s="50">
        <v>7.0025000000000004</v>
      </c>
      <c r="U954" s="50">
        <v>7.0069999999999997</v>
      </c>
      <c r="V954" s="50" t="s">
        <v>385</v>
      </c>
      <c r="W954" s="22" t="s">
        <v>385</v>
      </c>
      <c r="X954" s="22" t="s">
        <v>385</v>
      </c>
    </row>
    <row r="955" spans="1:24" ht="18.75" customHeight="1">
      <c r="A955" s="176">
        <v>43871</v>
      </c>
      <c r="B955" s="50">
        <v>178.41</v>
      </c>
      <c r="C955" s="50">
        <v>246.78829999999999</v>
      </c>
      <c r="D955" s="50">
        <v>52</v>
      </c>
      <c r="E955" s="50">
        <v>15.04</v>
      </c>
      <c r="F955" s="51">
        <v>1.5433000000000001E-2</v>
      </c>
      <c r="G955" s="51">
        <v>1.3931000000000001E-2</v>
      </c>
      <c r="H955" s="51">
        <v>1.3769E-2</v>
      </c>
      <c r="I955" s="51">
        <v>1.388E-2</v>
      </c>
      <c r="J955" s="51">
        <v>1.5696000000000002E-2</v>
      </c>
      <c r="K955" s="51">
        <v>1.4881E-2</v>
      </c>
      <c r="L955" s="51">
        <v>2.0389000000000001E-2</v>
      </c>
      <c r="M955" s="51">
        <v>1.3769E-2</v>
      </c>
      <c r="N955" s="51">
        <v>2.358E-2</v>
      </c>
      <c r="O955" s="52">
        <v>139.11930000000001</v>
      </c>
      <c r="P955" s="50">
        <v>1180</v>
      </c>
      <c r="Q955" s="52">
        <v>2245.8000000000002</v>
      </c>
      <c r="R955" s="50">
        <v>6125.2999999999993</v>
      </c>
      <c r="S955" s="30">
        <v>98.495999999999995</v>
      </c>
      <c r="T955" s="50">
        <v>6.9706999999999999</v>
      </c>
      <c r="U955" s="50">
        <v>6.9782000000000002</v>
      </c>
      <c r="V955" s="50" t="s">
        <v>385</v>
      </c>
      <c r="W955" s="22" t="s">
        <v>385</v>
      </c>
      <c r="X955" s="22" t="s">
        <v>385</v>
      </c>
    </row>
    <row r="956" spans="1:24" ht="18.75" customHeight="1">
      <c r="A956" s="176">
        <v>43868</v>
      </c>
      <c r="B956" s="50">
        <v>178.1849</v>
      </c>
      <c r="C956" s="50">
        <v>246.67859999999999</v>
      </c>
      <c r="D956" s="50">
        <v>52.457000000000001</v>
      </c>
      <c r="E956" s="50">
        <v>15.47</v>
      </c>
      <c r="F956" s="51">
        <v>1.5357000000000001E-2</v>
      </c>
      <c r="G956" s="51">
        <v>1.4010999999999999E-2</v>
      </c>
      <c r="H956" s="51">
        <v>1.3906E-2</v>
      </c>
      <c r="I956" s="51">
        <v>1.4043999999999999E-2</v>
      </c>
      <c r="J956" s="51">
        <v>1.5834000000000001E-2</v>
      </c>
      <c r="K956" s="51">
        <v>1.5070999999999999E-2</v>
      </c>
      <c r="L956" s="51">
        <v>2.0483999999999999E-2</v>
      </c>
      <c r="M956" s="51">
        <v>1.3906E-2</v>
      </c>
      <c r="N956" s="51">
        <v>2.358E-2</v>
      </c>
      <c r="O956" s="52">
        <v>139.09809999999999</v>
      </c>
      <c r="P956" s="50">
        <v>1180</v>
      </c>
      <c r="Q956" s="52">
        <v>2245.8000000000002</v>
      </c>
      <c r="R956" s="50">
        <v>6125.2999999999993</v>
      </c>
      <c r="S956" s="30">
        <v>98.301000000000002</v>
      </c>
      <c r="T956" s="50">
        <v>6.9714</v>
      </c>
      <c r="U956" s="50">
        <v>6.9753999999999996</v>
      </c>
      <c r="V956" s="50" t="s">
        <v>385</v>
      </c>
      <c r="W956" s="22" t="s">
        <v>385</v>
      </c>
      <c r="X956" s="22" t="s">
        <v>385</v>
      </c>
    </row>
    <row r="957" spans="1:24" ht="18.75" customHeight="1">
      <c r="A957" s="176">
        <v>43867</v>
      </c>
      <c r="B957" s="50">
        <v>177.739</v>
      </c>
      <c r="C957" s="50">
        <v>246.8329</v>
      </c>
      <c r="D957" s="50">
        <v>52.457000000000001</v>
      </c>
      <c r="E957" s="50">
        <v>14.96</v>
      </c>
      <c r="F957" s="51">
        <v>1.5589E-2</v>
      </c>
      <c r="G957" s="51">
        <v>1.4452E-2</v>
      </c>
      <c r="H957" s="51">
        <v>1.4371999999999999E-2</v>
      </c>
      <c r="I957" s="51">
        <v>1.4615E-2</v>
      </c>
      <c r="J957" s="51">
        <v>1.6421999999999999E-2</v>
      </c>
      <c r="K957" s="51">
        <v>1.5616E-2</v>
      </c>
      <c r="L957" s="51">
        <v>2.1089E-2</v>
      </c>
      <c r="M957" s="51">
        <v>1.4371999999999999E-2</v>
      </c>
      <c r="N957" s="51">
        <v>2.3859999999999999E-2</v>
      </c>
      <c r="O957" s="52">
        <v>139.1069</v>
      </c>
      <c r="P957" s="50">
        <v>1180</v>
      </c>
      <c r="Q957" s="52">
        <v>2245.8000000000002</v>
      </c>
      <c r="R957" s="50">
        <v>6125.2999999999993</v>
      </c>
      <c r="S957" s="30">
        <v>97.960999999999999</v>
      </c>
      <c r="T957" s="50">
        <v>6.9984999999999999</v>
      </c>
      <c r="U957" s="50">
        <v>6.9908000000000001</v>
      </c>
      <c r="V957" s="50" t="s">
        <v>385</v>
      </c>
      <c r="W957" s="22" t="s">
        <v>385</v>
      </c>
      <c r="X957" s="22" t="s">
        <v>385</v>
      </c>
    </row>
    <row r="958" spans="1:24" ht="18.75" customHeight="1">
      <c r="A958" s="176">
        <v>43866</v>
      </c>
      <c r="B958" s="50">
        <v>177.56190000000001</v>
      </c>
      <c r="C958" s="50">
        <v>246.2647</v>
      </c>
      <c r="D958" s="50">
        <v>52.457000000000001</v>
      </c>
      <c r="E958" s="50">
        <v>15.15</v>
      </c>
      <c r="F958" s="51">
        <v>1.5487000000000001E-2</v>
      </c>
      <c r="G958" s="51">
        <v>1.4430999999999999E-2</v>
      </c>
      <c r="H958" s="51">
        <v>1.4373E-2</v>
      </c>
      <c r="I958" s="51">
        <v>1.4631E-2</v>
      </c>
      <c r="J958" s="51">
        <v>1.6507999999999998E-2</v>
      </c>
      <c r="K958" s="51">
        <v>1.5664000000000001E-2</v>
      </c>
      <c r="L958" s="51">
        <v>2.1385000000000001E-2</v>
      </c>
      <c r="M958" s="51">
        <v>1.4373E-2</v>
      </c>
      <c r="N958" s="51">
        <v>2.5530000000000001E-2</v>
      </c>
      <c r="O958" s="52">
        <v>139.07839999999999</v>
      </c>
      <c r="P958" s="50">
        <v>1180</v>
      </c>
      <c r="Q958" s="52">
        <v>2245.8000000000002</v>
      </c>
      <c r="R958" s="50">
        <v>6125.2999999999993</v>
      </c>
      <c r="S958" s="30">
        <v>97.8</v>
      </c>
      <c r="T958" s="50">
        <v>7.0214999999999996</v>
      </c>
      <c r="U958" s="50">
        <v>7.0140000000000002</v>
      </c>
      <c r="V958" s="50" t="s">
        <v>385</v>
      </c>
      <c r="W958" s="22" t="s">
        <v>385</v>
      </c>
      <c r="X958" s="22" t="s">
        <v>385</v>
      </c>
    </row>
    <row r="959" spans="1:24" ht="18.75" customHeight="1">
      <c r="A959" s="176">
        <v>43865</v>
      </c>
      <c r="B959" s="50">
        <v>177.74700000000001</v>
      </c>
      <c r="C959" s="50">
        <v>245.45060000000001</v>
      </c>
      <c r="D959" s="50">
        <v>55.170999999999999</v>
      </c>
      <c r="E959" s="50">
        <v>16.05</v>
      </c>
      <c r="F959" s="51">
        <v>1.5462E-2</v>
      </c>
      <c r="G959" s="51">
        <v>1.409E-2</v>
      </c>
      <c r="H959" s="51">
        <v>1.3965999999999999E-2</v>
      </c>
      <c r="I959" s="51">
        <v>1.4189999999999999E-2</v>
      </c>
      <c r="J959" s="51">
        <v>1.5990999999999998E-2</v>
      </c>
      <c r="K959" s="51">
        <v>1.5188999999999999E-2</v>
      </c>
      <c r="L959" s="51">
        <v>2.0768999999999999E-2</v>
      </c>
      <c r="M959" s="51">
        <v>1.3965999999999999E-2</v>
      </c>
      <c r="N959" s="51">
        <v>2.5530000000000001E-2</v>
      </c>
      <c r="O959" s="52">
        <v>138.97649999999999</v>
      </c>
      <c r="P959" s="50">
        <v>1180</v>
      </c>
      <c r="Q959" s="52">
        <v>2245.8000000000002</v>
      </c>
      <c r="R959" s="50">
        <v>6125.2999999999993</v>
      </c>
      <c r="S959" s="30">
        <v>97.39</v>
      </c>
      <c r="T959" s="50">
        <v>6.9425999999999997</v>
      </c>
      <c r="U959" s="50">
        <v>6.9984000000000002</v>
      </c>
      <c r="V959" s="50" t="s">
        <v>385</v>
      </c>
      <c r="W959" s="22" t="s">
        <v>385</v>
      </c>
      <c r="X959" s="22" t="s">
        <v>385</v>
      </c>
    </row>
    <row r="960" spans="1:24" ht="18.75" customHeight="1">
      <c r="A960" s="176">
        <v>43864</v>
      </c>
      <c r="B960" s="50">
        <v>178.20140000000001</v>
      </c>
      <c r="C960" s="50">
        <v>244.6397</v>
      </c>
      <c r="D960" s="50">
        <v>55.188000000000002</v>
      </c>
      <c r="E960" s="50">
        <v>17.97</v>
      </c>
      <c r="F960" s="51">
        <v>1.5535E-2</v>
      </c>
      <c r="G960" s="51">
        <v>1.353E-2</v>
      </c>
      <c r="H960" s="51">
        <v>1.3317000000000001E-2</v>
      </c>
      <c r="I960" s="51">
        <v>1.3474E-2</v>
      </c>
      <c r="J960" s="51">
        <v>1.5272000000000001E-2</v>
      </c>
      <c r="K960" s="51">
        <v>1.4481000000000001E-2</v>
      </c>
      <c r="L960" s="51">
        <v>2.0069E-2</v>
      </c>
      <c r="M960" s="51">
        <v>1.3317000000000001E-2</v>
      </c>
      <c r="N960" s="51">
        <v>2.5530000000000001E-2</v>
      </c>
      <c r="O960" s="52">
        <v>138.9614</v>
      </c>
      <c r="P960" s="50">
        <v>1180</v>
      </c>
      <c r="Q960" s="52">
        <v>2290.1</v>
      </c>
      <c r="R960" s="50">
        <v>6322.1</v>
      </c>
      <c r="S960" s="30">
        <v>97.867000000000004</v>
      </c>
      <c r="T960" s="50">
        <v>6.9425999999999997</v>
      </c>
      <c r="U960" s="50">
        <v>6.9829999999999997</v>
      </c>
      <c r="V960" s="50" t="s">
        <v>385</v>
      </c>
      <c r="W960" s="22" t="s">
        <v>385</v>
      </c>
      <c r="X960" s="22" t="s">
        <v>385</v>
      </c>
    </row>
    <row r="961" spans="1:24" ht="18.75" customHeight="1">
      <c r="A961" s="176">
        <v>43861</v>
      </c>
      <c r="B961" s="50">
        <v>178.3142</v>
      </c>
      <c r="C961" s="50">
        <v>244.98750000000001</v>
      </c>
      <c r="D961" s="50">
        <v>55.188000000000002</v>
      </c>
      <c r="E961" s="50">
        <v>18.84</v>
      </c>
      <c r="F961" s="51">
        <v>1.5382E-2</v>
      </c>
      <c r="G961" s="51">
        <v>1.3132E-2</v>
      </c>
      <c r="H961" s="51">
        <v>1.294E-2</v>
      </c>
      <c r="I961" s="51">
        <v>1.3134E-2</v>
      </c>
      <c r="J961" s="51">
        <v>1.5068E-2</v>
      </c>
      <c r="K961" s="51">
        <v>1.4199E-2</v>
      </c>
      <c r="L961" s="51">
        <v>1.9996E-2</v>
      </c>
      <c r="M961" s="51">
        <v>1.294E-2</v>
      </c>
      <c r="N961" s="51">
        <v>2.5530000000000001E-2</v>
      </c>
      <c r="O961" s="52">
        <v>138.94489999999999</v>
      </c>
      <c r="P961" s="50">
        <v>1180</v>
      </c>
      <c r="Q961" s="52">
        <v>2290.1</v>
      </c>
      <c r="R961" s="50">
        <v>6322.1</v>
      </c>
      <c r="S961" s="30">
        <v>97.991</v>
      </c>
      <c r="T961" s="50">
        <v>6.9425999999999997</v>
      </c>
      <c r="U961" s="50">
        <v>6.9696999999999996</v>
      </c>
      <c r="V961" s="50" t="s">
        <v>385</v>
      </c>
      <c r="W961" s="22" t="s">
        <v>385</v>
      </c>
      <c r="X961" s="22" t="s">
        <v>385</v>
      </c>
    </row>
    <row r="962" spans="1:24" ht="18.75" customHeight="1">
      <c r="A962" s="176">
        <v>43860</v>
      </c>
      <c r="B962" s="50">
        <v>178.04839999999999</v>
      </c>
      <c r="C962" s="50">
        <v>245.12309999999999</v>
      </c>
      <c r="D962" s="50">
        <v>55.188000000000002</v>
      </c>
      <c r="E962" s="50">
        <v>15.49</v>
      </c>
      <c r="F962" s="51">
        <v>1.5512E-2</v>
      </c>
      <c r="G962" s="51">
        <v>1.4128E-2</v>
      </c>
      <c r="H962" s="51">
        <v>1.3917000000000001E-2</v>
      </c>
      <c r="I962" s="51">
        <v>1.4057999999999999E-2</v>
      </c>
      <c r="J962" s="51">
        <v>1.5855999999999999E-2</v>
      </c>
      <c r="K962" s="51">
        <v>1.5023999999999999E-2</v>
      </c>
      <c r="L962" s="51">
        <v>2.0506E-2</v>
      </c>
      <c r="M962" s="51">
        <v>1.3917000000000001E-2</v>
      </c>
      <c r="N962" s="51">
        <v>2.5530000000000001E-2</v>
      </c>
      <c r="O962" s="52">
        <v>138.93020000000001</v>
      </c>
      <c r="P962" s="50">
        <v>1180</v>
      </c>
      <c r="Q962" s="52">
        <v>2290.1</v>
      </c>
      <c r="R962" s="50">
        <v>6322.1</v>
      </c>
      <c r="S962" s="30">
        <v>98.018000000000001</v>
      </c>
      <c r="T962" s="50">
        <v>6.9425999999999997</v>
      </c>
      <c r="U962" s="50">
        <v>6.9661</v>
      </c>
      <c r="V962" s="50" t="s">
        <v>385</v>
      </c>
      <c r="W962" s="22" t="s">
        <v>385</v>
      </c>
      <c r="X962" s="22" t="s">
        <v>385</v>
      </c>
    </row>
    <row r="963" spans="1:24" ht="18.75" customHeight="1">
      <c r="A963" s="176">
        <v>43859</v>
      </c>
      <c r="B963" s="50">
        <v>177.96520000000001</v>
      </c>
      <c r="C963" s="50">
        <v>246.20160000000001</v>
      </c>
      <c r="D963" s="50">
        <v>55.188000000000002</v>
      </c>
      <c r="E963" s="50">
        <v>16.39</v>
      </c>
      <c r="F963" s="51">
        <v>1.541E-2</v>
      </c>
      <c r="G963" s="51">
        <v>1.4128E-2</v>
      </c>
      <c r="H963" s="51">
        <v>1.3891000000000001E-2</v>
      </c>
      <c r="I963" s="51">
        <v>1.4057999999999999E-2</v>
      </c>
      <c r="J963" s="51">
        <v>1.5838999999999999E-2</v>
      </c>
      <c r="K963" s="51">
        <v>1.4999999999999999E-2</v>
      </c>
      <c r="L963" s="51">
        <v>2.0392E-2</v>
      </c>
      <c r="M963" s="51">
        <v>1.3891000000000001E-2</v>
      </c>
      <c r="N963" s="51">
        <v>2.5530000000000001E-2</v>
      </c>
      <c r="O963" s="52">
        <v>138.91499999999999</v>
      </c>
      <c r="P963" s="50">
        <v>1180</v>
      </c>
      <c r="Q963" s="52">
        <v>2290.1</v>
      </c>
      <c r="R963" s="50">
        <v>6322.1</v>
      </c>
      <c r="S963" s="30">
        <v>97.956000000000003</v>
      </c>
      <c r="T963" s="50">
        <v>6.9425999999999997</v>
      </c>
      <c r="U963" s="50">
        <v>6.9866000000000001</v>
      </c>
      <c r="V963" s="50" t="s">
        <v>385</v>
      </c>
      <c r="W963" s="22" t="s">
        <v>385</v>
      </c>
      <c r="X963" s="22" t="s">
        <v>385</v>
      </c>
    </row>
    <row r="964" spans="1:24" ht="18.75" customHeight="1">
      <c r="A964" s="176">
        <v>43858</v>
      </c>
      <c r="B964" s="50">
        <v>177.75040000000001</v>
      </c>
      <c r="C964" s="50">
        <v>247.1534</v>
      </c>
      <c r="D964" s="50">
        <v>53.5</v>
      </c>
      <c r="E964" s="50">
        <v>16.28</v>
      </c>
      <c r="F964" s="51">
        <v>1.5462E-2</v>
      </c>
      <c r="G964" s="51">
        <v>1.4625000000000001E-2</v>
      </c>
      <c r="H964" s="51">
        <v>1.4540000000000001E-2</v>
      </c>
      <c r="I964" s="51">
        <v>1.4791E-2</v>
      </c>
      <c r="J964" s="51">
        <v>1.6562E-2</v>
      </c>
      <c r="K964" s="51">
        <v>1.5706000000000001E-2</v>
      </c>
      <c r="L964" s="51">
        <v>2.1118000000000001E-2</v>
      </c>
      <c r="M964" s="51">
        <v>1.4540000000000001E-2</v>
      </c>
      <c r="N964" s="51">
        <v>2.5530000000000001E-2</v>
      </c>
      <c r="O964" s="52">
        <v>138.8691</v>
      </c>
      <c r="P964" s="50">
        <v>1180</v>
      </c>
      <c r="Q964" s="52">
        <v>2290.1</v>
      </c>
      <c r="R964" s="50">
        <v>6322.1</v>
      </c>
      <c r="S964" s="30">
        <v>97.852999999999994</v>
      </c>
      <c r="T964" s="50">
        <v>6.9425999999999997</v>
      </c>
      <c r="U964" s="50">
        <v>6.9303999999999997</v>
      </c>
      <c r="V964" s="50" t="s">
        <v>385</v>
      </c>
      <c r="W964" s="22" t="s">
        <v>385</v>
      </c>
      <c r="X964" s="22" t="s">
        <v>385</v>
      </c>
    </row>
    <row r="965" spans="1:24" ht="18.75" customHeight="1">
      <c r="A965" s="176">
        <v>43857</v>
      </c>
      <c r="B965" s="50">
        <v>178.03149999999999</v>
      </c>
      <c r="C965" s="50">
        <v>247.06989999999999</v>
      </c>
      <c r="D965" s="50">
        <v>53.5</v>
      </c>
      <c r="E965" s="50">
        <v>18.23</v>
      </c>
      <c r="F965" s="51">
        <v>1.533E-2</v>
      </c>
      <c r="G965" s="51">
        <v>1.4409E-2</v>
      </c>
      <c r="H965" s="51">
        <v>1.4161999999999999E-2</v>
      </c>
      <c r="I965" s="51">
        <v>1.4414E-2</v>
      </c>
      <c r="J965" s="51">
        <v>1.6080000000000001E-2</v>
      </c>
      <c r="K965" s="51">
        <v>1.5278999999999999E-2</v>
      </c>
      <c r="L965" s="51">
        <v>2.0566999999999998E-2</v>
      </c>
      <c r="M965" s="51">
        <v>1.4161999999999999E-2</v>
      </c>
      <c r="N965" s="51">
        <v>2.5530000000000001E-2</v>
      </c>
      <c r="O965" s="52">
        <v>138.84880000000001</v>
      </c>
      <c r="P965" s="50">
        <v>1180</v>
      </c>
      <c r="Q965" s="52">
        <v>2290.1</v>
      </c>
      <c r="R965" s="50">
        <v>6322.1</v>
      </c>
      <c r="S965" s="30">
        <v>97.692999999999998</v>
      </c>
      <c r="T965" s="50">
        <v>6.9425999999999997</v>
      </c>
      <c r="U965" s="50">
        <v>6.9320000000000004</v>
      </c>
      <c r="V965" s="50" t="s">
        <v>385</v>
      </c>
      <c r="W965" s="22" t="s">
        <v>385</v>
      </c>
      <c r="X965" s="22" t="s">
        <v>385</v>
      </c>
    </row>
    <row r="966" spans="1:24" ht="18.75" customHeight="1">
      <c r="A966" s="176">
        <v>43854</v>
      </c>
      <c r="B966" s="50">
        <v>177.56720000000001</v>
      </c>
      <c r="C966" s="50">
        <v>246.9383</v>
      </c>
      <c r="D966" s="50">
        <v>53.5</v>
      </c>
      <c r="E966" s="50">
        <v>14.56</v>
      </c>
      <c r="F966" s="51">
        <v>1.5254E-2</v>
      </c>
      <c r="G966" s="51">
        <v>1.4947E-2</v>
      </c>
      <c r="H966" s="51">
        <v>1.4756E-2</v>
      </c>
      <c r="I966" s="51">
        <v>1.5037999999999999E-2</v>
      </c>
      <c r="J966" s="51">
        <v>1.6839E-2</v>
      </c>
      <c r="K966" s="51">
        <v>1.6015999999999999E-2</v>
      </c>
      <c r="L966" s="51">
        <v>2.1323999999999999E-2</v>
      </c>
      <c r="M966" s="51">
        <v>1.4756E-2</v>
      </c>
      <c r="N966" s="51">
        <v>2.5530000000000001E-2</v>
      </c>
      <c r="O966" s="52">
        <v>138.81979999999999</v>
      </c>
      <c r="P966" s="50">
        <v>1180</v>
      </c>
      <c r="Q966" s="52">
        <v>2290.1</v>
      </c>
      <c r="R966" s="50">
        <v>6322.1</v>
      </c>
      <c r="S966" s="30">
        <v>97.527000000000001</v>
      </c>
      <c r="T966" s="50">
        <v>6.9066000000000001</v>
      </c>
      <c r="U966" s="50">
        <v>6.9104999999999999</v>
      </c>
      <c r="V966" s="50" t="s">
        <v>385</v>
      </c>
      <c r="W966" s="22" t="s">
        <v>385</v>
      </c>
      <c r="X966" s="22" t="s">
        <v>385</v>
      </c>
    </row>
    <row r="967" spans="1:24" ht="18.75" customHeight="1">
      <c r="A967" s="176">
        <v>43853</v>
      </c>
      <c r="B967" s="50">
        <v>177.18360000000001</v>
      </c>
      <c r="C967" s="50">
        <v>247.0224</v>
      </c>
      <c r="D967" s="50">
        <v>53.069000000000003</v>
      </c>
      <c r="E967" s="50">
        <v>12.98</v>
      </c>
      <c r="F967" s="51">
        <v>1.5487000000000001E-2</v>
      </c>
      <c r="G967" s="51">
        <v>1.5136999999999999E-2</v>
      </c>
      <c r="H967" s="51">
        <v>1.5053E-2</v>
      </c>
      <c r="I967" s="51">
        <v>1.5469E-2</v>
      </c>
      <c r="J967" s="51">
        <v>1.7325E-2</v>
      </c>
      <c r="K967" s="51">
        <v>1.6494000000000002E-2</v>
      </c>
      <c r="L967" s="51">
        <v>2.1781999999999999E-2</v>
      </c>
      <c r="M967" s="51">
        <v>1.5053E-2</v>
      </c>
      <c r="N967" s="51">
        <v>2.5530000000000001E-2</v>
      </c>
      <c r="O967" s="52">
        <v>138.79050000000001</v>
      </c>
      <c r="P967" s="50">
        <v>1180</v>
      </c>
      <c r="Q967" s="52">
        <v>2290.1</v>
      </c>
      <c r="R967" s="50">
        <v>6322.1</v>
      </c>
      <c r="S967" s="30">
        <v>97.531000000000006</v>
      </c>
      <c r="T967" s="50">
        <v>6.9058000000000002</v>
      </c>
      <c r="U967" s="50">
        <v>6.9089</v>
      </c>
      <c r="V967" s="50" t="s">
        <v>385</v>
      </c>
      <c r="W967" s="22" t="s">
        <v>385</v>
      </c>
      <c r="X967" s="22" t="s">
        <v>385</v>
      </c>
    </row>
    <row r="968" spans="1:24" ht="18.75" customHeight="1">
      <c r="A968" s="176">
        <v>43852</v>
      </c>
      <c r="B968" s="50">
        <v>177.0189</v>
      </c>
      <c r="C968" s="50">
        <v>247.11949999999999</v>
      </c>
      <c r="D968" s="50">
        <v>52.164000000000001</v>
      </c>
      <c r="E968" s="50">
        <v>12.91</v>
      </c>
      <c r="F968" s="51">
        <v>1.5436E-2</v>
      </c>
      <c r="G968" s="51">
        <v>1.5283E-2</v>
      </c>
      <c r="H968" s="51">
        <v>1.5269E-2</v>
      </c>
      <c r="I968" s="51">
        <v>1.5748999999999999E-2</v>
      </c>
      <c r="J968" s="51">
        <v>1.7690999999999998E-2</v>
      </c>
      <c r="K968" s="51">
        <v>1.6851999999999999E-2</v>
      </c>
      <c r="L968" s="51">
        <v>2.2217000000000001E-2</v>
      </c>
      <c r="M968" s="51">
        <v>1.5269E-2</v>
      </c>
      <c r="N968" s="51">
        <v>2.555E-2</v>
      </c>
      <c r="O968" s="52">
        <v>138.77789999999999</v>
      </c>
      <c r="P968" s="50">
        <v>1180</v>
      </c>
      <c r="Q968" s="52">
        <v>2290.1</v>
      </c>
      <c r="R968" s="50">
        <v>6322.1</v>
      </c>
      <c r="S968" s="30">
        <v>97.605999999999995</v>
      </c>
      <c r="T968" s="50">
        <v>6.8667999999999996</v>
      </c>
      <c r="U968" s="50">
        <v>6.8672000000000004</v>
      </c>
      <c r="V968" s="50" t="s">
        <v>385</v>
      </c>
      <c r="W968" s="22" t="s">
        <v>385</v>
      </c>
      <c r="X968" s="22" t="s">
        <v>385</v>
      </c>
    </row>
    <row r="969" spans="1:24" ht="18.75" customHeight="1">
      <c r="A969" s="176">
        <v>43851</v>
      </c>
      <c r="B969" s="50">
        <v>176.95609999999999</v>
      </c>
      <c r="C969" s="50">
        <v>247.06809999999999</v>
      </c>
      <c r="D969" s="50">
        <v>51.905999999999999</v>
      </c>
      <c r="E969" s="50">
        <v>12.85</v>
      </c>
      <c r="F969" s="51">
        <v>1.533E-2</v>
      </c>
      <c r="G969" s="51">
        <v>1.5304E-2</v>
      </c>
      <c r="H969" s="51">
        <v>1.5323E-2</v>
      </c>
      <c r="I969" s="51">
        <v>1.575E-2</v>
      </c>
      <c r="J969" s="51">
        <v>1.7742999999999998E-2</v>
      </c>
      <c r="K969" s="51">
        <v>1.6853E-2</v>
      </c>
      <c r="L969" s="51">
        <v>2.2357999999999999E-2</v>
      </c>
      <c r="M969" s="51">
        <v>1.5323E-2</v>
      </c>
      <c r="N969" s="51">
        <v>2.5530000000000001E-2</v>
      </c>
      <c r="O969" s="52">
        <v>138.7508</v>
      </c>
      <c r="P969" s="50">
        <v>1180</v>
      </c>
      <c r="Q969" s="52">
        <v>2290.1</v>
      </c>
      <c r="R969" s="50">
        <v>6322.1</v>
      </c>
      <c r="S969" s="30">
        <v>97.605999999999995</v>
      </c>
      <c r="T969" s="50">
        <v>6.8597000000000001</v>
      </c>
      <c r="U969" s="50">
        <v>6.8673999999999999</v>
      </c>
      <c r="V969" s="50" t="s">
        <v>385</v>
      </c>
      <c r="W969" s="22" t="s">
        <v>385</v>
      </c>
      <c r="X969" s="22" t="s">
        <v>385</v>
      </c>
    </row>
    <row r="970" spans="1:24" ht="18.75" customHeight="1">
      <c r="A970" s="176">
        <v>43850</v>
      </c>
      <c r="B970" s="50">
        <v>176.44499999999999</v>
      </c>
      <c r="C970" s="50">
        <v>247.25280000000001</v>
      </c>
      <c r="D970" s="50">
        <v>50.530999999999999</v>
      </c>
      <c r="E970" s="50">
        <v>12.1</v>
      </c>
      <c r="F970" s="51">
        <v>1.5535E-2</v>
      </c>
      <c r="G970" s="51">
        <v>1.5592E-2</v>
      </c>
      <c r="H970" s="51">
        <v>1.5671999999999998E-2</v>
      </c>
      <c r="I970" s="51">
        <v>1.6195000000000001E-2</v>
      </c>
      <c r="J970" s="51">
        <v>1.8214999999999999E-2</v>
      </c>
      <c r="K970" s="51">
        <v>1.7332E-2</v>
      </c>
      <c r="L970" s="51">
        <v>2.2807000000000001E-2</v>
      </c>
      <c r="M970" s="51">
        <v>1.5671999999999998E-2</v>
      </c>
      <c r="N970" s="51">
        <v>2.5780000000000001E-2</v>
      </c>
      <c r="O970" s="52">
        <v>138.72640000000001</v>
      </c>
      <c r="P970" s="50">
        <v>1180</v>
      </c>
      <c r="Q970" s="52">
        <v>2290.1</v>
      </c>
      <c r="R970" s="50">
        <v>6322.1</v>
      </c>
      <c r="S970" s="30">
        <v>97.32</v>
      </c>
      <c r="T970" s="50">
        <v>6.8788999999999998</v>
      </c>
      <c r="U970" s="50">
        <v>6.8765999999999998</v>
      </c>
      <c r="V970" s="50" t="s">
        <v>385</v>
      </c>
      <c r="W970" s="22" t="s">
        <v>385</v>
      </c>
      <c r="X970" s="22" t="s">
        <v>385</v>
      </c>
    </row>
    <row r="971" spans="1:24" ht="18.75" customHeight="1">
      <c r="A971" s="176">
        <v>43847</v>
      </c>
      <c r="B971" s="50">
        <v>176.44499999999999</v>
      </c>
      <c r="C971" s="50">
        <v>247.25280000000001</v>
      </c>
      <c r="D971" s="50">
        <v>51.75</v>
      </c>
      <c r="E971" s="50">
        <v>12.1</v>
      </c>
      <c r="F971" s="51">
        <v>1.5535E-2</v>
      </c>
      <c r="G971" s="51">
        <v>1.5592E-2</v>
      </c>
      <c r="H971" s="51">
        <v>1.5671999999999998E-2</v>
      </c>
      <c r="I971" s="51">
        <v>1.6195000000000001E-2</v>
      </c>
      <c r="J971" s="51">
        <v>1.8214999999999999E-2</v>
      </c>
      <c r="K971" s="51">
        <v>1.7332E-2</v>
      </c>
      <c r="L971" s="51">
        <v>2.2807000000000001E-2</v>
      </c>
      <c r="M971" s="51">
        <v>1.5671999999999998E-2</v>
      </c>
      <c r="N971" s="51">
        <v>2.6259999999999999E-2</v>
      </c>
      <c r="O971" s="52">
        <v>138.69909999999999</v>
      </c>
      <c r="P971" s="50">
        <v>1180</v>
      </c>
      <c r="Q971" s="52">
        <v>2290.1</v>
      </c>
      <c r="R971" s="50">
        <v>6322.1</v>
      </c>
      <c r="S971" s="30">
        <v>97.228999999999999</v>
      </c>
      <c r="T971" s="50">
        <v>6.8909000000000002</v>
      </c>
      <c r="U971" s="50">
        <v>6.8922999999999996</v>
      </c>
      <c r="V971" s="50" t="s">
        <v>385</v>
      </c>
      <c r="W971" s="22" t="s">
        <v>385</v>
      </c>
      <c r="X971" s="22" t="s">
        <v>385</v>
      </c>
    </row>
    <row r="972" spans="1:24" ht="18.75" customHeight="1">
      <c r="A972" s="176">
        <v>43846</v>
      </c>
      <c r="B972" s="50">
        <v>176.5044</v>
      </c>
      <c r="C972" s="50">
        <v>246.88419999999999</v>
      </c>
      <c r="D972" s="50">
        <v>51.75</v>
      </c>
      <c r="E972" s="50">
        <v>12.32</v>
      </c>
      <c r="F972" s="51">
        <v>1.5461000000000001E-2</v>
      </c>
      <c r="G972" s="51">
        <v>1.5657000000000001E-2</v>
      </c>
      <c r="H972" s="51">
        <v>1.5751000000000001E-2</v>
      </c>
      <c r="I972" s="51">
        <v>1.6247000000000001E-2</v>
      </c>
      <c r="J972" s="51">
        <v>1.8074E-2</v>
      </c>
      <c r="K972" s="51">
        <v>1.7332E-2</v>
      </c>
      <c r="L972" s="51">
        <v>2.2578000000000001E-2</v>
      </c>
      <c r="M972" s="51">
        <v>1.5751000000000001E-2</v>
      </c>
      <c r="N972" s="51">
        <v>2.6460000000000001E-2</v>
      </c>
      <c r="O972" s="52">
        <v>138.70779999999999</v>
      </c>
      <c r="P972" s="50">
        <v>1180</v>
      </c>
      <c r="Q972" s="52">
        <v>2290.1</v>
      </c>
      <c r="R972" s="50">
        <v>6322.1</v>
      </c>
      <c r="S972" s="30">
        <v>97.372</v>
      </c>
      <c r="T972" s="50">
        <v>6.8841999999999999</v>
      </c>
      <c r="U972" s="50">
        <v>6.8894000000000002</v>
      </c>
      <c r="V972" s="50" t="s">
        <v>385</v>
      </c>
      <c r="W972" s="22" t="s">
        <v>385</v>
      </c>
      <c r="X972" s="22" t="s">
        <v>385</v>
      </c>
    </row>
    <row r="973" spans="1:24" ht="18.75" customHeight="1">
      <c r="A973" s="176">
        <v>43845</v>
      </c>
      <c r="B973" s="50">
        <v>176.5855</v>
      </c>
      <c r="C973" s="50">
        <v>246.48089999999999</v>
      </c>
      <c r="D973" s="50">
        <v>52.905999999999999</v>
      </c>
      <c r="E973" s="50">
        <v>12.42</v>
      </c>
      <c r="F973" s="51">
        <v>1.5564E-2</v>
      </c>
      <c r="G973" s="51">
        <v>1.5535999999999999E-2</v>
      </c>
      <c r="H973" s="51">
        <v>1.5589E-2</v>
      </c>
      <c r="I973" s="51">
        <v>1.5984999999999999E-2</v>
      </c>
      <c r="J973" s="51">
        <v>1.7829999999999999E-2</v>
      </c>
      <c r="K973" s="51">
        <v>1.7069000000000001E-2</v>
      </c>
      <c r="L973" s="51">
        <v>2.2359E-2</v>
      </c>
      <c r="M973" s="51">
        <v>1.5589E-2</v>
      </c>
      <c r="N973" s="51">
        <v>2.6460000000000001E-2</v>
      </c>
      <c r="O973" s="52">
        <v>138.6927</v>
      </c>
      <c r="P973" s="50">
        <v>1180</v>
      </c>
      <c r="Q973" s="52">
        <v>2290.1</v>
      </c>
      <c r="R973" s="50">
        <v>6322.1</v>
      </c>
      <c r="S973" s="30">
        <v>97.344999999999999</v>
      </c>
      <c r="T973" s="50">
        <v>6.8932000000000002</v>
      </c>
      <c r="U973" s="50">
        <v>6.8822999999999999</v>
      </c>
      <c r="V973" s="50" t="s">
        <v>385</v>
      </c>
      <c r="W973" s="22" t="s">
        <v>385</v>
      </c>
      <c r="X973" s="22" t="s">
        <v>385</v>
      </c>
    </row>
    <row r="974" spans="1:24" ht="18.75" customHeight="1">
      <c r="A974" s="176">
        <v>43844</v>
      </c>
      <c r="B974" s="50">
        <v>176.35249999999999</v>
      </c>
      <c r="C974" s="50">
        <v>246.69569999999999</v>
      </c>
      <c r="D974" s="50">
        <v>52.375</v>
      </c>
      <c r="E974" s="50">
        <v>12.39</v>
      </c>
      <c r="F974" s="51">
        <v>1.5514E-2</v>
      </c>
      <c r="G974" s="51">
        <v>1.5699999999999999E-2</v>
      </c>
      <c r="H974" s="51">
        <v>1.5775999999999998E-2</v>
      </c>
      <c r="I974" s="51">
        <v>1.6199000000000002E-2</v>
      </c>
      <c r="J974" s="51">
        <v>1.8109E-2</v>
      </c>
      <c r="K974" s="51">
        <v>1.7284000000000001E-2</v>
      </c>
      <c r="L974" s="51">
        <v>2.2700000000000001E-2</v>
      </c>
      <c r="M974" s="51">
        <v>1.5775999999999998E-2</v>
      </c>
      <c r="N974" s="51">
        <v>2.6460000000000001E-2</v>
      </c>
      <c r="O974" s="52">
        <v>138.63059999999999</v>
      </c>
      <c r="P974" s="50">
        <v>1180</v>
      </c>
      <c r="Q974" s="52">
        <v>2290.1</v>
      </c>
      <c r="R974" s="50">
        <v>6322.1</v>
      </c>
      <c r="S974" s="30">
        <v>97.355999999999995</v>
      </c>
      <c r="T974" s="50">
        <v>6.9192999999999998</v>
      </c>
      <c r="U974" s="50">
        <v>6.915</v>
      </c>
      <c r="V974" s="50" t="s">
        <v>385</v>
      </c>
      <c r="W974" s="22" t="s">
        <v>385</v>
      </c>
      <c r="X974" s="22" t="s">
        <v>385</v>
      </c>
    </row>
    <row r="975" spans="1:24" ht="18.75" customHeight="1">
      <c r="A975" s="176">
        <v>43843</v>
      </c>
      <c r="B975" s="50">
        <v>176.08959999999999</v>
      </c>
      <c r="C975" s="50">
        <v>246.37029999999999</v>
      </c>
      <c r="D975" s="50">
        <v>52.938000000000002</v>
      </c>
      <c r="E975" s="50">
        <v>12.32</v>
      </c>
      <c r="F975" s="51">
        <v>1.5356E-2</v>
      </c>
      <c r="G975" s="51">
        <v>1.5842999999999999E-2</v>
      </c>
      <c r="H975" s="51">
        <v>1.5963999999999999E-2</v>
      </c>
      <c r="I975" s="51">
        <v>1.6494999999999999E-2</v>
      </c>
      <c r="J975" s="51">
        <v>1.8459E-2</v>
      </c>
      <c r="K975" s="51">
        <v>1.7642999999999999E-2</v>
      </c>
      <c r="L975" s="51">
        <v>2.3015000000000001E-2</v>
      </c>
      <c r="M975" s="51">
        <v>1.5963999999999999E-2</v>
      </c>
      <c r="N975" s="51">
        <v>2.6349999999999998E-2</v>
      </c>
      <c r="O975" s="52">
        <v>138.60249999999999</v>
      </c>
      <c r="P975" s="50">
        <v>1180</v>
      </c>
      <c r="Q975" s="52">
        <v>2290.1</v>
      </c>
      <c r="R975" s="50">
        <v>6322.1</v>
      </c>
      <c r="S975" s="30">
        <v>97.45</v>
      </c>
      <c r="T975" s="50">
        <v>6.9318</v>
      </c>
      <c r="U975" s="50">
        <v>6.9249000000000001</v>
      </c>
      <c r="V975" s="50" t="s">
        <v>385</v>
      </c>
      <c r="W975" s="22" t="s">
        <v>385</v>
      </c>
      <c r="X975" s="22" t="s">
        <v>385</v>
      </c>
    </row>
    <row r="976" spans="1:24" ht="18.75" customHeight="1">
      <c r="A976" s="176">
        <v>43840</v>
      </c>
      <c r="B976" s="50">
        <v>176.0857</v>
      </c>
      <c r="C976" s="50">
        <v>246.22929999999999</v>
      </c>
      <c r="D976" s="50">
        <v>53.957000000000001</v>
      </c>
      <c r="E976" s="50">
        <v>12.56</v>
      </c>
      <c r="F976" s="51">
        <v>1.5304999999999999E-2</v>
      </c>
      <c r="G976" s="51">
        <v>1.5702000000000001E-2</v>
      </c>
      <c r="H976" s="51">
        <v>1.583E-2</v>
      </c>
      <c r="I976" s="51">
        <v>1.6315E-2</v>
      </c>
      <c r="J976" s="51">
        <v>1.8196E-2</v>
      </c>
      <c r="K976" s="51">
        <v>1.7403999999999999E-2</v>
      </c>
      <c r="L976" s="51">
        <v>2.2786000000000001E-2</v>
      </c>
      <c r="M976" s="51">
        <v>1.583E-2</v>
      </c>
      <c r="N976" s="51">
        <v>2.6169999999999999E-2</v>
      </c>
      <c r="O976" s="52">
        <v>138.5694</v>
      </c>
      <c r="P976" s="50">
        <v>1180</v>
      </c>
      <c r="Q976" s="52">
        <v>2290.1</v>
      </c>
      <c r="R976" s="50">
        <v>6322.1</v>
      </c>
      <c r="S976" s="30">
        <v>97.299000000000007</v>
      </c>
      <c r="T976" s="50">
        <v>6.9462000000000002</v>
      </c>
      <c r="U976" s="50">
        <v>6.9367999999999999</v>
      </c>
      <c r="V976" s="50" t="s">
        <v>385</v>
      </c>
      <c r="W976" s="22" t="s">
        <v>385</v>
      </c>
      <c r="X976" s="22" t="s">
        <v>385</v>
      </c>
    </row>
    <row r="977" spans="1:24" ht="18.75" customHeight="1">
      <c r="A977" s="176">
        <v>43839</v>
      </c>
      <c r="B977" s="50">
        <v>175.82419999999999</v>
      </c>
      <c r="C977" s="50">
        <v>246.15389999999999</v>
      </c>
      <c r="D977" s="50">
        <v>56.043999999999997</v>
      </c>
      <c r="E977" s="50">
        <v>12.54</v>
      </c>
      <c r="F977" s="51">
        <v>1.5231E-2</v>
      </c>
      <c r="G977" s="51">
        <v>1.5785E-2</v>
      </c>
      <c r="H977" s="51">
        <v>1.5963999999999999E-2</v>
      </c>
      <c r="I977" s="51">
        <v>1.653E-2</v>
      </c>
      <c r="J977" s="51">
        <v>1.8544999999999999E-2</v>
      </c>
      <c r="K977" s="51">
        <v>1.7666999999999999E-2</v>
      </c>
      <c r="L977" s="51">
        <v>2.3296999999999998E-2</v>
      </c>
      <c r="M977" s="51">
        <v>1.5963999999999999E-2</v>
      </c>
      <c r="N977" s="51">
        <v>2.6190000000000001E-2</v>
      </c>
      <c r="O977" s="52">
        <v>138.55449999999999</v>
      </c>
      <c r="P977" s="50">
        <v>1180</v>
      </c>
      <c r="Q977" s="52">
        <v>2290.1</v>
      </c>
      <c r="R977" s="50">
        <v>6322.1</v>
      </c>
      <c r="S977" s="30">
        <v>97.004999999999995</v>
      </c>
      <c r="T977" s="50">
        <v>6.9452999999999996</v>
      </c>
      <c r="U977" s="50">
        <v>6.9427000000000003</v>
      </c>
      <c r="V977" s="50" t="s">
        <v>385</v>
      </c>
      <c r="W977" s="22" t="s">
        <v>385</v>
      </c>
      <c r="X977" s="22" t="s">
        <v>385</v>
      </c>
    </row>
    <row r="978" spans="1:24" ht="18.75" customHeight="1">
      <c r="A978" s="176">
        <v>43838</v>
      </c>
      <c r="B978" s="50">
        <v>175.60650000000001</v>
      </c>
      <c r="C978" s="50">
        <v>245.95169999999999</v>
      </c>
      <c r="D978" s="50">
        <v>56.043999999999997</v>
      </c>
      <c r="E978" s="50">
        <v>13.45</v>
      </c>
      <c r="F978" s="51">
        <v>1.5257E-2</v>
      </c>
      <c r="G978" s="51">
        <v>1.5806000000000001E-2</v>
      </c>
      <c r="H978" s="51">
        <v>1.6070999999999998E-2</v>
      </c>
      <c r="I978" s="51">
        <v>1.6629000000000001E-2</v>
      </c>
      <c r="J978" s="51">
        <v>1.8738000000000001E-2</v>
      </c>
      <c r="K978" s="51">
        <v>1.7811E-2</v>
      </c>
      <c r="L978" s="51">
        <v>2.3625E-2</v>
      </c>
      <c r="M978" s="51">
        <v>1.6070999999999998E-2</v>
      </c>
      <c r="N978" s="51">
        <v>2.605E-2</v>
      </c>
      <c r="O978" s="52">
        <v>138.50790000000001</v>
      </c>
      <c r="P978" s="50">
        <v>1180</v>
      </c>
      <c r="Q978" s="52">
        <v>2290.1</v>
      </c>
      <c r="R978" s="50">
        <v>6322.1</v>
      </c>
      <c r="S978" s="30">
        <v>96.671000000000006</v>
      </c>
      <c r="T978" s="50">
        <v>6.976</v>
      </c>
      <c r="U978" s="50">
        <v>6.9692999999999996</v>
      </c>
      <c r="V978" s="50" t="s">
        <v>385</v>
      </c>
      <c r="W978" s="22" t="s">
        <v>385</v>
      </c>
      <c r="X978" s="22" t="s">
        <v>385</v>
      </c>
    </row>
    <row r="979" spans="1:24" ht="18.75" customHeight="1">
      <c r="A979" s="176">
        <v>43837</v>
      </c>
      <c r="B979" s="50">
        <v>175.93639999999999</v>
      </c>
      <c r="C979" s="50">
        <v>246.0821</v>
      </c>
      <c r="D979" s="50">
        <v>55.594000000000001</v>
      </c>
      <c r="E979" s="50">
        <v>13.79</v>
      </c>
      <c r="F979" s="51">
        <v>1.5103999999999999E-2</v>
      </c>
      <c r="G979" s="51">
        <v>1.5403999999999999E-2</v>
      </c>
      <c r="H979" s="51">
        <v>1.5565000000000001E-2</v>
      </c>
      <c r="I979" s="51">
        <v>1.6122000000000001E-2</v>
      </c>
      <c r="J979" s="51">
        <v>1.8176999999999999E-2</v>
      </c>
      <c r="K979" s="51">
        <v>1.7284999999999998E-2</v>
      </c>
      <c r="L979" s="51">
        <v>2.3052E-2</v>
      </c>
      <c r="M979" s="51">
        <v>1.5565000000000001E-2</v>
      </c>
      <c r="N979" s="51">
        <v>2.64E-2</v>
      </c>
      <c r="O979" s="52">
        <v>138.33369999999999</v>
      </c>
      <c r="P979" s="50">
        <v>1180</v>
      </c>
      <c r="Q979" s="52">
        <v>2290.1</v>
      </c>
      <c r="R979" s="50">
        <v>6322.1</v>
      </c>
      <c r="S979" s="30">
        <v>96.837999999999994</v>
      </c>
      <c r="T979" s="50">
        <v>6.9660000000000002</v>
      </c>
      <c r="U979" s="50">
        <v>6.9663000000000004</v>
      </c>
      <c r="V979" s="50" t="s">
        <v>385</v>
      </c>
      <c r="W979" s="22" t="s">
        <v>385</v>
      </c>
      <c r="X979" s="22" t="s">
        <v>385</v>
      </c>
    </row>
    <row r="980" spans="1:24" ht="18.75" customHeight="1">
      <c r="A980" s="176">
        <v>43836</v>
      </c>
      <c r="B980" s="50">
        <v>175.95869999999999</v>
      </c>
      <c r="C980" s="50">
        <v>246.1353</v>
      </c>
      <c r="D980" s="50">
        <v>57.262999999999998</v>
      </c>
      <c r="E980" s="50">
        <v>13.85</v>
      </c>
      <c r="F980" s="51">
        <v>1.5177E-2</v>
      </c>
      <c r="G980" s="51">
        <v>1.5445E-2</v>
      </c>
      <c r="H980" s="51">
        <v>1.5566E-2</v>
      </c>
      <c r="I980" s="51">
        <v>1.6057999999999999E-2</v>
      </c>
      <c r="J980" s="51">
        <v>1.8089999999999998E-2</v>
      </c>
      <c r="K980" s="51">
        <v>1.7214E-2</v>
      </c>
      <c r="L980" s="51">
        <v>2.2858E-2</v>
      </c>
      <c r="M980" s="51">
        <v>1.5566E-2</v>
      </c>
      <c r="N980" s="51">
        <v>2.6519999999999998E-2</v>
      </c>
      <c r="O980" s="52">
        <v>138.20480000000001</v>
      </c>
      <c r="P980" s="50">
        <v>1180</v>
      </c>
      <c r="Q980" s="52">
        <v>2290.1</v>
      </c>
      <c r="R980" s="50">
        <v>6322.1</v>
      </c>
      <c r="S980" s="30">
        <v>96.846000000000004</v>
      </c>
      <c r="T980" s="50">
        <v>6.9642999999999997</v>
      </c>
      <c r="U980" s="50">
        <v>6.9592000000000001</v>
      </c>
      <c r="V980" s="50" t="s">
        <v>385</v>
      </c>
      <c r="W980" s="22" t="s">
        <v>385</v>
      </c>
      <c r="X980" s="22" t="s">
        <v>385</v>
      </c>
    </row>
    <row r="981" spans="1:24" ht="18.75" customHeight="1">
      <c r="A981" s="176">
        <v>43833</v>
      </c>
      <c r="B981" s="50">
        <v>176.0779</v>
      </c>
      <c r="C981" s="50">
        <v>245.5127</v>
      </c>
      <c r="D981" s="50">
        <v>54.83</v>
      </c>
      <c r="E981" s="50">
        <v>14.02</v>
      </c>
      <c r="F981" s="51">
        <v>1.5075E-2</v>
      </c>
      <c r="G981" s="51">
        <v>1.5245999999999999E-2</v>
      </c>
      <c r="H981" s="51">
        <v>1.5403E-2</v>
      </c>
      <c r="I981" s="51">
        <v>1.5896E-2</v>
      </c>
      <c r="J981" s="51">
        <v>1.7881000000000001E-2</v>
      </c>
      <c r="K981" s="51">
        <v>1.7047E-2</v>
      </c>
      <c r="L981" s="51">
        <v>2.2443999999999999E-2</v>
      </c>
      <c r="M981" s="51">
        <v>1.5403E-2</v>
      </c>
      <c r="N981" s="51">
        <v>2.6849999999999999E-2</v>
      </c>
      <c r="O981" s="52">
        <v>138.13849999999999</v>
      </c>
      <c r="P981" s="50">
        <v>1180</v>
      </c>
      <c r="Q981" s="52">
        <v>2290.1</v>
      </c>
      <c r="R981" s="50">
        <v>6322.1</v>
      </c>
      <c r="S981" s="30">
        <v>96.444999999999993</v>
      </c>
      <c r="T981" s="50">
        <v>6.9631999999999996</v>
      </c>
      <c r="U981" s="50">
        <v>6.9617000000000004</v>
      </c>
      <c r="V981" s="50" t="s">
        <v>385</v>
      </c>
      <c r="W981" s="22" t="s">
        <v>385</v>
      </c>
      <c r="X981" s="22" t="s">
        <v>385</v>
      </c>
    </row>
    <row r="982" spans="1:24" ht="18.75" customHeight="1">
      <c r="A982" s="176">
        <v>43832</v>
      </c>
      <c r="B982" s="50">
        <v>175.38220000000001</v>
      </c>
      <c r="C982" s="50">
        <v>244.52539999999999</v>
      </c>
      <c r="D982" s="50">
        <v>59.813000000000002</v>
      </c>
      <c r="E982" s="50">
        <v>12.47</v>
      </c>
      <c r="F982" s="51">
        <v>1.5256E-2</v>
      </c>
      <c r="G982" s="51">
        <v>1.5689999999999999E-2</v>
      </c>
      <c r="H982" s="51">
        <v>1.5921999999999999E-2</v>
      </c>
      <c r="I982" s="51">
        <v>1.6664999999999999E-2</v>
      </c>
      <c r="J982" s="51">
        <v>1.8770999999999999E-2</v>
      </c>
      <c r="K982" s="51">
        <v>1.7930000000000001E-2</v>
      </c>
      <c r="L982" s="51">
        <v>2.3311999999999999E-2</v>
      </c>
      <c r="M982" s="51">
        <v>1.5921999999999999E-2</v>
      </c>
      <c r="N982" s="51">
        <v>2.7390000000000001E-2</v>
      </c>
      <c r="O982" s="52">
        <v>138.13849999999999</v>
      </c>
      <c r="P982" s="50">
        <v>1180</v>
      </c>
      <c r="Q982" s="52">
        <v>2290.1</v>
      </c>
      <c r="R982" s="50">
        <v>6322.1</v>
      </c>
      <c r="S982" s="30">
        <v>96.388999999999996</v>
      </c>
      <c r="T982" s="50">
        <v>6.9631999999999996</v>
      </c>
      <c r="U982" s="50">
        <v>6.9617000000000004</v>
      </c>
      <c r="V982" s="50" t="s">
        <v>385</v>
      </c>
      <c r="W982" s="22" t="s">
        <v>385</v>
      </c>
      <c r="X982" s="22" t="s">
        <v>385</v>
      </c>
    </row>
    <row r="983" spans="1:24" ht="18.75" customHeight="1">
      <c r="A983" s="176">
        <v>43831</v>
      </c>
      <c r="B983" s="50">
        <v>175.0994</v>
      </c>
      <c r="C983" s="50">
        <v>243.70169999999999</v>
      </c>
      <c r="D983" s="50">
        <v>59.813000000000002</v>
      </c>
      <c r="E983" s="50">
        <v>13.78</v>
      </c>
      <c r="F983" s="51">
        <v>1.5436E-2</v>
      </c>
      <c r="G983" s="51">
        <v>1.5691E-2</v>
      </c>
      <c r="H983" s="51">
        <v>1.6086E-2</v>
      </c>
      <c r="I983" s="51">
        <v>1.6910000000000001E-2</v>
      </c>
      <c r="J983" s="51">
        <v>1.9175000000000001E-2</v>
      </c>
      <c r="K983" s="51">
        <v>1.8312999999999999E-2</v>
      </c>
      <c r="L983" s="51">
        <v>2.3896000000000001E-2</v>
      </c>
      <c r="M983" s="51">
        <v>1.6086E-2</v>
      </c>
      <c r="N983" s="51">
        <v>2.7390000000000001E-2</v>
      </c>
      <c r="O983" s="52">
        <v>138.1036</v>
      </c>
      <c r="P983" s="50">
        <v>1220</v>
      </c>
      <c r="Q983" s="52">
        <v>2289.59</v>
      </c>
      <c r="R983" s="50">
        <v>6378</v>
      </c>
      <c r="S983" s="30">
        <v>96.74</v>
      </c>
      <c r="T983" s="50">
        <v>6.9867999999999997</v>
      </c>
      <c r="U983" s="50">
        <v>6.9846000000000004</v>
      </c>
      <c r="V983" s="50" t="s">
        <v>385</v>
      </c>
      <c r="W983" s="22" t="s">
        <v>385</v>
      </c>
      <c r="X983" s="22" t="s">
        <v>385</v>
      </c>
    </row>
    <row r="984" spans="1:24" ht="18.75" customHeight="1">
      <c r="A984" s="176">
        <v>43830</v>
      </c>
      <c r="B984" s="50">
        <v>175.0994</v>
      </c>
      <c r="C984" s="50">
        <v>243.70169999999999</v>
      </c>
      <c r="D984" s="50">
        <v>59.813000000000002</v>
      </c>
      <c r="E984" s="50">
        <v>13.78</v>
      </c>
      <c r="F984" s="51">
        <v>1.5436E-2</v>
      </c>
      <c r="G984" s="51">
        <v>1.5691E-2</v>
      </c>
      <c r="H984" s="51">
        <v>1.6086E-2</v>
      </c>
      <c r="I984" s="51">
        <v>1.6910000000000001E-2</v>
      </c>
      <c r="J984" s="51">
        <v>1.9175000000000001E-2</v>
      </c>
      <c r="K984" s="51">
        <v>1.8312999999999999E-2</v>
      </c>
      <c r="L984" s="51">
        <v>2.3896000000000001E-2</v>
      </c>
      <c r="M984" s="51">
        <v>1.6086E-2</v>
      </c>
      <c r="N984" s="51">
        <v>2.7390000000000001E-2</v>
      </c>
      <c r="O984" s="52">
        <v>138.04589999999999</v>
      </c>
      <c r="P984" s="50">
        <v>1220</v>
      </c>
      <c r="Q984" s="52">
        <v>2289.59</v>
      </c>
      <c r="R984" s="50">
        <v>6378</v>
      </c>
      <c r="S984" s="30">
        <v>96.918999999999997</v>
      </c>
      <c r="T984" s="50">
        <v>6.9957000000000003</v>
      </c>
      <c r="U984" s="50">
        <v>6.9928999999999997</v>
      </c>
      <c r="V984" s="50" t="s">
        <v>385</v>
      </c>
      <c r="W984" s="22" t="s">
        <v>385</v>
      </c>
      <c r="X984" s="22" t="s">
        <v>385</v>
      </c>
    </row>
    <row r="985" spans="1:24" ht="18.75" customHeight="1">
      <c r="A985" s="176">
        <v>43829</v>
      </c>
      <c r="B985" s="50">
        <v>175.1782</v>
      </c>
      <c r="C985" s="50">
        <v>243.49359999999999</v>
      </c>
      <c r="D985" s="50">
        <v>59.813000000000002</v>
      </c>
      <c r="E985" s="50">
        <v>14.82</v>
      </c>
      <c r="F985" s="51">
        <v>1.5202E-2</v>
      </c>
      <c r="G985" s="51">
        <v>1.5653E-2</v>
      </c>
      <c r="H985" s="51">
        <v>1.5896E-2</v>
      </c>
      <c r="I985" s="51">
        <v>1.6698999999999999E-2</v>
      </c>
      <c r="J985" s="51">
        <v>1.8787999999999999E-2</v>
      </c>
      <c r="K985" s="51">
        <v>1.7977E-2</v>
      </c>
      <c r="L985" s="51">
        <v>2.3296999999999998E-2</v>
      </c>
      <c r="M985" s="51">
        <v>1.5896E-2</v>
      </c>
      <c r="N985" s="51">
        <v>2.7390000000000001E-2</v>
      </c>
      <c r="O985" s="52">
        <v>138.0189</v>
      </c>
      <c r="P985" s="50">
        <v>1220</v>
      </c>
      <c r="Q985" s="52">
        <v>2289.59</v>
      </c>
      <c r="R985" s="50">
        <v>6378</v>
      </c>
      <c r="S985" s="30">
        <v>97.534000000000006</v>
      </c>
      <c r="T985" s="50">
        <v>6.9965000000000002</v>
      </c>
      <c r="U985" s="50">
        <v>6.9917999999999996</v>
      </c>
      <c r="V985" s="50" t="s">
        <v>385</v>
      </c>
      <c r="W985" s="22" t="s">
        <v>385</v>
      </c>
      <c r="X985" s="22" t="s">
        <v>385</v>
      </c>
    </row>
    <row r="986" spans="1:24" ht="18.75" customHeight="1">
      <c r="A986" s="176">
        <v>43826</v>
      </c>
      <c r="B986" s="50">
        <v>175.23500000000001</v>
      </c>
      <c r="C986" s="50">
        <v>243.309</v>
      </c>
      <c r="D986" s="50">
        <v>59.813000000000002</v>
      </c>
      <c r="E986" s="50">
        <v>13.43</v>
      </c>
      <c r="F986" s="51">
        <v>1.5509999999999999E-2</v>
      </c>
      <c r="G986" s="51">
        <v>1.5812E-2</v>
      </c>
      <c r="H986" s="51">
        <v>1.5977999999999999E-2</v>
      </c>
      <c r="I986" s="51">
        <v>1.678E-2</v>
      </c>
      <c r="J986" s="51">
        <v>1.8752000000000001E-2</v>
      </c>
      <c r="K986" s="51">
        <v>1.8001E-2</v>
      </c>
      <c r="L986" s="51">
        <v>2.316E-2</v>
      </c>
      <c r="M986" s="51">
        <v>1.5977999999999999E-2</v>
      </c>
      <c r="N986" s="51">
        <v>2.7390000000000001E-2</v>
      </c>
      <c r="O986" s="52">
        <v>137.99350000000001</v>
      </c>
      <c r="P986" s="50">
        <v>1220</v>
      </c>
      <c r="Q986" s="52">
        <v>2289.59</v>
      </c>
      <c r="R986" s="50">
        <v>6378</v>
      </c>
      <c r="S986" s="30">
        <v>97.632000000000005</v>
      </c>
      <c r="T986" s="50">
        <v>6.9893999999999998</v>
      </c>
      <c r="U986" s="50">
        <v>6.9957000000000003</v>
      </c>
      <c r="V986" s="50" t="s">
        <v>385</v>
      </c>
      <c r="W986" s="22" t="s">
        <v>385</v>
      </c>
      <c r="X986" s="22" t="s">
        <v>385</v>
      </c>
    </row>
    <row r="987" spans="1:24" ht="18.75" customHeight="1">
      <c r="A987" s="176">
        <v>43825</v>
      </c>
      <c r="B987" s="50">
        <v>174.8897</v>
      </c>
      <c r="C987" s="50">
        <v>243.16669999999999</v>
      </c>
      <c r="D987" s="50">
        <v>59.813000000000002</v>
      </c>
      <c r="E987" s="50">
        <v>12.65</v>
      </c>
      <c r="F987" s="51">
        <v>1.5640000000000001E-2</v>
      </c>
      <c r="G987" s="51">
        <v>1.6310000000000002E-2</v>
      </c>
      <c r="H987" s="51">
        <v>1.6438999999999999E-2</v>
      </c>
      <c r="I987" s="51">
        <v>1.7188999999999999E-2</v>
      </c>
      <c r="J987" s="51">
        <v>1.8943999999999999E-2</v>
      </c>
      <c r="K987" s="51">
        <v>1.8178E-2</v>
      </c>
      <c r="L987" s="51">
        <v>2.3217999999999999E-2</v>
      </c>
      <c r="M987" s="51">
        <v>1.6438999999999999E-2</v>
      </c>
      <c r="N987" s="51">
        <v>2.7390000000000001E-2</v>
      </c>
      <c r="O987" s="52">
        <v>137.97640000000001</v>
      </c>
      <c r="P987" s="50">
        <v>1220</v>
      </c>
      <c r="Q987" s="52">
        <v>2289.59</v>
      </c>
      <c r="R987" s="50">
        <v>6378</v>
      </c>
      <c r="S987" s="30">
        <v>97.653999999999996</v>
      </c>
      <c r="T987" s="50">
        <v>7.0072999999999999</v>
      </c>
      <c r="U987" s="50">
        <v>7.0044000000000004</v>
      </c>
      <c r="V987" s="50" t="s">
        <v>385</v>
      </c>
      <c r="W987" s="22" t="s">
        <v>385</v>
      </c>
      <c r="X987" s="22" t="s">
        <v>385</v>
      </c>
    </row>
    <row r="988" spans="1:24" ht="18.75" customHeight="1">
      <c r="A988" s="176">
        <v>43824</v>
      </c>
      <c r="B988" s="50">
        <v>174.9015</v>
      </c>
      <c r="C988" s="50">
        <v>243.07919999999999</v>
      </c>
      <c r="D988" s="50">
        <v>59.813000000000002</v>
      </c>
      <c r="E988" s="50">
        <v>12.67</v>
      </c>
      <c r="F988" s="51">
        <v>1.5667E-2</v>
      </c>
      <c r="G988" s="51">
        <v>1.6209999999999999E-2</v>
      </c>
      <c r="H988" s="51">
        <v>1.6385E-2</v>
      </c>
      <c r="I988" s="51">
        <v>1.7090000000000001E-2</v>
      </c>
      <c r="J988" s="51">
        <v>1.8995999999999999E-2</v>
      </c>
      <c r="K988" s="51">
        <v>1.8275E-2</v>
      </c>
      <c r="L988" s="51">
        <v>2.3290000000000002E-2</v>
      </c>
      <c r="M988" s="51">
        <v>1.6385E-2</v>
      </c>
      <c r="N988" s="51">
        <v>2.7390000000000001E-2</v>
      </c>
      <c r="O988" s="52">
        <v>137.9419</v>
      </c>
      <c r="P988" s="50">
        <v>1220</v>
      </c>
      <c r="Q988" s="52">
        <v>2289.59</v>
      </c>
      <c r="R988" s="50">
        <v>6378</v>
      </c>
      <c r="S988" s="30">
        <v>97.658000000000001</v>
      </c>
      <c r="T988" s="50">
        <v>7.0128000000000004</v>
      </c>
      <c r="U988" s="50">
        <v>7.0080999999999998</v>
      </c>
      <c r="V988" s="50" t="s">
        <v>385</v>
      </c>
      <c r="W988" s="22" t="s">
        <v>385</v>
      </c>
      <c r="X988" s="22" t="s">
        <v>385</v>
      </c>
    </row>
    <row r="989" spans="1:24" ht="18.75" customHeight="1">
      <c r="A989" s="176">
        <v>43823</v>
      </c>
      <c r="B989" s="50">
        <v>174.9015</v>
      </c>
      <c r="C989" s="50">
        <v>243.07919999999999</v>
      </c>
      <c r="D989" s="50">
        <v>59.813000000000002</v>
      </c>
      <c r="E989" s="50">
        <v>12.67</v>
      </c>
      <c r="F989" s="51">
        <v>1.5667E-2</v>
      </c>
      <c r="G989" s="51">
        <v>1.6209999999999999E-2</v>
      </c>
      <c r="H989" s="51">
        <v>1.6385E-2</v>
      </c>
      <c r="I989" s="51">
        <v>1.7090000000000001E-2</v>
      </c>
      <c r="J989" s="51">
        <v>1.8995999999999999E-2</v>
      </c>
      <c r="K989" s="51">
        <v>1.8275E-2</v>
      </c>
      <c r="L989" s="51">
        <v>2.3290000000000002E-2</v>
      </c>
      <c r="M989" s="51">
        <v>1.6385E-2</v>
      </c>
      <c r="N989" s="51">
        <v>2.7390000000000001E-2</v>
      </c>
      <c r="O989" s="52">
        <v>137.91159999999999</v>
      </c>
      <c r="P989" s="50">
        <v>1220</v>
      </c>
      <c r="Q989" s="52">
        <v>2289.59</v>
      </c>
      <c r="R989" s="50">
        <v>6378</v>
      </c>
      <c r="S989" s="30">
        <v>97.69</v>
      </c>
      <c r="T989" s="50">
        <v>7.0065999999999997</v>
      </c>
      <c r="U989" s="50">
        <v>7.0030999999999999</v>
      </c>
      <c r="V989" s="50" t="s">
        <v>385</v>
      </c>
      <c r="W989" s="22" t="s">
        <v>385</v>
      </c>
      <c r="X989" s="22" t="s">
        <v>385</v>
      </c>
    </row>
    <row r="990" spans="1:24" ht="18.75" customHeight="1">
      <c r="A990" s="176">
        <v>43822</v>
      </c>
      <c r="B990" s="50">
        <v>174.70779999999999</v>
      </c>
      <c r="C990" s="50">
        <v>242.9281</v>
      </c>
      <c r="D990" s="50">
        <v>59.813000000000002</v>
      </c>
      <c r="E990" s="50">
        <v>12.61</v>
      </c>
      <c r="F990" s="51">
        <v>1.5561E-2</v>
      </c>
      <c r="G990" s="51">
        <v>1.6522999999999999E-2</v>
      </c>
      <c r="H990" s="51">
        <v>1.6763E-2</v>
      </c>
      <c r="I990" s="51">
        <v>1.7488E-2</v>
      </c>
      <c r="J990" s="51">
        <v>1.9293999999999999E-2</v>
      </c>
      <c r="K990" s="51">
        <v>1.8589000000000001E-2</v>
      </c>
      <c r="L990" s="51">
        <v>2.3567000000000001E-2</v>
      </c>
      <c r="M990" s="51">
        <v>1.6763E-2</v>
      </c>
      <c r="N990" s="51">
        <v>2.7390000000000001E-2</v>
      </c>
      <c r="O990" s="52">
        <v>137.88820000000001</v>
      </c>
      <c r="P990" s="50">
        <v>1220</v>
      </c>
      <c r="Q990" s="52">
        <v>2289.59</v>
      </c>
      <c r="R990" s="50">
        <v>6378</v>
      </c>
      <c r="S990" s="30">
        <v>97.379000000000005</v>
      </c>
      <c r="T990" s="50">
        <v>7.0103999999999997</v>
      </c>
      <c r="U990" s="50">
        <v>6.9989999999999997</v>
      </c>
      <c r="V990" s="50" t="s">
        <v>385</v>
      </c>
      <c r="W990" s="22" t="s">
        <v>385</v>
      </c>
      <c r="X990" s="22" t="s">
        <v>385</v>
      </c>
    </row>
    <row r="991" spans="1:24" ht="18.75" customHeight="1">
      <c r="A991" s="176">
        <v>43819</v>
      </c>
      <c r="B991" s="50">
        <v>174.81139999999999</v>
      </c>
      <c r="C991" s="50">
        <v>242.5943</v>
      </c>
      <c r="D991" s="50">
        <v>59.813000000000002</v>
      </c>
      <c r="E991" s="50">
        <v>12.51</v>
      </c>
      <c r="F991" s="51">
        <v>1.5613E-2</v>
      </c>
      <c r="G991" s="51">
        <v>1.6293999999999999E-2</v>
      </c>
      <c r="H991" s="51">
        <v>1.6573000000000001E-2</v>
      </c>
      <c r="I991" s="51">
        <v>1.7304E-2</v>
      </c>
      <c r="J991" s="51">
        <v>1.9171000000000001E-2</v>
      </c>
      <c r="K991" s="51">
        <v>1.8442E-2</v>
      </c>
      <c r="L991" s="51">
        <v>2.3421000000000001E-2</v>
      </c>
      <c r="M991" s="51">
        <v>1.6573000000000001E-2</v>
      </c>
      <c r="N991" s="51">
        <v>2.7390000000000001E-2</v>
      </c>
      <c r="O991" s="52">
        <v>137.88220000000001</v>
      </c>
      <c r="P991" s="50">
        <v>1220</v>
      </c>
      <c r="Q991" s="52">
        <v>2289.59</v>
      </c>
      <c r="R991" s="50">
        <v>6378</v>
      </c>
      <c r="S991" s="30">
        <v>97.4</v>
      </c>
      <c r="T991" s="50">
        <v>7.0049999999999999</v>
      </c>
      <c r="U991" s="50">
        <v>7.0026000000000002</v>
      </c>
      <c r="V991" s="50" t="s">
        <v>385</v>
      </c>
      <c r="W991" s="22" t="s">
        <v>385</v>
      </c>
      <c r="X991" s="22" t="s">
        <v>385</v>
      </c>
    </row>
    <row r="992" spans="1:24" ht="18.75" customHeight="1">
      <c r="A992" s="176">
        <v>43818</v>
      </c>
      <c r="B992" s="50">
        <v>174.8081</v>
      </c>
      <c r="C992" s="50">
        <v>242.2653</v>
      </c>
      <c r="D992" s="50">
        <v>59.813000000000002</v>
      </c>
      <c r="E992" s="50">
        <v>12.5</v>
      </c>
      <c r="F992" s="51">
        <v>1.5615E-2</v>
      </c>
      <c r="G992" s="51">
        <v>1.6268000000000001E-2</v>
      </c>
      <c r="H992" s="51">
        <v>1.66E-2</v>
      </c>
      <c r="I992" s="51">
        <v>1.7316999999999999E-2</v>
      </c>
      <c r="J992" s="51">
        <v>1.9203999999999999E-2</v>
      </c>
      <c r="K992" s="51">
        <v>1.8488999999999998E-2</v>
      </c>
      <c r="L992" s="51">
        <v>2.3538E-2</v>
      </c>
      <c r="M992" s="51">
        <v>1.66E-2</v>
      </c>
      <c r="N992" s="51">
        <v>2.768E-2</v>
      </c>
      <c r="O992" s="52">
        <v>137.87209999999999</v>
      </c>
      <c r="P992" s="50">
        <v>1220</v>
      </c>
      <c r="Q992" s="52">
        <v>2289.59</v>
      </c>
      <c r="R992" s="50">
        <v>6378</v>
      </c>
      <c r="S992" s="30">
        <v>97.221999999999994</v>
      </c>
      <c r="T992" s="50">
        <v>6.9972000000000003</v>
      </c>
      <c r="U992" s="50">
        <v>6.9988000000000001</v>
      </c>
      <c r="V992" s="50" t="s">
        <v>385</v>
      </c>
      <c r="W992" s="22" t="s">
        <v>385</v>
      </c>
      <c r="X992" s="22" t="s">
        <v>385</v>
      </c>
    </row>
    <row r="993" spans="1:24" ht="18.75" customHeight="1">
      <c r="A993" s="176">
        <v>43817</v>
      </c>
      <c r="B993" s="50">
        <v>174.61709999999999</v>
      </c>
      <c r="C993" s="50">
        <v>241.99189999999999</v>
      </c>
      <c r="D993" s="50">
        <v>59.813000000000002</v>
      </c>
      <c r="E993" s="50">
        <v>12.58</v>
      </c>
      <c r="F993" s="51">
        <v>1.5513000000000001E-2</v>
      </c>
      <c r="G993" s="51">
        <v>1.6286999999999999E-2</v>
      </c>
      <c r="H993" s="51">
        <v>1.6653000000000001E-2</v>
      </c>
      <c r="I993" s="51">
        <v>1.7332E-2</v>
      </c>
      <c r="J993" s="51">
        <v>1.9168999999999999E-2</v>
      </c>
      <c r="K993" s="51">
        <v>1.8463E-2</v>
      </c>
      <c r="L993" s="51">
        <v>2.3472E-2</v>
      </c>
      <c r="M993" s="51">
        <v>1.6653000000000001E-2</v>
      </c>
      <c r="N993" s="51">
        <v>2.7730000000000001E-2</v>
      </c>
      <c r="O993" s="52">
        <v>137.83369999999999</v>
      </c>
      <c r="P993" s="50">
        <v>1220</v>
      </c>
      <c r="Q993" s="52">
        <v>2289.59</v>
      </c>
      <c r="R993" s="50">
        <v>6378</v>
      </c>
      <c r="S993" s="30">
        <v>97.019000000000005</v>
      </c>
      <c r="T993" s="50">
        <v>6.9935</v>
      </c>
      <c r="U993" s="50">
        <v>6.9915000000000003</v>
      </c>
      <c r="V993" s="50" t="s">
        <v>385</v>
      </c>
      <c r="W993" s="22" t="s">
        <v>385</v>
      </c>
      <c r="X993" s="22" t="s">
        <v>385</v>
      </c>
    </row>
    <row r="994" spans="1:24" ht="18.75" customHeight="1">
      <c r="A994" s="176">
        <v>43816</v>
      </c>
      <c r="B994" s="50">
        <v>174.77809999999999</v>
      </c>
      <c r="C994" s="50">
        <v>241.5187</v>
      </c>
      <c r="D994" s="50">
        <v>59.813000000000002</v>
      </c>
      <c r="E994" s="50">
        <v>12.29</v>
      </c>
      <c r="F994" s="51">
        <v>1.5386E-2</v>
      </c>
      <c r="G994" s="51">
        <v>1.6223999999999999E-2</v>
      </c>
      <c r="H994" s="51">
        <v>1.6518999999999999E-2</v>
      </c>
      <c r="I994" s="51">
        <v>1.7065E-2</v>
      </c>
      <c r="J994" s="51">
        <v>1.8800999999999998E-2</v>
      </c>
      <c r="K994" s="51">
        <v>1.8148000000000001E-2</v>
      </c>
      <c r="L994" s="51">
        <v>2.3060000000000001E-2</v>
      </c>
      <c r="M994" s="51">
        <v>1.6518999999999999E-2</v>
      </c>
      <c r="N994" s="51">
        <v>2.794E-2</v>
      </c>
      <c r="O994" s="52">
        <v>137.79599999999999</v>
      </c>
      <c r="P994" s="50">
        <v>1220</v>
      </c>
      <c r="Q994" s="52">
        <v>2289.59</v>
      </c>
      <c r="R994" s="50">
        <v>6378</v>
      </c>
      <c r="S994" s="30">
        <v>97.171999999999997</v>
      </c>
      <c r="T994" s="50">
        <v>6.9763000000000002</v>
      </c>
      <c r="U994" s="50">
        <v>7.0144000000000002</v>
      </c>
      <c r="V994" s="50" t="s">
        <v>385</v>
      </c>
      <c r="W994" s="22" t="s">
        <v>385</v>
      </c>
      <c r="X994" s="22" t="s">
        <v>385</v>
      </c>
    </row>
    <row r="995" spans="1:24" ht="18.75" customHeight="1">
      <c r="A995" s="176">
        <v>43815</v>
      </c>
      <c r="B995" s="50">
        <v>174.66499999999999</v>
      </c>
      <c r="C995" s="50">
        <v>240.9973</v>
      </c>
      <c r="D995" s="50">
        <v>59.813000000000002</v>
      </c>
      <c r="E995" s="50">
        <v>12.14</v>
      </c>
      <c r="F995" s="51">
        <v>1.5484E-2</v>
      </c>
      <c r="G995" s="51">
        <v>1.6263E-2</v>
      </c>
      <c r="H995" s="51">
        <v>1.6518000000000001E-2</v>
      </c>
      <c r="I995" s="51">
        <v>1.7014000000000001E-2</v>
      </c>
      <c r="J995" s="51">
        <v>1.8713E-2</v>
      </c>
      <c r="K995" s="51">
        <v>1.8075000000000001E-2</v>
      </c>
      <c r="L995" s="51">
        <v>2.2866000000000001E-2</v>
      </c>
      <c r="M995" s="51">
        <v>1.6518000000000001E-2</v>
      </c>
      <c r="N995" s="51">
        <v>2.7859999999999999E-2</v>
      </c>
      <c r="O995" s="52">
        <v>137.81899999999999</v>
      </c>
      <c r="P995" s="50">
        <v>1220</v>
      </c>
      <c r="Q995" s="52">
        <v>2289.59</v>
      </c>
      <c r="R995" s="50">
        <v>6378</v>
      </c>
      <c r="S995" s="30">
        <v>97.397000000000006</v>
      </c>
      <c r="T995" s="50">
        <v>6.9848999999999997</v>
      </c>
      <c r="U995" s="50">
        <v>6.9457000000000004</v>
      </c>
      <c r="V995" s="50" t="s">
        <v>385</v>
      </c>
      <c r="W995" s="22" t="s">
        <v>385</v>
      </c>
      <c r="X995" s="22" t="s">
        <v>385</v>
      </c>
    </row>
    <row r="996" spans="1:24" ht="18.75" customHeight="1">
      <c r="A996" s="176">
        <v>43812</v>
      </c>
      <c r="B996" s="50">
        <v>175.02780000000001</v>
      </c>
      <c r="C996" s="50">
        <v>240.3503</v>
      </c>
      <c r="D996" s="50">
        <v>60.22</v>
      </c>
      <c r="E996" s="50">
        <v>12.63</v>
      </c>
      <c r="F996" s="51">
        <v>1.5561999999999999E-2</v>
      </c>
      <c r="G996" s="51">
        <v>1.6036999999999999E-2</v>
      </c>
      <c r="H996" s="51">
        <v>1.6195999999999999E-2</v>
      </c>
      <c r="I996" s="51">
        <v>1.6532000000000002E-2</v>
      </c>
      <c r="J996" s="51">
        <v>1.8225999999999999E-2</v>
      </c>
      <c r="K996" s="51">
        <v>1.7590999999999999E-2</v>
      </c>
      <c r="L996" s="51">
        <v>2.2523999999999999E-2</v>
      </c>
      <c r="M996" s="51">
        <v>1.6195999999999999E-2</v>
      </c>
      <c r="N996" s="51">
        <v>2.7900000000000001E-2</v>
      </c>
      <c r="O996" s="52">
        <v>137.8083</v>
      </c>
      <c r="P996" s="50">
        <v>1220</v>
      </c>
      <c r="Q996" s="52">
        <v>2289.59</v>
      </c>
      <c r="R996" s="50">
        <v>6378</v>
      </c>
      <c r="S996" s="30">
        <v>97.078000000000003</v>
      </c>
      <c r="T996" s="50">
        <v>7.0388000000000002</v>
      </c>
      <c r="U996" s="50">
        <v>7.0285000000000002</v>
      </c>
      <c r="V996" s="50" t="s">
        <v>385</v>
      </c>
      <c r="W996" s="22" t="s">
        <v>385</v>
      </c>
      <c r="X996" s="22" t="s">
        <v>385</v>
      </c>
    </row>
    <row r="997" spans="1:24" ht="18.75" customHeight="1">
      <c r="A997" s="176">
        <v>43811</v>
      </c>
      <c r="B997" s="50">
        <v>174.23849999999999</v>
      </c>
      <c r="C997" s="50">
        <v>239.6611</v>
      </c>
      <c r="D997" s="50">
        <v>62.688000000000002</v>
      </c>
      <c r="E997" s="50">
        <v>13.94</v>
      </c>
      <c r="F997" s="51">
        <v>1.5461000000000001E-2</v>
      </c>
      <c r="G997" s="51">
        <v>1.6582E-2</v>
      </c>
      <c r="H997" s="51">
        <v>1.6840000000000001E-2</v>
      </c>
      <c r="I997" s="51">
        <v>1.7257999999999999E-2</v>
      </c>
      <c r="J997" s="51">
        <v>1.8922000000000001E-2</v>
      </c>
      <c r="K997" s="51">
        <v>1.8289E-2</v>
      </c>
      <c r="L997" s="51">
        <v>2.3102999999999999E-2</v>
      </c>
      <c r="M997" s="51">
        <v>1.6840000000000001E-2</v>
      </c>
      <c r="N997" s="51">
        <v>2.7910000000000001E-2</v>
      </c>
      <c r="O997" s="52">
        <v>137.80860000000001</v>
      </c>
      <c r="P997" s="50">
        <v>1220</v>
      </c>
      <c r="Q997" s="52">
        <v>2289.59</v>
      </c>
      <c r="R997" s="50">
        <v>6378</v>
      </c>
      <c r="S997" s="30">
        <v>97.412999999999997</v>
      </c>
      <c r="T997" s="50">
        <v>7.0342000000000002</v>
      </c>
      <c r="U997" s="50">
        <v>7.0282</v>
      </c>
      <c r="V997" s="50" t="s">
        <v>385</v>
      </c>
      <c r="W997" s="22" t="s">
        <v>385</v>
      </c>
      <c r="X997" s="22" t="s">
        <v>385</v>
      </c>
    </row>
    <row r="998" spans="1:24" ht="18.75" customHeight="1">
      <c r="A998" s="176">
        <v>43810</v>
      </c>
      <c r="B998" s="50">
        <v>174.8836</v>
      </c>
      <c r="C998" s="50">
        <v>239.1763</v>
      </c>
      <c r="D998" s="50">
        <v>63.533000000000001</v>
      </c>
      <c r="E998" s="50">
        <v>14.99</v>
      </c>
      <c r="F998" s="51">
        <v>1.5615E-2</v>
      </c>
      <c r="G998" s="51">
        <v>1.6133000000000002E-2</v>
      </c>
      <c r="H998" s="51">
        <v>1.6223000000000001E-2</v>
      </c>
      <c r="I998" s="51">
        <v>1.6381E-2</v>
      </c>
      <c r="J998" s="51">
        <v>1.7913999999999999E-2</v>
      </c>
      <c r="K998" s="51">
        <v>1.7349E-2</v>
      </c>
      <c r="L998" s="51">
        <v>2.2263000000000002E-2</v>
      </c>
      <c r="M998" s="51">
        <v>1.6223000000000001E-2</v>
      </c>
      <c r="N998" s="51">
        <v>2.7969999999999998E-2</v>
      </c>
      <c r="O998" s="52">
        <v>137.7758</v>
      </c>
      <c r="P998" s="50">
        <v>1220</v>
      </c>
      <c r="Q998" s="52">
        <v>2289.59</v>
      </c>
      <c r="R998" s="50">
        <v>6378</v>
      </c>
      <c r="S998" s="30">
        <v>97.644000000000005</v>
      </c>
      <c r="T998" s="50">
        <v>7.0392000000000001</v>
      </c>
      <c r="U998" s="50">
        <v>7.0369000000000002</v>
      </c>
      <c r="V998" s="50" t="s">
        <v>385</v>
      </c>
      <c r="W998" s="22" t="s">
        <v>385</v>
      </c>
      <c r="X998" s="22" t="s">
        <v>385</v>
      </c>
    </row>
    <row r="999" spans="1:24" ht="18.75" customHeight="1">
      <c r="A999" s="176">
        <v>43809</v>
      </c>
      <c r="B999" s="50">
        <v>174.51679999999999</v>
      </c>
      <c r="C999" s="50">
        <v>239.50460000000001</v>
      </c>
      <c r="D999" s="50">
        <v>64.156000000000006</v>
      </c>
      <c r="E999" s="50">
        <v>15.68</v>
      </c>
      <c r="F999" s="51">
        <v>1.5410999999999999E-2</v>
      </c>
      <c r="G999" s="51">
        <v>1.6517E-2</v>
      </c>
      <c r="H999" s="51">
        <v>1.6652E-2</v>
      </c>
      <c r="I999" s="51">
        <v>1.6858999999999999E-2</v>
      </c>
      <c r="J999" s="51">
        <v>1.8415999999999998E-2</v>
      </c>
      <c r="K999" s="51">
        <v>1.7805999999999999E-2</v>
      </c>
      <c r="L999" s="51">
        <v>2.2644999999999998E-2</v>
      </c>
      <c r="M999" s="51">
        <v>1.6652E-2</v>
      </c>
      <c r="N999" s="51">
        <v>2.7949999999999999E-2</v>
      </c>
      <c r="O999" s="52">
        <v>137.7449</v>
      </c>
      <c r="P999" s="50">
        <v>1220</v>
      </c>
      <c r="Q999" s="52">
        <v>2289.59</v>
      </c>
      <c r="R999" s="50">
        <v>6378</v>
      </c>
      <c r="S999" s="30">
        <v>97.7</v>
      </c>
      <c r="T999" s="50">
        <v>7.0350000000000001</v>
      </c>
      <c r="U999" s="50">
        <v>7.0246000000000004</v>
      </c>
      <c r="V999" s="50" t="s">
        <v>385</v>
      </c>
      <c r="W999" s="22" t="s">
        <v>385</v>
      </c>
      <c r="X999" s="22" t="s">
        <v>385</v>
      </c>
    </row>
    <row r="1000" spans="1:24" ht="18.75" customHeight="1">
      <c r="A1000" s="176">
        <v>43808</v>
      </c>
      <c r="B1000" s="50">
        <v>174.5376</v>
      </c>
      <c r="C1000" s="50">
        <v>239.6927</v>
      </c>
      <c r="D1000" s="50">
        <v>64.156000000000006</v>
      </c>
      <c r="E1000" s="50">
        <v>15.86</v>
      </c>
      <c r="F1000" s="51">
        <v>1.533E-2</v>
      </c>
      <c r="G1000" s="51">
        <v>1.6129999999999999E-2</v>
      </c>
      <c r="H1000" s="51">
        <v>1.6275999999999999E-2</v>
      </c>
      <c r="I1000" s="51">
        <v>1.6560999999999999E-2</v>
      </c>
      <c r="J1000" s="51">
        <v>1.8190000000000001E-2</v>
      </c>
      <c r="K1000" s="51">
        <v>1.7541000000000001E-2</v>
      </c>
      <c r="L1000" s="51">
        <v>2.2546E-2</v>
      </c>
      <c r="M1000" s="51">
        <v>1.6275999999999999E-2</v>
      </c>
      <c r="N1000" s="51">
        <v>2.8070000000000001E-2</v>
      </c>
      <c r="O1000" s="52">
        <v>137.72040000000001</v>
      </c>
      <c r="P1000" s="50">
        <v>1220</v>
      </c>
      <c r="Q1000" s="52">
        <v>2289.59</v>
      </c>
      <c r="R1000" s="50">
        <v>6378</v>
      </c>
      <c r="S1000" s="30">
        <v>97.41</v>
      </c>
      <c r="T1000" s="50">
        <v>7.0448000000000004</v>
      </c>
      <c r="U1000" s="50">
        <v>7.0411000000000001</v>
      </c>
      <c r="V1000" s="50" t="s">
        <v>385</v>
      </c>
      <c r="W1000" s="22" t="s">
        <v>385</v>
      </c>
      <c r="X1000" s="22" t="s">
        <v>385</v>
      </c>
    </row>
    <row r="1001" spans="1:24" ht="18.75" customHeight="1">
      <c r="A1001" s="176">
        <v>43805</v>
      </c>
      <c r="B1001" s="50">
        <v>174.459</v>
      </c>
      <c r="C1001" s="50">
        <v>240.06100000000001</v>
      </c>
      <c r="D1001" s="50">
        <v>64.156000000000006</v>
      </c>
      <c r="E1001" s="50">
        <v>13.62</v>
      </c>
      <c r="F1001" s="51">
        <v>1.5049E-2</v>
      </c>
      <c r="G1001" s="51">
        <v>1.6149E-2</v>
      </c>
      <c r="H1001" s="51">
        <v>1.6386000000000001E-2</v>
      </c>
      <c r="I1001" s="51">
        <v>1.6625999999999998E-2</v>
      </c>
      <c r="J1001" s="51">
        <v>1.8363000000000001E-2</v>
      </c>
      <c r="K1001" s="51">
        <v>1.7708000000000002E-2</v>
      </c>
      <c r="L1001" s="51">
        <v>2.2773999999999999E-2</v>
      </c>
      <c r="M1001" s="51">
        <v>1.6386000000000001E-2</v>
      </c>
      <c r="N1001" s="51">
        <v>2.8039999999999999E-2</v>
      </c>
      <c r="O1001" s="52">
        <v>137.8141</v>
      </c>
      <c r="P1001" s="50">
        <v>1220</v>
      </c>
      <c r="Q1001" s="52">
        <v>2289.59</v>
      </c>
      <c r="R1001" s="50">
        <v>6378</v>
      </c>
      <c r="S1001" s="30">
        <v>97.647999999999996</v>
      </c>
      <c r="T1001" s="50">
        <v>7.0499000000000001</v>
      </c>
      <c r="U1001" s="50">
        <v>7.0525000000000002</v>
      </c>
      <c r="V1001" s="50" t="s">
        <v>385</v>
      </c>
      <c r="W1001" s="22" t="s">
        <v>385</v>
      </c>
      <c r="X1001" s="22" t="s">
        <v>385</v>
      </c>
    </row>
    <row r="1002" spans="1:24" ht="18.75" customHeight="1">
      <c r="A1002" s="176">
        <v>43804</v>
      </c>
      <c r="B1002" s="50">
        <v>174.76990000000001</v>
      </c>
      <c r="C1002" s="50">
        <v>240.51560000000001</v>
      </c>
      <c r="D1002" s="50">
        <v>64.688999999999993</v>
      </c>
      <c r="E1002" s="50">
        <v>14.52</v>
      </c>
      <c r="F1002" s="51">
        <v>1.5256E-2</v>
      </c>
      <c r="G1002" s="51">
        <v>1.5923E-2</v>
      </c>
      <c r="H1002" s="51">
        <v>1.6084999999999999E-2</v>
      </c>
      <c r="I1002" s="51">
        <v>1.6327000000000001E-2</v>
      </c>
      <c r="J1002" s="51">
        <v>1.8103000000000001E-2</v>
      </c>
      <c r="K1002" s="51">
        <v>1.7419E-2</v>
      </c>
      <c r="L1002" s="51">
        <v>2.2596000000000002E-2</v>
      </c>
      <c r="M1002" s="51">
        <v>1.6084999999999999E-2</v>
      </c>
      <c r="N1002" s="51">
        <v>2.802E-2</v>
      </c>
      <c r="O1002" s="52">
        <v>137.7353</v>
      </c>
      <c r="P1002" s="50">
        <v>1220</v>
      </c>
      <c r="Q1002" s="52">
        <v>2289.59</v>
      </c>
      <c r="R1002" s="50">
        <v>6378</v>
      </c>
      <c r="S1002" s="30">
        <v>97.736999999999995</v>
      </c>
      <c r="T1002" s="50">
        <v>7.0613000000000001</v>
      </c>
      <c r="U1002" s="50">
        <v>7.0697000000000001</v>
      </c>
      <c r="V1002" s="50" t="s">
        <v>385</v>
      </c>
      <c r="W1002" s="22" t="s">
        <v>385</v>
      </c>
      <c r="X1002" s="22" t="s">
        <v>385</v>
      </c>
    </row>
    <row r="1003" spans="1:24" ht="18.75" customHeight="1">
      <c r="A1003" s="176">
        <v>43803</v>
      </c>
      <c r="B1003" s="50">
        <v>174.86189999999999</v>
      </c>
      <c r="C1003" s="50">
        <v>240.77440000000001</v>
      </c>
      <c r="D1003" s="50">
        <v>65.563000000000002</v>
      </c>
      <c r="E1003" s="50">
        <v>14.8</v>
      </c>
      <c r="F1003" s="51">
        <v>1.5358999999999999E-2</v>
      </c>
      <c r="G1003" s="51">
        <v>1.5720999999999999E-2</v>
      </c>
      <c r="H1003" s="51">
        <v>1.5813000000000001E-2</v>
      </c>
      <c r="I1003" s="51">
        <v>1.5997999999999998E-2</v>
      </c>
      <c r="J1003" s="51">
        <v>1.7739999999999999E-2</v>
      </c>
      <c r="K1003" s="51">
        <v>1.7059999999999999E-2</v>
      </c>
      <c r="L1003" s="51">
        <v>2.2270999999999999E-2</v>
      </c>
      <c r="M1003" s="51">
        <v>1.5813000000000001E-2</v>
      </c>
      <c r="N1003" s="51">
        <v>2.801E-2</v>
      </c>
      <c r="O1003" s="52">
        <v>137.72909999999999</v>
      </c>
      <c r="P1003" s="50">
        <v>1220</v>
      </c>
      <c r="Q1003" s="52">
        <v>2289.59</v>
      </c>
      <c r="R1003" s="50">
        <v>6378</v>
      </c>
      <c r="S1003" s="30">
        <v>97.855999999999995</v>
      </c>
      <c r="T1003" s="50">
        <v>7.0392999999999999</v>
      </c>
      <c r="U1003" s="50">
        <v>7.0435999999999996</v>
      </c>
      <c r="V1003" s="50" t="s">
        <v>385</v>
      </c>
      <c r="W1003" s="22" t="s">
        <v>385</v>
      </c>
      <c r="X1003" s="22" t="s">
        <v>385</v>
      </c>
    </row>
    <row r="1004" spans="1:24" ht="18.75" customHeight="1">
      <c r="A1004" s="176">
        <v>43802</v>
      </c>
      <c r="B1004" s="50">
        <v>175.4288</v>
      </c>
      <c r="C1004" s="50">
        <v>241.26689999999999</v>
      </c>
      <c r="D1004" s="50">
        <v>64.364999999999995</v>
      </c>
      <c r="E1004" s="50">
        <v>15.96</v>
      </c>
      <c r="F1004" s="51">
        <v>1.559E-2</v>
      </c>
      <c r="G1004" s="51">
        <v>1.538E-2</v>
      </c>
      <c r="H1004" s="51">
        <v>1.5377999999999999E-2</v>
      </c>
      <c r="I1004" s="51">
        <v>1.5424E-2</v>
      </c>
      <c r="J1004" s="51">
        <v>1.7156999999999999E-2</v>
      </c>
      <c r="K1004" s="51">
        <v>1.6535000000000001E-2</v>
      </c>
      <c r="L1004" s="51">
        <v>2.1635999999999999E-2</v>
      </c>
      <c r="M1004" s="51">
        <v>1.5377999999999999E-2</v>
      </c>
      <c r="N1004" s="51">
        <v>2.818E-2</v>
      </c>
      <c r="O1004" s="52">
        <v>137.70140000000001</v>
      </c>
      <c r="P1004" s="50">
        <v>1220</v>
      </c>
      <c r="Q1004" s="52">
        <v>2287.39</v>
      </c>
      <c r="R1004" s="50">
        <v>6364</v>
      </c>
      <c r="S1004" s="30">
        <v>98.272999999999996</v>
      </c>
      <c r="T1004" s="50">
        <v>7.0324</v>
      </c>
      <c r="U1004" s="50">
        <v>7.0308999999999999</v>
      </c>
      <c r="V1004" s="50" t="s">
        <v>385</v>
      </c>
      <c r="W1004" s="22" t="s">
        <v>385</v>
      </c>
      <c r="X1004" s="22" t="s">
        <v>385</v>
      </c>
    </row>
    <row r="1005" spans="1:24" ht="18.75" customHeight="1">
      <c r="A1005" s="176">
        <v>43801</v>
      </c>
      <c r="B1005" s="50">
        <v>174.5403</v>
      </c>
      <c r="C1005" s="50">
        <v>242.3124</v>
      </c>
      <c r="D1005" s="50">
        <v>64.364999999999995</v>
      </c>
      <c r="E1005" s="50">
        <v>14.91</v>
      </c>
      <c r="F1005" s="51">
        <v>1.5493E-2</v>
      </c>
      <c r="G1005" s="51">
        <v>1.6E-2</v>
      </c>
      <c r="H1005" s="51">
        <v>1.6140000000000002E-2</v>
      </c>
      <c r="I1005" s="51">
        <v>1.6424000000000001E-2</v>
      </c>
      <c r="J1005" s="51">
        <v>1.8189E-2</v>
      </c>
      <c r="K1005" s="51">
        <v>1.7585E-2</v>
      </c>
      <c r="L1005" s="51">
        <v>2.266E-2</v>
      </c>
      <c r="M1005" s="51">
        <v>1.6140000000000002E-2</v>
      </c>
      <c r="N1005" s="51">
        <v>2.8150000000000001E-2</v>
      </c>
      <c r="O1005" s="52">
        <v>137.6694</v>
      </c>
      <c r="P1005" s="50">
        <v>1220</v>
      </c>
      <c r="Q1005" s="52">
        <v>2287.39</v>
      </c>
      <c r="R1005" s="50">
        <v>6364</v>
      </c>
      <c r="S1005" s="30">
        <v>98.37</v>
      </c>
      <c r="T1005" s="50">
        <v>7.0353000000000003</v>
      </c>
      <c r="U1005" s="50">
        <v>7.0312999999999999</v>
      </c>
      <c r="V1005" s="50" t="s">
        <v>385</v>
      </c>
      <c r="W1005" s="22" t="s">
        <v>385</v>
      </c>
      <c r="X1005" s="22" t="s">
        <v>385</v>
      </c>
    </row>
    <row r="1006" spans="1:24" ht="18.75" customHeight="1">
      <c r="A1006" s="176">
        <v>43798</v>
      </c>
      <c r="B1006" s="50">
        <v>174.9126</v>
      </c>
      <c r="C1006" s="50">
        <v>242.11009999999999</v>
      </c>
      <c r="D1006" s="50">
        <v>64.364999999999995</v>
      </c>
      <c r="E1006" s="50">
        <v>12.62</v>
      </c>
      <c r="F1006" s="51">
        <v>1.5671999999999998E-2</v>
      </c>
      <c r="G1006" s="51">
        <v>1.6119000000000001E-2</v>
      </c>
      <c r="H1006" s="51">
        <v>1.6086E-2</v>
      </c>
      <c r="I1006" s="51">
        <v>1.6258999999999999E-2</v>
      </c>
      <c r="J1006" s="51">
        <v>1.7757999999999999E-2</v>
      </c>
      <c r="K1006" s="51">
        <v>1.7274000000000001E-2</v>
      </c>
      <c r="L1006" s="51">
        <v>2.2054000000000001E-2</v>
      </c>
      <c r="M1006" s="51">
        <v>1.6086E-2</v>
      </c>
      <c r="N1006" s="51">
        <v>2.8029999999999999E-2</v>
      </c>
      <c r="O1006" s="52">
        <v>137.65819999999999</v>
      </c>
      <c r="P1006" s="50">
        <v>1220</v>
      </c>
      <c r="Q1006" s="52">
        <v>2287.39</v>
      </c>
      <c r="R1006" s="50">
        <v>6364</v>
      </c>
      <c r="S1006" s="30">
        <v>98.37</v>
      </c>
      <c r="T1006" s="50">
        <v>7.0289999999999999</v>
      </c>
      <c r="U1006" s="50">
        <v>7.0160999999999998</v>
      </c>
      <c r="V1006" s="50" t="s">
        <v>385</v>
      </c>
      <c r="W1006" s="22" t="s">
        <v>385</v>
      </c>
      <c r="X1006" s="22" t="s">
        <v>385</v>
      </c>
    </row>
    <row r="1007" spans="1:24" ht="18.75" customHeight="1">
      <c r="A1007" s="176">
        <v>43797</v>
      </c>
      <c r="B1007" s="50">
        <v>174.8263</v>
      </c>
      <c r="C1007" s="50">
        <v>242.15459999999999</v>
      </c>
      <c r="D1007" s="50">
        <v>64.364999999999995</v>
      </c>
      <c r="E1007" s="50">
        <v>11.75</v>
      </c>
      <c r="F1007" s="51">
        <v>1.5852999999999999E-2</v>
      </c>
      <c r="G1007" s="51">
        <v>1.6258999999999999E-2</v>
      </c>
      <c r="H1007" s="51">
        <v>1.6140999999999999E-2</v>
      </c>
      <c r="I1007" s="51">
        <v>1.6292000000000001E-2</v>
      </c>
      <c r="J1007" s="51">
        <v>1.7654E-2</v>
      </c>
      <c r="K1007" s="51">
        <v>1.7107000000000001E-2</v>
      </c>
      <c r="L1007" s="51">
        <v>2.1901E-2</v>
      </c>
      <c r="M1007" s="51">
        <v>1.6140999999999999E-2</v>
      </c>
      <c r="N1007" s="51">
        <v>2.8000000000000001E-2</v>
      </c>
      <c r="O1007" s="52">
        <v>137.63460000000001</v>
      </c>
      <c r="P1007" s="50">
        <v>1220</v>
      </c>
      <c r="Q1007" s="52">
        <v>2287.39</v>
      </c>
      <c r="R1007" s="50">
        <v>6364</v>
      </c>
      <c r="S1007" s="30">
        <v>98.251999999999995</v>
      </c>
      <c r="T1007" s="50">
        <v>7.0335999999999999</v>
      </c>
      <c r="U1007" s="50">
        <v>7.0145</v>
      </c>
      <c r="V1007" s="50" t="s">
        <v>385</v>
      </c>
      <c r="W1007" s="22" t="s">
        <v>385</v>
      </c>
      <c r="X1007" s="22" t="s">
        <v>385</v>
      </c>
    </row>
    <row r="1008" spans="1:24" ht="18.75" customHeight="1">
      <c r="A1008" s="176">
        <v>43796</v>
      </c>
      <c r="B1008" s="50">
        <v>174.8263</v>
      </c>
      <c r="C1008" s="50">
        <v>242.15459999999999</v>
      </c>
      <c r="D1008" s="50">
        <v>64.364999999999995</v>
      </c>
      <c r="E1008" s="50">
        <v>11.75</v>
      </c>
      <c r="F1008" s="51">
        <v>1.5852999999999999E-2</v>
      </c>
      <c r="G1008" s="51">
        <v>1.6258999999999999E-2</v>
      </c>
      <c r="H1008" s="51">
        <v>1.6140999999999999E-2</v>
      </c>
      <c r="I1008" s="51">
        <v>1.6292000000000001E-2</v>
      </c>
      <c r="J1008" s="51">
        <v>1.7654E-2</v>
      </c>
      <c r="K1008" s="51">
        <v>1.7163000000000001E-2</v>
      </c>
      <c r="L1008" s="51">
        <v>2.1901E-2</v>
      </c>
      <c r="M1008" s="51">
        <v>1.6140999999999999E-2</v>
      </c>
      <c r="N1008" s="51">
        <v>2.8070000000000001E-2</v>
      </c>
      <c r="O1008" s="52">
        <v>137.636</v>
      </c>
      <c r="P1008" s="50">
        <v>1220</v>
      </c>
      <c r="Q1008" s="52">
        <v>2287.39</v>
      </c>
      <c r="R1008" s="50">
        <v>6364</v>
      </c>
      <c r="S1008" s="30">
        <v>98.322999999999993</v>
      </c>
      <c r="T1008" s="50">
        <v>7.0364000000000004</v>
      </c>
      <c r="U1008" s="50">
        <v>7.0312999999999999</v>
      </c>
      <c r="V1008" s="50" t="s">
        <v>385</v>
      </c>
      <c r="W1008" s="22" t="s">
        <v>385</v>
      </c>
      <c r="X1008" s="22" t="s">
        <v>385</v>
      </c>
    </row>
    <row r="1009" spans="1:24" ht="18.75" customHeight="1">
      <c r="A1009" s="176">
        <v>43795</v>
      </c>
      <c r="B1009" s="50">
        <v>174.99709999999999</v>
      </c>
      <c r="C1009" s="50">
        <v>241.9032</v>
      </c>
      <c r="D1009" s="50">
        <v>65.010999999999996</v>
      </c>
      <c r="E1009" s="50">
        <v>11.54</v>
      </c>
      <c r="F1009" s="51">
        <v>1.5778E-2</v>
      </c>
      <c r="G1009" s="51">
        <v>1.5819E-2</v>
      </c>
      <c r="H1009" s="51">
        <v>1.5762000000000002E-2</v>
      </c>
      <c r="I1009" s="51">
        <v>1.5959000000000001E-2</v>
      </c>
      <c r="J1009" s="51">
        <v>1.7413999999999999E-2</v>
      </c>
      <c r="K1009" s="51">
        <v>1.6801E-2</v>
      </c>
      <c r="L1009" s="51">
        <v>2.179E-2</v>
      </c>
      <c r="M1009" s="51">
        <v>1.5762000000000002E-2</v>
      </c>
      <c r="N1009" s="51">
        <v>2.81E-2</v>
      </c>
      <c r="O1009" s="52">
        <v>137.5694</v>
      </c>
      <c r="P1009" s="50">
        <v>1220</v>
      </c>
      <c r="Q1009" s="52">
        <v>2287.39</v>
      </c>
      <c r="R1009" s="50">
        <v>6364</v>
      </c>
      <c r="S1009" s="30">
        <v>98.27</v>
      </c>
      <c r="T1009" s="50">
        <v>7.0382999999999996</v>
      </c>
      <c r="U1009" s="50">
        <v>7.0434999999999999</v>
      </c>
      <c r="V1009" s="50" t="s">
        <v>385</v>
      </c>
      <c r="W1009" s="22" t="s">
        <v>385</v>
      </c>
      <c r="X1009" s="22" t="s">
        <v>385</v>
      </c>
    </row>
    <row r="1010" spans="1:24" ht="18.75" customHeight="1">
      <c r="A1010" s="176">
        <v>43794</v>
      </c>
      <c r="B1010" s="50">
        <v>174.80670000000001</v>
      </c>
      <c r="C1010" s="50">
        <v>241.75659999999999</v>
      </c>
      <c r="D1010" s="50">
        <v>65.468999999999994</v>
      </c>
      <c r="E1010" s="50">
        <v>11.87</v>
      </c>
      <c r="F1010" s="51">
        <v>1.5817000000000001E-2</v>
      </c>
      <c r="G1010" s="51">
        <v>1.6133999999999999E-2</v>
      </c>
      <c r="H1010" s="51">
        <v>1.5979E-2</v>
      </c>
      <c r="I1010" s="51">
        <v>1.6108000000000001E-2</v>
      </c>
      <c r="J1010" s="51">
        <v>1.7551000000000001E-2</v>
      </c>
      <c r="K1010" s="51">
        <v>1.6945000000000002E-2</v>
      </c>
      <c r="L1010" s="51">
        <v>2.2013000000000001E-2</v>
      </c>
      <c r="M1010" s="51">
        <v>1.5979E-2</v>
      </c>
      <c r="N1010" s="51">
        <v>2.8060000000000002E-2</v>
      </c>
      <c r="O1010" s="52">
        <v>137.5428</v>
      </c>
      <c r="P1010" s="50">
        <v>1220</v>
      </c>
      <c r="Q1010" s="52">
        <v>2287.39</v>
      </c>
      <c r="R1010" s="50">
        <v>6364</v>
      </c>
      <c r="S1010" s="30">
        <v>97.992999999999995</v>
      </c>
      <c r="T1010" s="50">
        <v>7.0289000000000001</v>
      </c>
      <c r="U1010" s="50">
        <v>7.0324</v>
      </c>
      <c r="V1010" s="50" t="s">
        <v>385</v>
      </c>
      <c r="W1010" s="22" t="s">
        <v>385</v>
      </c>
      <c r="X1010" s="22" t="s">
        <v>385</v>
      </c>
    </row>
    <row r="1011" spans="1:24" ht="18.75" customHeight="1">
      <c r="A1011" s="176">
        <v>43791</v>
      </c>
      <c r="B1011" s="50">
        <v>174.63149999999999</v>
      </c>
      <c r="C1011" s="50">
        <v>241.63040000000001</v>
      </c>
      <c r="D1011" s="50">
        <v>65.942999999999998</v>
      </c>
      <c r="E1011" s="50">
        <v>12.34</v>
      </c>
      <c r="F1011" s="51">
        <v>1.5765999999999999E-2</v>
      </c>
      <c r="G1011" s="51">
        <v>1.6277E-2</v>
      </c>
      <c r="H1011" s="51">
        <v>1.6087000000000001E-2</v>
      </c>
      <c r="I1011" s="51">
        <v>1.6240000000000001E-2</v>
      </c>
      <c r="J1011" s="51">
        <v>1.7706E-2</v>
      </c>
      <c r="K1011" s="51">
        <v>1.7041000000000001E-2</v>
      </c>
      <c r="L1011" s="51">
        <v>2.2209E-2</v>
      </c>
      <c r="M1011" s="51">
        <v>1.6087000000000001E-2</v>
      </c>
      <c r="N1011" s="51">
        <v>2.7879999999999999E-2</v>
      </c>
      <c r="O1011" s="52">
        <v>137.54429999999999</v>
      </c>
      <c r="P1011" s="50">
        <v>1220</v>
      </c>
      <c r="Q1011" s="52">
        <v>2287.39</v>
      </c>
      <c r="R1011" s="50">
        <v>6364</v>
      </c>
      <c r="S1011" s="30">
        <v>97.933999999999997</v>
      </c>
      <c r="T1011" s="50">
        <v>7.0354000000000001</v>
      </c>
      <c r="U1011" s="50">
        <v>7.0404999999999998</v>
      </c>
      <c r="V1011" s="50" t="s">
        <v>385</v>
      </c>
      <c r="W1011" s="22" t="s">
        <v>385</v>
      </c>
      <c r="X1011" s="22" t="s">
        <v>385</v>
      </c>
    </row>
    <row r="1012" spans="1:24" ht="18.75" customHeight="1">
      <c r="A1012" s="176">
        <v>43790</v>
      </c>
      <c r="B1012" s="50">
        <v>174.64109999999999</v>
      </c>
      <c r="C1012" s="50">
        <v>241.74260000000001</v>
      </c>
      <c r="D1012" s="50">
        <v>65.722999999999999</v>
      </c>
      <c r="E1012" s="50">
        <v>13.13</v>
      </c>
      <c r="F1012" s="51">
        <v>1.5640000000000001E-2</v>
      </c>
      <c r="G1012" s="51">
        <v>1.6046000000000001E-2</v>
      </c>
      <c r="H1012" s="51">
        <v>1.5925999999999999E-2</v>
      </c>
      <c r="I1012" s="51">
        <v>1.6188999999999999E-2</v>
      </c>
      <c r="J1012" s="51">
        <v>1.7722999999999999E-2</v>
      </c>
      <c r="K1012" s="51">
        <v>1.7063999999999999E-2</v>
      </c>
      <c r="L1012" s="51">
        <v>2.2315000000000002E-2</v>
      </c>
      <c r="M1012" s="51">
        <v>1.5925999999999999E-2</v>
      </c>
      <c r="N1012" s="51">
        <v>2.7980000000000001E-2</v>
      </c>
      <c r="O1012" s="52">
        <v>137.54480000000001</v>
      </c>
      <c r="P1012" s="50">
        <v>1220</v>
      </c>
      <c r="Q1012" s="52">
        <v>2287.39</v>
      </c>
      <c r="R1012" s="50">
        <v>6364</v>
      </c>
      <c r="S1012" s="30">
        <v>97.855999999999995</v>
      </c>
      <c r="T1012" s="50">
        <v>7.0275999999999996</v>
      </c>
      <c r="U1012" s="50">
        <v>7.0274999999999999</v>
      </c>
      <c r="V1012" s="50" t="s">
        <v>385</v>
      </c>
      <c r="W1012" s="22" t="s">
        <v>385</v>
      </c>
      <c r="X1012" s="22" t="s">
        <v>385</v>
      </c>
    </row>
    <row r="1013" spans="1:24" ht="18.75" customHeight="1">
      <c r="A1013" s="176">
        <v>43789</v>
      </c>
      <c r="B1013" s="50">
        <v>174.89529999999999</v>
      </c>
      <c r="C1013" s="50">
        <v>241.82759999999999</v>
      </c>
      <c r="D1013" s="50">
        <v>65.289000000000001</v>
      </c>
      <c r="E1013" s="50">
        <v>12.78</v>
      </c>
      <c r="F1013" s="51">
        <v>1.5564E-2</v>
      </c>
      <c r="G1013" s="51">
        <v>1.5757E-2</v>
      </c>
      <c r="H1013" s="51">
        <v>1.5657999999999998E-2</v>
      </c>
      <c r="I1013" s="51">
        <v>1.5890000000000001E-2</v>
      </c>
      <c r="J1013" s="51">
        <v>1.7448999999999999E-2</v>
      </c>
      <c r="K1013" s="51">
        <v>1.6752E-2</v>
      </c>
      <c r="L1013" s="51">
        <v>2.2089999999999999E-2</v>
      </c>
      <c r="M1013" s="51">
        <v>1.5657999999999998E-2</v>
      </c>
      <c r="N1013" s="51">
        <v>2.8119999999999999E-2</v>
      </c>
      <c r="O1013" s="52">
        <v>137.51769999999999</v>
      </c>
      <c r="P1013" s="50">
        <v>1220</v>
      </c>
      <c r="Q1013" s="52">
        <v>2287.39</v>
      </c>
      <c r="R1013" s="50">
        <v>6364</v>
      </c>
      <c r="S1013" s="30">
        <v>97.793999999999997</v>
      </c>
      <c r="T1013" s="50">
        <v>7.0260999999999996</v>
      </c>
      <c r="U1013" s="50">
        <v>7.0259</v>
      </c>
      <c r="V1013" s="50" t="s">
        <v>385</v>
      </c>
      <c r="W1013" s="22" t="s">
        <v>385</v>
      </c>
      <c r="X1013" s="22" t="s">
        <v>385</v>
      </c>
    </row>
    <row r="1014" spans="1:24" ht="18.75" customHeight="1">
      <c r="A1014" s="176">
        <v>43788</v>
      </c>
      <c r="B1014" s="50">
        <v>174.589</v>
      </c>
      <c r="C1014" s="50">
        <v>241.56800000000001</v>
      </c>
      <c r="D1014" s="50">
        <v>64.027000000000001</v>
      </c>
      <c r="E1014" s="50">
        <v>12.86</v>
      </c>
      <c r="F1014" s="51">
        <v>1.5539000000000001E-2</v>
      </c>
      <c r="G1014" s="51">
        <v>1.5960999999999999E-2</v>
      </c>
      <c r="H1014" s="51">
        <v>1.5927E-2</v>
      </c>
      <c r="I1014" s="51">
        <v>1.6204E-2</v>
      </c>
      <c r="J1014" s="51">
        <v>1.7826000000000002E-2</v>
      </c>
      <c r="K1014" s="51">
        <v>1.7087999999999999E-2</v>
      </c>
      <c r="L1014" s="51">
        <v>2.2512999999999998E-2</v>
      </c>
      <c r="M1014" s="51">
        <v>1.5927E-2</v>
      </c>
      <c r="N1014" s="51">
        <v>2.819E-2</v>
      </c>
      <c r="O1014" s="52">
        <v>137.46029999999999</v>
      </c>
      <c r="P1014" s="50">
        <v>1220</v>
      </c>
      <c r="Q1014" s="52">
        <v>2287.39</v>
      </c>
      <c r="R1014" s="50">
        <v>6364</v>
      </c>
      <c r="S1014" s="30">
        <v>97.998999999999995</v>
      </c>
      <c r="T1014" s="50">
        <v>7.0080999999999998</v>
      </c>
      <c r="U1014" s="50">
        <v>7.0064000000000002</v>
      </c>
      <c r="V1014" s="50" t="s">
        <v>385</v>
      </c>
      <c r="W1014" s="22" t="s">
        <v>385</v>
      </c>
      <c r="X1014" s="22" t="s">
        <v>385</v>
      </c>
    </row>
    <row r="1015" spans="1:24" ht="18.75" customHeight="1">
      <c r="A1015" s="176">
        <v>43787</v>
      </c>
      <c r="B1015" s="50">
        <v>174.43289999999999</v>
      </c>
      <c r="C1015" s="50">
        <v>241.49590000000001</v>
      </c>
      <c r="D1015" s="50">
        <v>63.594000000000001</v>
      </c>
      <c r="E1015" s="50">
        <v>12.46</v>
      </c>
      <c r="F1015" s="51">
        <v>1.5535E-2</v>
      </c>
      <c r="G1015" s="51">
        <v>1.5980000000000001E-2</v>
      </c>
      <c r="H1015" s="51">
        <v>1.6035000000000001E-2</v>
      </c>
      <c r="I1015" s="51">
        <v>1.6352999999999999E-2</v>
      </c>
      <c r="J1015" s="51">
        <v>1.8152999999999999E-2</v>
      </c>
      <c r="K1015" s="51">
        <v>1.7328E-2</v>
      </c>
      <c r="L1015" s="51">
        <v>2.299E-2</v>
      </c>
      <c r="M1015" s="51">
        <v>1.6035000000000001E-2</v>
      </c>
      <c r="N1015" s="51">
        <v>2.8389999999999999E-2</v>
      </c>
      <c r="O1015" s="52">
        <v>137.45330000000001</v>
      </c>
      <c r="P1015" s="50">
        <v>1220</v>
      </c>
      <c r="Q1015" s="52">
        <v>2287.39</v>
      </c>
      <c r="R1015" s="50">
        <v>6364</v>
      </c>
      <c r="S1015" s="30">
        <v>98.162999999999997</v>
      </c>
      <c r="T1015" s="50">
        <v>7.0208000000000004</v>
      </c>
      <c r="U1015" s="50">
        <v>7.0186999999999999</v>
      </c>
      <c r="V1015" s="50" t="s">
        <v>385</v>
      </c>
      <c r="W1015" s="22" t="s">
        <v>385</v>
      </c>
      <c r="X1015" s="22" t="s">
        <v>385</v>
      </c>
    </row>
    <row r="1016" spans="1:24" ht="18.75" customHeight="1">
      <c r="A1016" s="176">
        <v>43784</v>
      </c>
      <c r="B1016" s="50">
        <v>174.2216</v>
      </c>
      <c r="C1016" s="50">
        <v>241.3518</v>
      </c>
      <c r="D1016" s="50">
        <v>65.516000000000005</v>
      </c>
      <c r="E1016" s="50">
        <v>12.05</v>
      </c>
      <c r="F1016" s="51">
        <v>1.5613E-2</v>
      </c>
      <c r="G1016" s="51">
        <v>1.6101000000000001E-2</v>
      </c>
      <c r="H1016" s="51">
        <v>1.6115999999999998E-2</v>
      </c>
      <c r="I1016" s="51">
        <v>1.6468E-2</v>
      </c>
      <c r="J1016" s="51">
        <v>1.8308000000000001E-2</v>
      </c>
      <c r="K1016" s="51">
        <v>1.7448000000000002E-2</v>
      </c>
      <c r="L1016" s="51">
        <v>2.3047000000000002E-2</v>
      </c>
      <c r="M1016" s="51">
        <v>1.6115999999999998E-2</v>
      </c>
      <c r="N1016" s="51">
        <v>2.8670000000000001E-2</v>
      </c>
      <c r="O1016" s="52">
        <v>137.43279999999999</v>
      </c>
      <c r="P1016" s="50">
        <v>1220</v>
      </c>
      <c r="Q1016" s="52">
        <v>2287.39</v>
      </c>
      <c r="R1016" s="50">
        <v>6364</v>
      </c>
      <c r="S1016" s="30">
        <v>98.373000000000005</v>
      </c>
      <c r="T1016" s="50">
        <v>7.0233999999999996</v>
      </c>
      <c r="U1016" s="50">
        <v>7.0298999999999996</v>
      </c>
      <c r="V1016" s="50" t="s">
        <v>385</v>
      </c>
      <c r="W1016" s="22" t="s">
        <v>385</v>
      </c>
      <c r="X1016" s="22" t="s">
        <v>385</v>
      </c>
    </row>
    <row r="1017" spans="1:24" ht="18.75" customHeight="1">
      <c r="A1017" s="176">
        <v>43783</v>
      </c>
      <c r="B1017" s="50">
        <v>174.36879999999999</v>
      </c>
      <c r="C1017" s="50">
        <v>241.31659999999999</v>
      </c>
      <c r="D1017" s="50">
        <v>65.516000000000005</v>
      </c>
      <c r="E1017" s="50">
        <v>13.05</v>
      </c>
      <c r="F1017" s="51">
        <v>1.5615E-2</v>
      </c>
      <c r="G1017" s="51">
        <v>1.5914000000000001E-2</v>
      </c>
      <c r="H1017" s="51">
        <v>1.5928999999999999E-2</v>
      </c>
      <c r="I1017" s="51">
        <v>1.6284E-2</v>
      </c>
      <c r="J1017" s="51">
        <v>1.8186000000000001E-2</v>
      </c>
      <c r="K1017" s="51">
        <v>1.7278000000000002E-2</v>
      </c>
      <c r="L1017" s="51">
        <v>2.2997E-2</v>
      </c>
      <c r="M1017" s="51">
        <v>1.5928999999999999E-2</v>
      </c>
      <c r="N1017" s="51">
        <v>2.87E-2</v>
      </c>
      <c r="O1017" s="52">
        <v>137.3989</v>
      </c>
      <c r="P1017" s="50">
        <v>1220</v>
      </c>
      <c r="Q1017" s="52">
        <v>2287.39</v>
      </c>
      <c r="R1017" s="50">
        <v>6364</v>
      </c>
      <c r="S1017" s="30">
        <v>98.308999999999997</v>
      </c>
      <c r="T1017" s="50">
        <v>7.0079000000000002</v>
      </c>
      <c r="U1017" s="50">
        <v>7.0242000000000004</v>
      </c>
      <c r="V1017" s="50" t="s">
        <v>385</v>
      </c>
      <c r="W1017" s="22" t="s">
        <v>385</v>
      </c>
      <c r="X1017" s="22" t="s">
        <v>385</v>
      </c>
    </row>
    <row r="1018" spans="1:24" ht="18.75" customHeight="1">
      <c r="A1018" s="176">
        <v>43782</v>
      </c>
      <c r="B1018" s="50">
        <v>174.0393</v>
      </c>
      <c r="C1018" s="50">
        <v>241.24789999999999</v>
      </c>
      <c r="D1018" s="50">
        <v>63.293999999999997</v>
      </c>
      <c r="E1018" s="50">
        <v>13</v>
      </c>
      <c r="F1018" s="51">
        <v>1.5640999999999999E-2</v>
      </c>
      <c r="G1018" s="51">
        <v>1.636E-2</v>
      </c>
      <c r="H1018" s="51">
        <v>1.6544E-2</v>
      </c>
      <c r="I1018" s="51">
        <v>1.6910999999999999E-2</v>
      </c>
      <c r="J1018" s="51">
        <v>1.8859999999999998E-2</v>
      </c>
      <c r="K1018" s="51">
        <v>1.7951999999999999E-2</v>
      </c>
      <c r="L1018" s="51">
        <v>2.3647999999999999E-2</v>
      </c>
      <c r="M1018" s="51">
        <v>1.6544E-2</v>
      </c>
      <c r="N1018" s="51">
        <v>2.8629999999999999E-2</v>
      </c>
      <c r="O1018" s="52">
        <v>137.39259999999999</v>
      </c>
      <c r="P1018" s="50">
        <v>1220</v>
      </c>
      <c r="Q1018" s="52">
        <v>2287.39</v>
      </c>
      <c r="R1018" s="50">
        <v>6364</v>
      </c>
      <c r="S1018" s="30">
        <v>98.2</v>
      </c>
      <c r="T1018" s="50">
        <v>7.0103</v>
      </c>
      <c r="U1018" s="50">
        <v>7.0076000000000001</v>
      </c>
      <c r="V1018" s="50" t="s">
        <v>385</v>
      </c>
      <c r="W1018" s="22" t="s">
        <v>385</v>
      </c>
      <c r="X1018" s="22" t="s">
        <v>385</v>
      </c>
    </row>
    <row r="1019" spans="1:24" ht="18.75" customHeight="1">
      <c r="A1019" s="176">
        <v>43781</v>
      </c>
      <c r="B1019" s="50">
        <v>173.7586</v>
      </c>
      <c r="C1019" s="50">
        <v>241.2107</v>
      </c>
      <c r="D1019" s="50">
        <v>63.293999999999997</v>
      </c>
      <c r="E1019" s="50">
        <v>12.68</v>
      </c>
      <c r="F1019" s="51">
        <v>1.5637000000000002E-2</v>
      </c>
      <c r="G1019" s="51">
        <v>1.6622999999999999E-2</v>
      </c>
      <c r="H1019" s="51">
        <v>1.6919E-2</v>
      </c>
      <c r="I1019" s="51">
        <v>1.7391E-2</v>
      </c>
      <c r="J1019" s="51">
        <v>1.9347E-2</v>
      </c>
      <c r="K1019" s="51">
        <v>1.8459E-2</v>
      </c>
      <c r="L1019" s="51">
        <v>2.4161999999999999E-2</v>
      </c>
      <c r="M1019" s="51">
        <v>1.6919E-2</v>
      </c>
      <c r="N1019" s="51">
        <v>2.86E-2</v>
      </c>
      <c r="O1019" s="52">
        <v>137.3683</v>
      </c>
      <c r="P1019" s="50">
        <v>1220</v>
      </c>
      <c r="Q1019" s="52">
        <v>2287.39</v>
      </c>
      <c r="R1019" s="50">
        <v>6364</v>
      </c>
      <c r="S1019" s="30">
        <v>98.352999999999994</v>
      </c>
      <c r="T1019" s="50">
        <v>6.9958999999999998</v>
      </c>
      <c r="U1019" s="50">
        <v>6.9863999999999997</v>
      </c>
      <c r="V1019" s="50" t="s">
        <v>385</v>
      </c>
      <c r="W1019" s="22" t="s">
        <v>385</v>
      </c>
      <c r="X1019" s="22" t="s">
        <v>385</v>
      </c>
    </row>
    <row r="1020" spans="1:24" ht="18.75" customHeight="1">
      <c r="A1020" s="176">
        <v>43780</v>
      </c>
      <c r="B1020" s="50">
        <v>173.48599999999999</v>
      </c>
      <c r="C1020" s="50">
        <v>241.08099999999999</v>
      </c>
      <c r="D1020" s="50">
        <v>63.293999999999997</v>
      </c>
      <c r="E1020" s="50">
        <v>12.69</v>
      </c>
      <c r="F1020" s="51">
        <v>1.5433000000000001E-2</v>
      </c>
      <c r="G1020" s="51">
        <v>1.6742E-2</v>
      </c>
      <c r="H1020" s="51">
        <v>1.7025999999999999E-2</v>
      </c>
      <c r="I1020" s="51">
        <v>1.7455999999999999E-2</v>
      </c>
      <c r="J1020" s="51">
        <v>1.9417E-2</v>
      </c>
      <c r="K1020" s="51">
        <v>1.8578999999999998E-2</v>
      </c>
      <c r="L1020" s="51">
        <v>2.4243000000000001E-2</v>
      </c>
      <c r="M1020" s="51">
        <v>1.7025999999999999E-2</v>
      </c>
      <c r="N1020" s="51">
        <v>2.8549999999999999E-2</v>
      </c>
      <c r="O1020" s="52">
        <v>137.36689999999999</v>
      </c>
      <c r="P1020" s="50">
        <v>1220</v>
      </c>
      <c r="Q1020" s="52">
        <v>2287.39</v>
      </c>
      <c r="R1020" s="50">
        <v>6364</v>
      </c>
      <c r="S1020" s="30">
        <v>98.143000000000001</v>
      </c>
      <c r="T1020" s="50">
        <v>6.9783999999999997</v>
      </c>
      <c r="U1020" s="50">
        <v>6.9711999999999996</v>
      </c>
      <c r="V1020" s="50" t="s">
        <v>385</v>
      </c>
      <c r="W1020" s="22" t="s">
        <v>385</v>
      </c>
      <c r="X1020" s="22" t="s">
        <v>385</v>
      </c>
    </row>
    <row r="1021" spans="1:24" ht="18.75" customHeight="1">
      <c r="A1021" s="176">
        <v>43777</v>
      </c>
      <c r="B1021" s="50">
        <v>173.48599999999999</v>
      </c>
      <c r="C1021" s="50">
        <v>241.08099999999999</v>
      </c>
      <c r="D1021" s="50">
        <v>63.293999999999997</v>
      </c>
      <c r="E1021" s="50">
        <v>12.07</v>
      </c>
      <c r="F1021" s="51">
        <v>1.5433000000000001E-2</v>
      </c>
      <c r="G1021" s="51">
        <v>1.6742E-2</v>
      </c>
      <c r="H1021" s="51">
        <v>1.7025999999999999E-2</v>
      </c>
      <c r="I1021" s="51">
        <v>1.7455999999999999E-2</v>
      </c>
      <c r="J1021" s="51">
        <v>1.9417E-2</v>
      </c>
      <c r="K1021" s="51">
        <v>1.8578999999999998E-2</v>
      </c>
      <c r="L1021" s="51">
        <v>2.4243000000000001E-2</v>
      </c>
      <c r="M1021" s="51">
        <v>1.7025999999999999E-2</v>
      </c>
      <c r="N1021" s="51">
        <v>2.87E-2</v>
      </c>
      <c r="O1021" s="52">
        <v>137.36019999999999</v>
      </c>
      <c r="P1021" s="50">
        <v>1220</v>
      </c>
      <c r="Q1021" s="52">
        <v>2287.39</v>
      </c>
      <c r="R1021" s="50">
        <v>6364</v>
      </c>
      <c r="S1021" s="30">
        <v>97.951999999999998</v>
      </c>
      <c r="T1021" s="50">
        <v>6.9981</v>
      </c>
      <c r="U1021" s="50">
        <v>7.0128000000000004</v>
      </c>
      <c r="V1021" s="50" t="s">
        <v>385</v>
      </c>
      <c r="W1021" s="22" t="s">
        <v>385</v>
      </c>
      <c r="X1021" s="22" t="s">
        <v>385</v>
      </c>
    </row>
    <row r="1022" spans="1:24" ht="18.75" customHeight="1">
      <c r="A1022" s="176">
        <v>43776</v>
      </c>
      <c r="B1022" s="50">
        <v>173.47790000000001</v>
      </c>
      <c r="C1022" s="50">
        <v>240.79490000000001</v>
      </c>
      <c r="D1022" s="50">
        <v>63.293999999999997</v>
      </c>
      <c r="E1022" s="50">
        <v>12.73</v>
      </c>
      <c r="F1022" s="51">
        <v>1.5538E-2</v>
      </c>
      <c r="G1022" s="51">
        <v>1.6671999999999999E-2</v>
      </c>
      <c r="H1022" s="51">
        <v>1.6889000000000001E-2</v>
      </c>
      <c r="I1022" s="51">
        <v>1.7302000000000001E-2</v>
      </c>
      <c r="J1022" s="51">
        <v>1.9172999999999999E-2</v>
      </c>
      <c r="K1022" s="51">
        <v>1.8334E-2</v>
      </c>
      <c r="L1022" s="51">
        <v>2.3973999999999999E-2</v>
      </c>
      <c r="M1022" s="51">
        <v>1.6889000000000001E-2</v>
      </c>
      <c r="N1022" s="51">
        <v>2.8580000000000001E-2</v>
      </c>
      <c r="O1022" s="52">
        <v>137.32929999999999</v>
      </c>
      <c r="P1022" s="50">
        <v>1220</v>
      </c>
      <c r="Q1022" s="52">
        <v>2287.39</v>
      </c>
      <c r="R1022" s="50">
        <v>6364</v>
      </c>
      <c r="S1022" s="30">
        <v>97.983000000000004</v>
      </c>
      <c r="T1022" s="50">
        <v>7.0096999999999996</v>
      </c>
      <c r="U1022" s="50">
        <v>7.0026000000000002</v>
      </c>
      <c r="V1022" s="50" t="s">
        <v>385</v>
      </c>
      <c r="W1022" s="22" t="s">
        <v>385</v>
      </c>
      <c r="X1022" s="22" t="s">
        <v>385</v>
      </c>
    </row>
    <row r="1023" spans="1:24" ht="18.75" customHeight="1">
      <c r="A1023" s="176">
        <v>43775</v>
      </c>
      <c r="B1023" s="50">
        <v>174.16900000000001</v>
      </c>
      <c r="C1023" s="50">
        <v>240.70869999999999</v>
      </c>
      <c r="D1023" s="50">
        <v>64.063000000000002</v>
      </c>
      <c r="E1023" s="50">
        <v>12.62</v>
      </c>
      <c r="F1023" s="51">
        <v>1.541E-2</v>
      </c>
      <c r="G1023" s="51">
        <v>1.6086E-2</v>
      </c>
      <c r="H1023" s="51">
        <v>1.6116999999999999E-2</v>
      </c>
      <c r="I1023" s="51">
        <v>1.6310999999999999E-2</v>
      </c>
      <c r="J1023" s="51">
        <v>1.8283000000000001E-2</v>
      </c>
      <c r="K1023" s="51">
        <v>1.7347000000000001E-2</v>
      </c>
      <c r="L1023" s="51">
        <v>2.3156E-2</v>
      </c>
      <c r="M1023" s="51">
        <v>1.6116999999999999E-2</v>
      </c>
      <c r="N1023" s="51">
        <v>2.861E-2</v>
      </c>
      <c r="O1023" s="52">
        <v>137.285</v>
      </c>
      <c r="P1023" s="50">
        <v>1220</v>
      </c>
      <c r="Q1023" s="52">
        <v>2287.39</v>
      </c>
      <c r="R1023" s="50">
        <v>6364</v>
      </c>
      <c r="S1023" s="30">
        <v>97.504999999999995</v>
      </c>
      <c r="T1023" s="50">
        <v>7.0304000000000002</v>
      </c>
      <c r="U1023" s="50">
        <v>7.0330000000000004</v>
      </c>
      <c r="V1023" s="50" t="s">
        <v>385</v>
      </c>
      <c r="W1023" s="22" t="s">
        <v>385</v>
      </c>
      <c r="X1023" s="22" t="s">
        <v>385</v>
      </c>
    </row>
    <row r="1024" spans="1:24" ht="18.75" customHeight="1">
      <c r="A1024" s="176">
        <v>43774</v>
      </c>
      <c r="B1024" s="50">
        <v>173.78059999999999</v>
      </c>
      <c r="C1024" s="50">
        <v>240.6704</v>
      </c>
      <c r="D1024" s="50">
        <v>63.313000000000002</v>
      </c>
      <c r="E1024" s="50">
        <v>13.1</v>
      </c>
      <c r="F1024" s="51">
        <v>1.536E-2</v>
      </c>
      <c r="G1024" s="51">
        <v>1.6244999999999999E-2</v>
      </c>
      <c r="H1024" s="51">
        <v>1.6372000000000001E-2</v>
      </c>
      <c r="I1024" s="51">
        <v>1.6639999999999999E-2</v>
      </c>
      <c r="J1024" s="51">
        <v>1.8584E-2</v>
      </c>
      <c r="K1024" s="51">
        <v>1.7683000000000001E-2</v>
      </c>
      <c r="L1024" s="51">
        <v>2.3383999999999999E-2</v>
      </c>
      <c r="M1024" s="51">
        <v>1.6372000000000001E-2</v>
      </c>
      <c r="N1024" s="51">
        <v>2.861E-2</v>
      </c>
      <c r="O1024" s="52">
        <v>137.25</v>
      </c>
      <c r="P1024" s="50">
        <v>1220</v>
      </c>
      <c r="Q1024" s="52">
        <v>2287.39</v>
      </c>
      <c r="R1024" s="50">
        <v>6364</v>
      </c>
      <c r="S1024" s="30">
        <v>97.239000000000004</v>
      </c>
      <c r="T1024" s="50">
        <v>7.0369999999999999</v>
      </c>
      <c r="U1024" s="50">
        <v>7.0419</v>
      </c>
      <c r="V1024" s="50" t="s">
        <v>385</v>
      </c>
      <c r="W1024" s="22" t="s">
        <v>385</v>
      </c>
      <c r="X1024" s="22" t="s">
        <v>385</v>
      </c>
    </row>
    <row r="1025" spans="1:24" ht="18.75" customHeight="1">
      <c r="A1025" s="176">
        <v>43773</v>
      </c>
      <c r="B1025" s="50">
        <v>174.21190000000001</v>
      </c>
      <c r="C1025" s="50">
        <v>240.5341</v>
      </c>
      <c r="D1025" s="50">
        <v>64.894999999999996</v>
      </c>
      <c r="E1025" s="50">
        <v>12.83</v>
      </c>
      <c r="F1025" s="51">
        <v>1.5289000000000001E-2</v>
      </c>
      <c r="G1025" s="51">
        <v>1.5821999999999999E-2</v>
      </c>
      <c r="H1025" s="51">
        <v>1.5876999999999999E-2</v>
      </c>
      <c r="I1025" s="51">
        <v>1.5932000000000002E-2</v>
      </c>
      <c r="J1025" s="51">
        <v>1.7770000000000001E-2</v>
      </c>
      <c r="K1025" s="51">
        <v>1.6844999999999999E-2</v>
      </c>
      <c r="L1025" s="51">
        <v>2.2630000000000001E-2</v>
      </c>
      <c r="M1025" s="51">
        <v>1.5876999999999999E-2</v>
      </c>
      <c r="N1025" s="51">
        <v>2.8819999999999998E-2</v>
      </c>
      <c r="O1025" s="52">
        <v>137.25839999999999</v>
      </c>
      <c r="P1025" s="50">
        <v>1220</v>
      </c>
      <c r="Q1025" s="52">
        <v>2287.39</v>
      </c>
      <c r="R1025" s="50">
        <v>6364</v>
      </c>
      <c r="S1025" s="30">
        <v>97.352000000000004</v>
      </c>
      <c r="T1025" s="50">
        <v>7.0391000000000004</v>
      </c>
      <c r="U1025" s="50">
        <v>7.0465</v>
      </c>
      <c r="V1025" s="50" t="s">
        <v>385</v>
      </c>
      <c r="W1025" s="22" t="s">
        <v>385</v>
      </c>
      <c r="X1025" s="22" t="s">
        <v>385</v>
      </c>
    </row>
    <row r="1026" spans="1:24" ht="18.75" customHeight="1">
      <c r="A1026" s="176">
        <v>43770</v>
      </c>
      <c r="B1026" s="50">
        <v>174.50470000000001</v>
      </c>
      <c r="C1026" s="50">
        <v>240.4682</v>
      </c>
      <c r="D1026" s="50">
        <v>66.563000000000002</v>
      </c>
      <c r="E1026" s="50">
        <v>12.3</v>
      </c>
      <c r="F1026" s="51">
        <v>1.5136E-2</v>
      </c>
      <c r="G1026" s="51">
        <v>1.5520000000000001E-2</v>
      </c>
      <c r="H1026" s="51">
        <v>1.5438E-2</v>
      </c>
      <c r="I1026" s="51">
        <v>1.5424E-2</v>
      </c>
      <c r="J1026" s="51">
        <v>1.7103E-2</v>
      </c>
      <c r="K1026" s="51">
        <v>1.6274E-2</v>
      </c>
      <c r="L1026" s="51">
        <v>2.1897E-2</v>
      </c>
      <c r="M1026" s="51">
        <v>1.5438E-2</v>
      </c>
      <c r="N1026" s="51">
        <v>2.8660000000000001E-2</v>
      </c>
      <c r="O1026" s="52">
        <v>137.27189999999999</v>
      </c>
      <c r="P1026" s="50">
        <v>1220</v>
      </c>
      <c r="Q1026" s="52">
        <v>2330.46</v>
      </c>
      <c r="R1026" s="50">
        <v>6234.4000000000005</v>
      </c>
      <c r="S1026" s="30">
        <v>97.646000000000001</v>
      </c>
      <c r="T1026" s="50">
        <v>7.0552999999999999</v>
      </c>
      <c r="U1026" s="50">
        <v>7.0464000000000002</v>
      </c>
      <c r="V1026" s="50" t="s">
        <v>385</v>
      </c>
      <c r="W1026" s="22" t="s">
        <v>385</v>
      </c>
      <c r="X1026" s="22" t="s">
        <v>385</v>
      </c>
    </row>
    <row r="1027" spans="1:24" ht="18.75" customHeight="1">
      <c r="A1027" s="176">
        <v>43769</v>
      </c>
      <c r="B1027" s="50">
        <v>174.75530000000001</v>
      </c>
      <c r="C1027" s="50">
        <v>240.82089999999999</v>
      </c>
      <c r="D1027" s="50">
        <v>66.563000000000002</v>
      </c>
      <c r="E1027" s="50">
        <v>13.22</v>
      </c>
      <c r="F1027" s="51">
        <v>1.524E-2</v>
      </c>
      <c r="G1027" s="51">
        <v>1.5239000000000001E-2</v>
      </c>
      <c r="H1027" s="51">
        <v>1.5161000000000001E-2</v>
      </c>
      <c r="I1027" s="51">
        <v>1.5195E-2</v>
      </c>
      <c r="J1027" s="51">
        <v>1.6910000000000001E-2</v>
      </c>
      <c r="K1027" s="51">
        <v>1.6036999999999999E-2</v>
      </c>
      <c r="L1027" s="51">
        <v>2.1791000000000001E-2</v>
      </c>
      <c r="M1027" s="51">
        <v>1.5161000000000001E-2</v>
      </c>
      <c r="N1027" s="51">
        <v>2.887E-2</v>
      </c>
      <c r="O1027" s="52">
        <v>137.31389999999999</v>
      </c>
      <c r="P1027" s="50">
        <v>1220</v>
      </c>
      <c r="Q1027" s="52">
        <v>2330.46</v>
      </c>
      <c r="R1027" s="50">
        <v>6234.4000000000005</v>
      </c>
      <c r="S1027" s="30">
        <v>97.69</v>
      </c>
      <c r="T1027" s="50">
        <v>7.0658000000000003</v>
      </c>
      <c r="U1027" s="50">
        <v>7.0655999999999999</v>
      </c>
      <c r="V1027" s="50" t="s">
        <v>385</v>
      </c>
      <c r="W1027" s="22" t="s">
        <v>385</v>
      </c>
      <c r="X1027" s="22" t="s">
        <v>385</v>
      </c>
    </row>
    <row r="1028" spans="1:24" ht="18.75" customHeight="1">
      <c r="A1028" s="176">
        <v>43768</v>
      </c>
      <c r="B1028" s="50">
        <v>174.0351</v>
      </c>
      <c r="C1028" s="50">
        <v>240.7895</v>
      </c>
      <c r="D1028" s="50">
        <v>65.875</v>
      </c>
      <c r="E1028" s="50">
        <v>12.33</v>
      </c>
      <c r="F1028" s="51">
        <v>1.5726E-2</v>
      </c>
      <c r="G1028" s="51">
        <v>1.5976000000000001E-2</v>
      </c>
      <c r="H1028" s="51">
        <v>1.5949000000000001E-2</v>
      </c>
      <c r="I1028" s="51">
        <v>1.6060999999999999E-2</v>
      </c>
      <c r="J1028" s="51">
        <v>1.7715000000000002E-2</v>
      </c>
      <c r="K1028" s="51">
        <v>1.6844000000000001E-2</v>
      </c>
      <c r="L1028" s="51">
        <v>2.2520999999999999E-2</v>
      </c>
      <c r="M1028" s="51">
        <v>1.5949000000000001E-2</v>
      </c>
      <c r="N1028" s="51">
        <v>2.8729999999999999E-2</v>
      </c>
      <c r="O1028" s="52">
        <v>137.364</v>
      </c>
      <c r="P1028" s="50">
        <v>1220</v>
      </c>
      <c r="Q1028" s="52">
        <v>2330.46</v>
      </c>
      <c r="R1028" s="50">
        <v>6234.4000000000005</v>
      </c>
      <c r="S1028" s="30">
        <v>97.763999999999996</v>
      </c>
      <c r="T1028" s="50">
        <v>7.0682999999999998</v>
      </c>
      <c r="U1028" s="50">
        <v>7.0641999999999996</v>
      </c>
      <c r="V1028" s="50" t="s">
        <v>385</v>
      </c>
      <c r="W1028" s="22" t="s">
        <v>385</v>
      </c>
      <c r="X1028" s="22" t="s">
        <v>385</v>
      </c>
    </row>
    <row r="1029" spans="1:24" ht="18.75" customHeight="1">
      <c r="A1029" s="176">
        <v>43767</v>
      </c>
      <c r="B1029" s="50">
        <v>173.7611</v>
      </c>
      <c r="C1029" s="50">
        <v>240.81620000000001</v>
      </c>
      <c r="D1029" s="50">
        <v>65.875</v>
      </c>
      <c r="E1029" s="50">
        <v>13.2</v>
      </c>
      <c r="F1029" s="51">
        <v>1.6008000000000001E-2</v>
      </c>
      <c r="G1029" s="51">
        <v>1.6414999999999999E-2</v>
      </c>
      <c r="H1029" s="51">
        <v>1.6492E-2</v>
      </c>
      <c r="I1029" s="51">
        <v>1.6618000000000001E-2</v>
      </c>
      <c r="J1029" s="51">
        <v>1.8384999999999999E-2</v>
      </c>
      <c r="K1029" s="51">
        <v>1.7464E-2</v>
      </c>
      <c r="L1029" s="51">
        <v>2.3347E-2</v>
      </c>
      <c r="M1029" s="51">
        <v>1.6492E-2</v>
      </c>
      <c r="N1029" s="51">
        <v>2.8289999999999999E-2</v>
      </c>
      <c r="O1029" s="52">
        <v>137.3417</v>
      </c>
      <c r="P1029" s="50">
        <v>1220</v>
      </c>
      <c r="Q1029" s="52">
        <v>2330.46</v>
      </c>
      <c r="R1029" s="50">
        <v>6234.4000000000005</v>
      </c>
      <c r="S1029" s="30">
        <v>97.831000000000003</v>
      </c>
      <c r="T1029" s="50">
        <v>7.0654000000000003</v>
      </c>
      <c r="U1029" s="50">
        <v>7.0510999999999999</v>
      </c>
      <c r="V1029" s="50" t="s">
        <v>385</v>
      </c>
      <c r="W1029" s="22" t="s">
        <v>385</v>
      </c>
      <c r="X1029" s="22" t="s">
        <v>385</v>
      </c>
    </row>
    <row r="1030" spans="1:24" ht="18.75" customHeight="1">
      <c r="A1030" s="176">
        <v>43766</v>
      </c>
      <c r="B1030" s="50">
        <v>173.57050000000001</v>
      </c>
      <c r="C1030" s="50">
        <v>240.5633</v>
      </c>
      <c r="D1030" s="50">
        <v>66.906000000000006</v>
      </c>
      <c r="E1030" s="50">
        <v>13.11</v>
      </c>
      <c r="F1030" s="51">
        <v>1.6278000000000001E-2</v>
      </c>
      <c r="G1030" s="51">
        <v>1.6435000000000002E-2</v>
      </c>
      <c r="H1030" s="51">
        <v>1.6462999999999998E-2</v>
      </c>
      <c r="I1030" s="51">
        <v>1.6618000000000001E-2</v>
      </c>
      <c r="J1030" s="51">
        <v>1.8419999999999999E-2</v>
      </c>
      <c r="K1030" s="51">
        <v>1.7488E-2</v>
      </c>
      <c r="L1030" s="51">
        <v>2.3338999999999999E-2</v>
      </c>
      <c r="M1030" s="51">
        <v>1.6462999999999998E-2</v>
      </c>
      <c r="N1030" s="51">
        <v>2.818E-2</v>
      </c>
      <c r="O1030" s="52">
        <v>137.34559999999999</v>
      </c>
      <c r="P1030" s="50">
        <v>1220</v>
      </c>
      <c r="Q1030" s="52">
        <v>2330.46</v>
      </c>
      <c r="R1030" s="50">
        <v>6234.4000000000005</v>
      </c>
      <c r="S1030" s="30">
        <v>97.631</v>
      </c>
      <c r="T1030" s="50">
        <v>7.069</v>
      </c>
      <c r="U1030" s="50">
        <v>7.0731000000000002</v>
      </c>
      <c r="V1030" s="50" t="s">
        <v>385</v>
      </c>
      <c r="W1030" s="22" t="s">
        <v>385</v>
      </c>
      <c r="X1030" s="22" t="s">
        <v>385</v>
      </c>
    </row>
    <row r="1031" spans="1:24" ht="18.75" customHeight="1">
      <c r="A1031" s="176">
        <v>43763</v>
      </c>
      <c r="B1031" s="50">
        <v>173.77440000000001</v>
      </c>
      <c r="C1031" s="50">
        <v>240.23650000000001</v>
      </c>
      <c r="D1031" s="50">
        <v>68.406000000000006</v>
      </c>
      <c r="E1031" s="50">
        <v>12.65</v>
      </c>
      <c r="F1031" s="51">
        <v>1.6611999999999998E-2</v>
      </c>
      <c r="G1031" s="51">
        <v>1.6175999999999999E-2</v>
      </c>
      <c r="H1031" s="51">
        <v>1.6133999999999999E-2</v>
      </c>
      <c r="I1031" s="51">
        <v>1.6192000000000002E-2</v>
      </c>
      <c r="J1031" s="51">
        <v>1.7943000000000001E-2</v>
      </c>
      <c r="K1031" s="51">
        <v>1.7058E-2</v>
      </c>
      <c r="L1031" s="51">
        <v>2.2870000000000001E-2</v>
      </c>
      <c r="M1031" s="51">
        <v>1.6133999999999999E-2</v>
      </c>
      <c r="N1031" s="51">
        <v>2.7980000000000001E-2</v>
      </c>
      <c r="O1031" s="52">
        <v>137.31010000000001</v>
      </c>
      <c r="P1031" s="50">
        <v>1220</v>
      </c>
      <c r="Q1031" s="52">
        <v>2330.46</v>
      </c>
      <c r="R1031" s="50">
        <v>6234.4000000000005</v>
      </c>
      <c r="S1031" s="30">
        <v>97.491</v>
      </c>
      <c r="T1031" s="50">
        <v>7.0650000000000004</v>
      </c>
      <c r="U1031" s="50">
        <v>7.0610999999999997</v>
      </c>
      <c r="V1031" s="50" t="s">
        <v>385</v>
      </c>
      <c r="W1031" s="22" t="s">
        <v>385</v>
      </c>
      <c r="X1031" s="22" t="s">
        <v>385</v>
      </c>
    </row>
    <row r="1032" spans="1:24" ht="18.75" customHeight="1">
      <c r="A1032" s="176">
        <v>43762</v>
      </c>
      <c r="B1032" s="50">
        <v>174.0223</v>
      </c>
      <c r="C1032" s="50">
        <v>240.3724</v>
      </c>
      <c r="D1032" s="50">
        <v>69.718999999999994</v>
      </c>
      <c r="E1032" s="50">
        <v>13.71</v>
      </c>
      <c r="F1032" s="51">
        <v>1.6614E-2</v>
      </c>
      <c r="G1032" s="51">
        <v>1.5776999999999999E-2</v>
      </c>
      <c r="H1032" s="51">
        <v>1.5775000000000001E-2</v>
      </c>
      <c r="I1032" s="51">
        <v>1.5831999999999999E-2</v>
      </c>
      <c r="J1032" s="51">
        <v>1.7659999999999999E-2</v>
      </c>
      <c r="K1032" s="51">
        <v>1.6753000000000001E-2</v>
      </c>
      <c r="L1032" s="51">
        <v>2.2622E-2</v>
      </c>
      <c r="M1032" s="51">
        <v>1.5775000000000001E-2</v>
      </c>
      <c r="N1032" s="51">
        <v>2.802E-2</v>
      </c>
      <c r="O1032" s="52">
        <v>137.2987</v>
      </c>
      <c r="P1032" s="50">
        <v>1220</v>
      </c>
      <c r="Q1032" s="52">
        <v>2330.46</v>
      </c>
      <c r="R1032" s="50">
        <v>6234.4000000000005</v>
      </c>
      <c r="S1032" s="30">
        <v>97.525999999999996</v>
      </c>
      <c r="T1032" s="50">
        <v>7.0769000000000002</v>
      </c>
      <c r="U1032" s="50">
        <v>7.0758999999999999</v>
      </c>
      <c r="V1032" s="50" t="s">
        <v>385</v>
      </c>
      <c r="W1032" s="22" t="s">
        <v>385</v>
      </c>
      <c r="X1032" s="22" t="s">
        <v>385</v>
      </c>
    </row>
    <row r="1033" spans="1:24" ht="18.75" customHeight="1">
      <c r="A1033" s="176">
        <v>43761</v>
      </c>
      <c r="B1033" s="50">
        <v>174.05080000000001</v>
      </c>
      <c r="C1033" s="50">
        <v>240.29169999999999</v>
      </c>
      <c r="D1033" s="50">
        <v>69.718999999999994</v>
      </c>
      <c r="E1033" s="50">
        <v>14.01</v>
      </c>
      <c r="F1033" s="51">
        <v>1.6511999999999999E-2</v>
      </c>
      <c r="G1033" s="51">
        <v>1.5817000000000001E-2</v>
      </c>
      <c r="H1033" s="51">
        <v>1.5800000000000002E-2</v>
      </c>
      <c r="I1033" s="51">
        <v>1.5907999999999999E-2</v>
      </c>
      <c r="J1033" s="51">
        <v>1.7642000000000001E-2</v>
      </c>
      <c r="K1033" s="51">
        <v>1.6777E-2</v>
      </c>
      <c r="L1033" s="51">
        <v>2.2543000000000001E-2</v>
      </c>
      <c r="M1033" s="51">
        <v>1.5800000000000002E-2</v>
      </c>
      <c r="N1033" s="51">
        <v>2.8039999999999999E-2</v>
      </c>
      <c r="O1033" s="52">
        <v>137.31790000000001</v>
      </c>
      <c r="P1033" s="50">
        <v>1220</v>
      </c>
      <c r="Q1033" s="52">
        <v>2330.46</v>
      </c>
      <c r="R1033" s="50">
        <v>6234.4000000000005</v>
      </c>
      <c r="S1033" s="30">
        <v>97.328000000000003</v>
      </c>
      <c r="T1033" s="50">
        <v>7.0759999999999996</v>
      </c>
      <c r="U1033" s="50">
        <v>7.0698999999999996</v>
      </c>
      <c r="V1033" s="50" t="s">
        <v>385</v>
      </c>
      <c r="W1033" s="22" t="s">
        <v>385</v>
      </c>
      <c r="X1033" s="22" t="s">
        <v>385</v>
      </c>
    </row>
    <row r="1034" spans="1:24" ht="18.75" customHeight="1">
      <c r="A1034" s="176">
        <v>43760</v>
      </c>
      <c r="B1034" s="50">
        <v>174.0102</v>
      </c>
      <c r="C1034" s="50">
        <v>240.19210000000001</v>
      </c>
      <c r="D1034" s="50">
        <v>69.406000000000006</v>
      </c>
      <c r="E1034" s="50">
        <v>14.46</v>
      </c>
      <c r="F1034" s="51">
        <v>1.6385E-2</v>
      </c>
      <c r="G1034" s="51">
        <v>1.5944E-2</v>
      </c>
      <c r="H1034" s="51">
        <v>1.5798E-2</v>
      </c>
      <c r="I1034" s="51">
        <v>1.5858000000000001E-2</v>
      </c>
      <c r="J1034" s="51">
        <v>1.7607000000000001E-2</v>
      </c>
      <c r="K1034" s="51">
        <v>1.668E-2</v>
      </c>
      <c r="L1034" s="51">
        <v>2.2520999999999999E-2</v>
      </c>
      <c r="M1034" s="51">
        <v>1.5798E-2</v>
      </c>
      <c r="N1034" s="51">
        <v>2.8080000000000001E-2</v>
      </c>
      <c r="O1034" s="52">
        <v>137.26759999999999</v>
      </c>
      <c r="P1034" s="50">
        <v>1220</v>
      </c>
      <c r="Q1034" s="52">
        <v>2330.46</v>
      </c>
      <c r="R1034" s="50">
        <v>6234.4000000000005</v>
      </c>
      <c r="S1034" s="30">
        <v>97.281999999999996</v>
      </c>
      <c r="T1034" s="50">
        <v>7.0816999999999997</v>
      </c>
      <c r="U1034" s="50">
        <v>7.0715000000000003</v>
      </c>
      <c r="V1034" s="50" t="s">
        <v>385</v>
      </c>
      <c r="W1034" s="22" t="s">
        <v>385</v>
      </c>
      <c r="X1034" s="22" t="s">
        <v>385</v>
      </c>
    </row>
    <row r="1035" spans="1:24" ht="18.75" customHeight="1">
      <c r="A1035" s="176">
        <v>43759</v>
      </c>
      <c r="B1035" s="50">
        <v>173.74510000000001</v>
      </c>
      <c r="C1035" s="50">
        <v>239.49809999999999</v>
      </c>
      <c r="D1035" s="50">
        <v>70.625</v>
      </c>
      <c r="E1035" s="50">
        <v>14</v>
      </c>
      <c r="F1035" s="51">
        <v>1.6507999999999998E-2</v>
      </c>
      <c r="G1035" s="51">
        <v>1.6209999999999999E-2</v>
      </c>
      <c r="H1035" s="51">
        <v>1.6012999999999999E-2</v>
      </c>
      <c r="I1035" s="51">
        <v>1.6105999999999999E-2</v>
      </c>
      <c r="J1035" s="51">
        <v>1.7992999999999999E-2</v>
      </c>
      <c r="K1035" s="51">
        <v>1.704E-2</v>
      </c>
      <c r="L1035" s="51">
        <v>2.2912999999999999E-2</v>
      </c>
      <c r="M1035" s="51">
        <v>1.6012999999999999E-2</v>
      </c>
      <c r="N1035" s="51">
        <v>2.793E-2</v>
      </c>
      <c r="O1035" s="52">
        <v>137.25030000000001</v>
      </c>
      <c r="P1035" s="50">
        <v>1220</v>
      </c>
      <c r="Q1035" s="52">
        <v>2330.46</v>
      </c>
      <c r="R1035" s="50">
        <v>6234.4000000000005</v>
      </c>
      <c r="S1035" s="30">
        <v>97.606999999999999</v>
      </c>
      <c r="T1035" s="50">
        <v>7.0774999999999997</v>
      </c>
      <c r="U1035" s="50">
        <v>7.0811999999999999</v>
      </c>
      <c r="V1035" s="50" t="s">
        <v>385</v>
      </c>
      <c r="W1035" s="22" t="s">
        <v>385</v>
      </c>
      <c r="X1035" s="22" t="s">
        <v>385</v>
      </c>
    </row>
    <row r="1036" spans="1:24" ht="18.75" customHeight="1">
      <c r="A1036" s="176">
        <v>43756</v>
      </c>
      <c r="B1036" s="50">
        <v>173.95740000000001</v>
      </c>
      <c r="C1036" s="50">
        <v>239.1223</v>
      </c>
      <c r="D1036" s="50">
        <v>70.625</v>
      </c>
      <c r="E1036" s="50">
        <v>14.25</v>
      </c>
      <c r="F1036" s="51">
        <v>1.6559999999999998E-2</v>
      </c>
      <c r="G1036" s="51">
        <v>1.5736E-2</v>
      </c>
      <c r="H1036" s="51">
        <v>1.5552E-2</v>
      </c>
      <c r="I1036" s="51">
        <v>1.5675000000000001E-2</v>
      </c>
      <c r="J1036" s="51">
        <v>1.7536E-2</v>
      </c>
      <c r="K1036" s="51">
        <v>1.6559999999999998E-2</v>
      </c>
      <c r="L1036" s="51">
        <v>2.2492000000000002E-2</v>
      </c>
      <c r="M1036" s="51">
        <v>1.5552E-2</v>
      </c>
      <c r="N1036" s="51">
        <v>2.777E-2</v>
      </c>
      <c r="O1036" s="52">
        <v>137.23159999999999</v>
      </c>
      <c r="P1036" s="50">
        <v>1220</v>
      </c>
      <c r="Q1036" s="52">
        <v>2330.46</v>
      </c>
      <c r="R1036" s="50">
        <v>6234.4000000000005</v>
      </c>
      <c r="S1036" s="30">
        <v>98.001999999999995</v>
      </c>
      <c r="T1036" s="50">
        <v>7.0933000000000002</v>
      </c>
      <c r="U1036" s="50">
        <v>7.0998000000000001</v>
      </c>
      <c r="V1036" s="50" t="s">
        <v>385</v>
      </c>
      <c r="W1036" s="22" t="s">
        <v>385</v>
      </c>
      <c r="X1036" s="22" t="s">
        <v>385</v>
      </c>
    </row>
    <row r="1037" spans="1:24" ht="18.75" customHeight="1">
      <c r="A1037" s="176">
        <v>43755</v>
      </c>
      <c r="B1037" s="50">
        <v>173.8526</v>
      </c>
      <c r="C1037" s="50">
        <v>238.9504</v>
      </c>
      <c r="D1037" s="50">
        <v>71.875</v>
      </c>
      <c r="E1037" s="50">
        <v>13.79</v>
      </c>
      <c r="F1037" s="51">
        <v>1.6639000000000001E-2</v>
      </c>
      <c r="G1037" s="51">
        <v>1.5998999999999999E-2</v>
      </c>
      <c r="H1037" s="51">
        <v>1.5762999999999999E-2</v>
      </c>
      <c r="I1037" s="51">
        <v>1.5757E-2</v>
      </c>
      <c r="J1037" s="51">
        <v>1.7517999999999999E-2</v>
      </c>
      <c r="K1037" s="51">
        <v>1.6632000000000001E-2</v>
      </c>
      <c r="L1037" s="51">
        <v>2.2341E-2</v>
      </c>
      <c r="M1037" s="51">
        <v>1.5762999999999999E-2</v>
      </c>
      <c r="N1037" s="51">
        <v>2.7820000000000001E-2</v>
      </c>
      <c r="O1037" s="52">
        <v>137.17920000000001</v>
      </c>
      <c r="P1037" s="50">
        <v>1220</v>
      </c>
      <c r="Q1037" s="52">
        <v>2330.46</v>
      </c>
      <c r="R1037" s="50">
        <v>6234.4000000000005</v>
      </c>
      <c r="S1037" s="30">
        <v>98.287999999999997</v>
      </c>
      <c r="T1037" s="50">
        <v>7.0816999999999997</v>
      </c>
      <c r="U1037" s="50">
        <v>7.0843999999999996</v>
      </c>
      <c r="V1037" s="50" t="s">
        <v>385</v>
      </c>
      <c r="W1037" s="22" t="s">
        <v>385</v>
      </c>
      <c r="X1037" s="22" t="s">
        <v>385</v>
      </c>
    </row>
    <row r="1038" spans="1:24" ht="18.75" customHeight="1">
      <c r="A1038" s="176">
        <v>43754</v>
      </c>
      <c r="B1038" s="50">
        <v>173.82730000000001</v>
      </c>
      <c r="C1038" s="50">
        <v>238.89580000000001</v>
      </c>
      <c r="D1038" s="50">
        <v>72.813000000000002</v>
      </c>
      <c r="E1038" s="50">
        <v>13.68</v>
      </c>
      <c r="F1038" s="51">
        <v>1.6511999999999999E-2</v>
      </c>
      <c r="G1038" s="51">
        <v>1.5834999999999998E-2</v>
      </c>
      <c r="H1038" s="51">
        <v>1.5626000000000001E-2</v>
      </c>
      <c r="I1038" s="51">
        <v>1.5608E-2</v>
      </c>
      <c r="J1038" s="51">
        <v>1.7395000000000001E-2</v>
      </c>
      <c r="K1038" s="51">
        <v>1.6463999999999999E-2</v>
      </c>
      <c r="L1038" s="51">
        <v>2.2248E-2</v>
      </c>
      <c r="M1038" s="51">
        <v>1.5626000000000001E-2</v>
      </c>
      <c r="N1038" s="51">
        <v>2.7789999999999999E-2</v>
      </c>
      <c r="O1038" s="52">
        <v>137.15620000000001</v>
      </c>
      <c r="P1038" s="50">
        <v>1220</v>
      </c>
      <c r="Q1038" s="52">
        <v>2330.46</v>
      </c>
      <c r="R1038" s="50">
        <v>6234.4000000000005</v>
      </c>
      <c r="S1038" s="30">
        <v>98.453999999999994</v>
      </c>
      <c r="T1038" s="50">
        <v>7.0674999999999999</v>
      </c>
      <c r="U1038" s="50">
        <v>7.0693000000000001</v>
      </c>
      <c r="V1038" s="50" t="s">
        <v>385</v>
      </c>
      <c r="W1038" s="22" t="s">
        <v>385</v>
      </c>
      <c r="X1038" s="22" t="s">
        <v>385</v>
      </c>
    </row>
    <row r="1039" spans="1:24" ht="18.75" customHeight="1">
      <c r="A1039" s="176">
        <v>43753</v>
      </c>
      <c r="B1039" s="50">
        <v>173.59229999999999</v>
      </c>
      <c r="C1039" s="50">
        <v>238.71080000000001</v>
      </c>
      <c r="D1039" s="50">
        <v>73.5</v>
      </c>
      <c r="E1039" s="50">
        <v>13.54</v>
      </c>
      <c r="F1039" s="51">
        <v>1.6482E-2</v>
      </c>
      <c r="G1039" s="51">
        <v>1.618E-2</v>
      </c>
      <c r="H1039" s="51">
        <v>1.5973999999999999E-2</v>
      </c>
      <c r="I1039" s="51">
        <v>1.5970999999999999E-2</v>
      </c>
      <c r="J1039" s="51">
        <v>1.771E-2</v>
      </c>
      <c r="K1039" s="51">
        <v>1.6823000000000001E-2</v>
      </c>
      <c r="L1039" s="51">
        <v>2.2348E-2</v>
      </c>
      <c r="M1039" s="51">
        <v>1.5973999999999999E-2</v>
      </c>
      <c r="N1039" s="51">
        <v>2.7810000000000001E-2</v>
      </c>
      <c r="O1039" s="52">
        <v>137.1309</v>
      </c>
      <c r="P1039" s="50">
        <v>1220</v>
      </c>
      <c r="Q1039" s="52">
        <v>2330.46</v>
      </c>
      <c r="R1039" s="50">
        <v>6234.4000000000005</v>
      </c>
      <c r="S1039" s="30">
        <v>98.301000000000002</v>
      </c>
      <c r="T1039" s="50">
        <v>7.0883000000000003</v>
      </c>
      <c r="U1039" s="50">
        <v>7.0811000000000002</v>
      </c>
      <c r="V1039" s="50" t="s">
        <v>385</v>
      </c>
      <c r="W1039" s="22" t="s">
        <v>385</v>
      </c>
      <c r="X1039" s="22" t="s">
        <v>385</v>
      </c>
    </row>
    <row r="1040" spans="1:24" ht="18.75" customHeight="1">
      <c r="A1040" s="176">
        <v>43752</v>
      </c>
      <c r="B1040" s="50">
        <v>173.5222</v>
      </c>
      <c r="C1040" s="50">
        <v>238.05170000000001</v>
      </c>
      <c r="D1040" s="50">
        <v>74.218999999999994</v>
      </c>
      <c r="E1040" s="50">
        <v>14.57</v>
      </c>
      <c r="F1040" s="51">
        <v>1.6611000000000001E-2</v>
      </c>
      <c r="G1040" s="51">
        <v>1.5914000000000001E-2</v>
      </c>
      <c r="H1040" s="51">
        <v>1.5650000000000001E-2</v>
      </c>
      <c r="I1040" s="51">
        <v>1.5542E-2</v>
      </c>
      <c r="J1040" s="51">
        <v>1.729E-2</v>
      </c>
      <c r="K1040" s="51">
        <v>1.6417000000000001E-2</v>
      </c>
      <c r="L1040" s="51">
        <v>2.1940999999999999E-2</v>
      </c>
      <c r="M1040" s="51">
        <v>1.5650000000000001E-2</v>
      </c>
      <c r="N1040" s="51">
        <v>2.7740000000000001E-2</v>
      </c>
      <c r="O1040" s="52">
        <v>137.09639999999999</v>
      </c>
      <c r="P1040" s="50">
        <v>1220</v>
      </c>
      <c r="Q1040" s="52">
        <v>2330.46</v>
      </c>
      <c r="R1040" s="50">
        <v>6234.4000000000005</v>
      </c>
      <c r="S1040" s="30">
        <v>98.700999999999993</v>
      </c>
      <c r="T1040" s="50">
        <v>7.1162999999999998</v>
      </c>
      <c r="U1040" s="50">
        <v>7.1043000000000003</v>
      </c>
      <c r="V1040" s="50" t="s">
        <v>385</v>
      </c>
      <c r="W1040" s="22" t="s">
        <v>385</v>
      </c>
      <c r="X1040" s="22" t="s">
        <v>385</v>
      </c>
    </row>
    <row r="1041" spans="1:24" ht="18.75" customHeight="1">
      <c r="A1041" s="176">
        <v>43749</v>
      </c>
      <c r="B1041" s="50">
        <v>173.5222</v>
      </c>
      <c r="C1041" s="50">
        <v>238.05170000000001</v>
      </c>
      <c r="D1041" s="50">
        <v>75.25</v>
      </c>
      <c r="E1041" s="50">
        <v>15.58</v>
      </c>
      <c r="F1041" s="51">
        <v>1.6611000000000001E-2</v>
      </c>
      <c r="G1041" s="51">
        <v>1.5914000000000001E-2</v>
      </c>
      <c r="H1041" s="51">
        <v>1.5650000000000001E-2</v>
      </c>
      <c r="I1041" s="51">
        <v>1.5542E-2</v>
      </c>
      <c r="J1041" s="51">
        <v>1.729E-2</v>
      </c>
      <c r="K1041" s="51">
        <v>1.6417000000000001E-2</v>
      </c>
      <c r="L1041" s="51">
        <v>2.1940999999999999E-2</v>
      </c>
      <c r="M1041" s="51">
        <v>1.5650000000000001E-2</v>
      </c>
      <c r="N1041" s="51">
        <v>2.7629999999999998E-2</v>
      </c>
      <c r="O1041" s="52">
        <v>137.06039999999999</v>
      </c>
      <c r="P1041" s="50">
        <v>1220</v>
      </c>
      <c r="Q1041" s="52">
        <v>2330.46</v>
      </c>
      <c r="R1041" s="50">
        <v>6234.4000000000005</v>
      </c>
      <c r="S1041" s="30">
        <v>99.117999999999995</v>
      </c>
      <c r="T1041" s="50">
        <v>7.1322000000000001</v>
      </c>
      <c r="U1041" s="50">
        <v>7.1379999999999999</v>
      </c>
      <c r="V1041" s="50" t="s">
        <v>385</v>
      </c>
      <c r="W1041" s="22" t="s">
        <v>385</v>
      </c>
      <c r="X1041" s="22" t="s">
        <v>385</v>
      </c>
    </row>
    <row r="1042" spans="1:24" ht="18.75" customHeight="1">
      <c r="A1042" s="176">
        <v>43748</v>
      </c>
      <c r="B1042" s="50">
        <v>174.0086</v>
      </c>
      <c r="C1042" s="50">
        <v>237.71719999999999</v>
      </c>
      <c r="D1042" s="50">
        <v>79.094999999999999</v>
      </c>
      <c r="E1042" s="50">
        <v>17.57</v>
      </c>
      <c r="F1042" s="51">
        <v>1.6639000000000001E-2</v>
      </c>
      <c r="G1042" s="51">
        <v>1.5424E-2</v>
      </c>
      <c r="H1042" s="51">
        <v>1.5032999999999999E-2</v>
      </c>
      <c r="I1042" s="51">
        <v>1.4885000000000001E-2</v>
      </c>
      <c r="J1042" s="51">
        <v>1.6681000000000001E-2</v>
      </c>
      <c r="K1042" s="51">
        <v>1.5775000000000001E-2</v>
      </c>
      <c r="L1042" s="51">
        <v>2.1614999999999999E-2</v>
      </c>
      <c r="M1042" s="51">
        <v>1.5032999999999999E-2</v>
      </c>
      <c r="N1042" s="51">
        <v>2.76E-2</v>
      </c>
      <c r="O1042" s="52">
        <v>136.9759</v>
      </c>
      <c r="P1042" s="50">
        <v>1220</v>
      </c>
      <c r="Q1042" s="52">
        <v>2330.46</v>
      </c>
      <c r="R1042" s="50">
        <v>6234.4000000000005</v>
      </c>
      <c r="S1042" s="30">
        <v>99.132999999999996</v>
      </c>
      <c r="T1042" s="50">
        <v>7.1444000000000001</v>
      </c>
      <c r="U1042" s="50">
        <v>7.1642000000000001</v>
      </c>
      <c r="V1042" s="50" t="s">
        <v>385</v>
      </c>
      <c r="W1042" s="22" t="s">
        <v>385</v>
      </c>
      <c r="X1042" s="22" t="s">
        <v>385</v>
      </c>
    </row>
    <row r="1043" spans="1:24" ht="18.75" customHeight="1">
      <c r="A1043" s="176">
        <v>43747</v>
      </c>
      <c r="B1043" s="50">
        <v>174.46639999999999</v>
      </c>
      <c r="C1043" s="50">
        <v>237.5924</v>
      </c>
      <c r="D1043" s="50">
        <v>79.094999999999999</v>
      </c>
      <c r="E1043" s="50">
        <v>18.64</v>
      </c>
      <c r="F1043" s="51">
        <v>1.6743000000000001E-2</v>
      </c>
      <c r="G1043" s="51">
        <v>1.4657E-2</v>
      </c>
      <c r="H1043" s="51">
        <v>1.4257000000000001E-2</v>
      </c>
      <c r="I1043" s="51">
        <v>1.4037000000000001E-2</v>
      </c>
      <c r="J1043" s="51">
        <v>1.5835999999999999E-2</v>
      </c>
      <c r="K1043" s="51">
        <v>1.4924E-2</v>
      </c>
      <c r="L1043" s="51">
        <v>2.0840999999999998E-2</v>
      </c>
      <c r="M1043" s="51">
        <v>1.4257000000000001E-2</v>
      </c>
      <c r="N1043" s="51">
        <v>2.7609999999999999E-2</v>
      </c>
      <c r="O1043" s="52">
        <v>136.91550000000001</v>
      </c>
      <c r="P1043" s="50">
        <v>1220</v>
      </c>
      <c r="Q1043" s="52">
        <v>2330.46</v>
      </c>
      <c r="R1043" s="50">
        <v>6234.4000000000005</v>
      </c>
      <c r="S1043" s="30">
        <v>98.966999999999999</v>
      </c>
      <c r="T1043" s="50">
        <v>7.1482999999999999</v>
      </c>
      <c r="U1043" s="50">
        <v>7.1345000000000001</v>
      </c>
      <c r="V1043" s="50" t="s">
        <v>385</v>
      </c>
      <c r="W1043" s="22" t="s">
        <v>385</v>
      </c>
      <c r="X1043" s="22" t="s">
        <v>385</v>
      </c>
    </row>
    <row r="1044" spans="1:24" ht="18.75" customHeight="1">
      <c r="A1044" s="176">
        <v>43746</v>
      </c>
      <c r="B1044" s="50">
        <v>174.87610000000001</v>
      </c>
      <c r="C1044" s="50">
        <v>237.74289999999999</v>
      </c>
      <c r="D1044" s="50">
        <v>79.093999999999994</v>
      </c>
      <c r="E1044" s="50">
        <v>20.28</v>
      </c>
      <c r="F1044" s="51">
        <v>1.6667000000000001E-2</v>
      </c>
      <c r="G1044" s="51">
        <v>1.4194E-2</v>
      </c>
      <c r="H1044" s="51">
        <v>1.3691E-2</v>
      </c>
      <c r="I1044" s="51">
        <v>1.3517E-2</v>
      </c>
      <c r="J1044" s="51">
        <v>1.5289000000000001E-2</v>
      </c>
      <c r="K1044" s="51">
        <v>1.4407E-2</v>
      </c>
      <c r="L1044" s="51">
        <v>2.0292999999999999E-2</v>
      </c>
      <c r="M1044" s="51">
        <v>1.3691E-2</v>
      </c>
      <c r="N1044" s="51">
        <v>2.7709999999999999E-2</v>
      </c>
      <c r="O1044" s="52">
        <v>136.86949999999999</v>
      </c>
      <c r="P1044" s="50">
        <v>1220</v>
      </c>
      <c r="Q1044" s="52">
        <v>2330.46</v>
      </c>
      <c r="R1044" s="50">
        <v>6234.4000000000005</v>
      </c>
      <c r="S1044" s="30">
        <v>98.808000000000007</v>
      </c>
      <c r="T1044" s="50">
        <v>7.1482999999999999</v>
      </c>
      <c r="U1044" s="50">
        <v>7.1125999999999996</v>
      </c>
      <c r="V1044" s="50" t="s">
        <v>385</v>
      </c>
      <c r="W1044" s="22" t="s">
        <v>385</v>
      </c>
      <c r="X1044" s="22" t="s">
        <v>385</v>
      </c>
    </row>
    <row r="1045" spans="1:24" ht="18.75" customHeight="1">
      <c r="A1045" s="176">
        <v>43745</v>
      </c>
      <c r="B1045" s="50">
        <v>174.7552</v>
      </c>
      <c r="C1045" s="50">
        <v>237.55350000000001</v>
      </c>
      <c r="D1045" s="50">
        <v>79.093999999999994</v>
      </c>
      <c r="E1045" s="50">
        <v>17.86</v>
      </c>
      <c r="F1045" s="51">
        <v>1.7024999999999998E-2</v>
      </c>
      <c r="G1045" s="51">
        <v>1.4617E-2</v>
      </c>
      <c r="H1045" s="51">
        <v>1.4127000000000001E-2</v>
      </c>
      <c r="I1045" s="51">
        <v>1.3908E-2</v>
      </c>
      <c r="J1045" s="51">
        <v>1.558E-2</v>
      </c>
      <c r="K1045" s="51">
        <v>1.4760000000000001E-2</v>
      </c>
      <c r="L1045" s="51">
        <v>2.0483999999999999E-2</v>
      </c>
      <c r="M1045" s="51">
        <v>1.4127000000000001E-2</v>
      </c>
      <c r="N1045" s="51">
        <v>2.777E-2</v>
      </c>
      <c r="O1045" s="52">
        <v>136.85380000000001</v>
      </c>
      <c r="P1045" s="50">
        <v>1220</v>
      </c>
      <c r="Q1045" s="52">
        <v>2330.46</v>
      </c>
      <c r="R1045" s="50">
        <v>6234.4000000000005</v>
      </c>
      <c r="S1045" s="30">
        <v>98.864000000000004</v>
      </c>
      <c r="T1045" s="50">
        <v>7.1482999999999999</v>
      </c>
      <c r="U1045" s="50">
        <v>7.1284000000000001</v>
      </c>
      <c r="V1045" s="50" t="s">
        <v>385</v>
      </c>
      <c r="W1045" s="22" t="s">
        <v>385</v>
      </c>
      <c r="X1045" s="22" t="s">
        <v>385</v>
      </c>
    </row>
    <row r="1046" spans="1:24" ht="18.75" customHeight="1">
      <c r="A1046" s="176">
        <v>43742</v>
      </c>
      <c r="B1046" s="50">
        <v>175.02869999999999</v>
      </c>
      <c r="C1046" s="50">
        <v>237.4846</v>
      </c>
      <c r="D1046" s="50">
        <v>79.093999999999994</v>
      </c>
      <c r="E1046" s="50">
        <v>17.04</v>
      </c>
      <c r="F1046" s="51">
        <v>1.6872999999999999E-2</v>
      </c>
      <c r="G1046" s="51">
        <v>1.4036E-2</v>
      </c>
      <c r="H1046" s="51">
        <v>1.3585E-2</v>
      </c>
      <c r="I1046" s="51">
        <v>1.3469999999999999E-2</v>
      </c>
      <c r="J1046" s="51">
        <v>1.529E-2</v>
      </c>
      <c r="K1046" s="51">
        <v>1.4432E-2</v>
      </c>
      <c r="L1046" s="51">
        <v>2.0150999999999999E-2</v>
      </c>
      <c r="M1046" s="51">
        <v>1.3585E-2</v>
      </c>
      <c r="N1046" s="51">
        <v>2.777E-2</v>
      </c>
      <c r="O1046" s="52">
        <v>136.839</v>
      </c>
      <c r="P1046" s="50">
        <v>1220</v>
      </c>
      <c r="Q1046" s="52">
        <v>2330.46</v>
      </c>
      <c r="R1046" s="50">
        <v>6234.4000000000005</v>
      </c>
      <c r="S1046" s="30">
        <v>99.019000000000005</v>
      </c>
      <c r="T1046" s="50">
        <v>7.1482999999999999</v>
      </c>
      <c r="U1046" s="50">
        <v>7.1482999999999999</v>
      </c>
      <c r="V1046" s="50" t="s">
        <v>385</v>
      </c>
      <c r="W1046" s="22" t="s">
        <v>385</v>
      </c>
      <c r="X1046" s="22" t="s">
        <v>385</v>
      </c>
    </row>
    <row r="1047" spans="1:24" ht="18.75" customHeight="1">
      <c r="A1047" s="176">
        <v>43741</v>
      </c>
      <c r="B1047" s="50">
        <v>174.9545</v>
      </c>
      <c r="C1047" s="50">
        <v>237.12180000000001</v>
      </c>
      <c r="D1047" s="50">
        <v>79.531000000000006</v>
      </c>
      <c r="E1047" s="50">
        <v>19.12</v>
      </c>
      <c r="F1047" s="51">
        <v>1.6900999999999999E-2</v>
      </c>
      <c r="G1047" s="51">
        <v>1.3901E-2</v>
      </c>
      <c r="H1047" s="51">
        <v>1.3453E-2</v>
      </c>
      <c r="I1047" s="51">
        <v>1.3473000000000001E-2</v>
      </c>
      <c r="J1047" s="51">
        <v>1.5341E-2</v>
      </c>
      <c r="K1047" s="51">
        <v>1.4481000000000001E-2</v>
      </c>
      <c r="L1047" s="51">
        <v>2.0320999999999999E-2</v>
      </c>
      <c r="M1047" s="51">
        <v>1.3453E-2</v>
      </c>
      <c r="N1047" s="51">
        <v>2.777E-2</v>
      </c>
      <c r="O1047" s="52">
        <v>136.8237</v>
      </c>
      <c r="P1047" s="50">
        <v>1220</v>
      </c>
      <c r="Q1047" s="52">
        <v>2330.46</v>
      </c>
      <c r="R1047" s="50">
        <v>6234.4000000000005</v>
      </c>
      <c r="S1047" s="30">
        <v>99.128</v>
      </c>
      <c r="T1047" s="50">
        <v>7.1482999999999999</v>
      </c>
      <c r="U1047" s="50">
        <v>7.1470000000000002</v>
      </c>
      <c r="V1047" s="50" t="s">
        <v>385</v>
      </c>
      <c r="W1047" s="22" t="s">
        <v>385</v>
      </c>
      <c r="X1047" s="22" t="s">
        <v>385</v>
      </c>
    </row>
    <row r="1048" spans="1:24" ht="18.75" customHeight="1">
      <c r="A1048" s="176">
        <v>43740</v>
      </c>
      <c r="B1048" s="50">
        <v>174.47120000000001</v>
      </c>
      <c r="C1048" s="50">
        <v>236.97640000000001</v>
      </c>
      <c r="D1048" s="50">
        <v>78.406000000000006</v>
      </c>
      <c r="E1048" s="50">
        <v>20.56</v>
      </c>
      <c r="F1048" s="51">
        <v>1.7387E-2</v>
      </c>
      <c r="G1048" s="51">
        <v>1.478E-2</v>
      </c>
      <c r="H1048" s="51">
        <v>1.4321E-2</v>
      </c>
      <c r="I1048" s="51">
        <v>1.4316000000000001E-2</v>
      </c>
      <c r="J1048" s="51">
        <v>1.5991999999999999E-2</v>
      </c>
      <c r="K1048" s="51">
        <v>1.5233E-2</v>
      </c>
      <c r="L1048" s="51">
        <v>2.0875999999999999E-2</v>
      </c>
      <c r="M1048" s="51">
        <v>1.4321E-2</v>
      </c>
      <c r="N1048" s="51">
        <v>2.777E-2</v>
      </c>
      <c r="O1048" s="52">
        <v>136.8081</v>
      </c>
      <c r="P1048" s="50">
        <v>1220</v>
      </c>
      <c r="Q1048" s="52">
        <v>2330.46</v>
      </c>
      <c r="R1048" s="50">
        <v>6234.4000000000005</v>
      </c>
      <c r="S1048" s="30">
        <v>99.376999999999995</v>
      </c>
      <c r="T1048" s="50">
        <v>7.1482999999999999</v>
      </c>
      <c r="U1048" s="50">
        <v>7.1413000000000002</v>
      </c>
      <c r="V1048" s="50" t="s">
        <v>385</v>
      </c>
      <c r="W1048" s="22" t="s">
        <v>385</v>
      </c>
      <c r="X1048" s="22" t="s">
        <v>385</v>
      </c>
    </row>
    <row r="1049" spans="1:24" ht="18.75" customHeight="1">
      <c r="A1049" s="176">
        <v>43739</v>
      </c>
      <c r="B1049" s="50">
        <v>174.22499999999999</v>
      </c>
      <c r="C1049" s="50">
        <v>236.7123</v>
      </c>
      <c r="D1049" s="50">
        <v>76.427000000000007</v>
      </c>
      <c r="E1049" s="50">
        <v>18.559999999999999</v>
      </c>
      <c r="F1049" s="51">
        <v>1.7618000000000002E-2</v>
      </c>
      <c r="G1049" s="51">
        <v>1.5459000000000001E-2</v>
      </c>
      <c r="H1049" s="51">
        <v>1.4918000000000001E-2</v>
      </c>
      <c r="I1049" s="51">
        <v>1.4902E-2</v>
      </c>
      <c r="J1049" s="51">
        <v>1.6352999999999999E-2</v>
      </c>
      <c r="K1049" s="51">
        <v>1.5705E-2</v>
      </c>
      <c r="L1049" s="51">
        <v>2.0924999999999999E-2</v>
      </c>
      <c r="M1049" s="51">
        <v>1.4918000000000001E-2</v>
      </c>
      <c r="N1049" s="51">
        <v>2.777E-2</v>
      </c>
      <c r="O1049" s="52">
        <v>136.792</v>
      </c>
      <c r="P1049" s="50">
        <v>1150</v>
      </c>
      <c r="Q1049" s="52">
        <v>2327.19</v>
      </c>
      <c r="R1049" s="50">
        <v>6441.5</v>
      </c>
      <c r="S1049" s="30">
        <v>99.108999999999995</v>
      </c>
      <c r="T1049" s="50">
        <v>7.1227999999999998</v>
      </c>
      <c r="U1049" s="50">
        <v>7.1382000000000003</v>
      </c>
      <c r="V1049" s="50" t="s">
        <v>385</v>
      </c>
      <c r="W1049" s="22" t="s">
        <v>385</v>
      </c>
      <c r="X1049" s="22" t="s">
        <v>385</v>
      </c>
    </row>
    <row r="1050" spans="1:24" ht="18.75" customHeight="1">
      <c r="A1050" s="176">
        <v>43738</v>
      </c>
      <c r="B1050" s="50">
        <v>173.94909999999999</v>
      </c>
      <c r="C1050" s="50">
        <v>236.70140000000001</v>
      </c>
      <c r="D1050" s="50">
        <v>76.427000000000007</v>
      </c>
      <c r="E1050" s="50">
        <v>16.239999999999998</v>
      </c>
      <c r="F1050" s="51">
        <v>1.8071E-2</v>
      </c>
      <c r="G1050" s="51">
        <v>1.6216999999999999E-2</v>
      </c>
      <c r="H1050" s="51">
        <v>1.5596E-2</v>
      </c>
      <c r="I1050" s="51">
        <v>1.5440000000000001E-2</v>
      </c>
      <c r="J1050" s="51">
        <v>1.6646000000000001E-2</v>
      </c>
      <c r="K1050" s="51">
        <v>1.6131E-2</v>
      </c>
      <c r="L1050" s="51">
        <v>2.1104999999999999E-2</v>
      </c>
      <c r="M1050" s="51">
        <v>1.5596E-2</v>
      </c>
      <c r="N1050" s="51">
        <v>2.777E-2</v>
      </c>
      <c r="O1050" s="52">
        <v>136.7747</v>
      </c>
      <c r="P1050" s="50">
        <v>1150</v>
      </c>
      <c r="Q1050" s="52">
        <v>2327.19</v>
      </c>
      <c r="R1050" s="50">
        <v>6441.5</v>
      </c>
      <c r="S1050" s="30">
        <v>99.132000000000005</v>
      </c>
      <c r="T1050" s="50">
        <v>7.1326000000000001</v>
      </c>
      <c r="U1050" s="50">
        <v>7.1245000000000003</v>
      </c>
      <c r="V1050" s="50" t="s">
        <v>385</v>
      </c>
      <c r="W1050" s="22" t="s">
        <v>385</v>
      </c>
      <c r="X1050" s="22" t="s">
        <v>385</v>
      </c>
    </row>
    <row r="1051" spans="1:24" ht="18.75" customHeight="1">
      <c r="A1051" s="176">
        <v>43735</v>
      </c>
      <c r="B1051" s="50">
        <v>173.91569999999999</v>
      </c>
      <c r="C1051" s="50">
        <v>236.78569999999999</v>
      </c>
      <c r="D1051" s="50">
        <v>76.427000000000007</v>
      </c>
      <c r="E1051" s="50">
        <v>17.22</v>
      </c>
      <c r="F1051" s="51">
        <v>1.779E-2</v>
      </c>
      <c r="G1051" s="51">
        <v>1.6315E-2</v>
      </c>
      <c r="H1051" s="51">
        <v>1.5731999999999999E-2</v>
      </c>
      <c r="I1051" s="51">
        <v>1.562E-2</v>
      </c>
      <c r="J1051" s="51">
        <v>1.6801E-2</v>
      </c>
      <c r="K1051" s="51">
        <v>1.6226000000000001E-2</v>
      </c>
      <c r="L1051" s="51">
        <v>2.1285999999999999E-2</v>
      </c>
      <c r="M1051" s="51">
        <v>1.5731999999999999E-2</v>
      </c>
      <c r="N1051" s="51">
        <v>2.7609999999999999E-2</v>
      </c>
      <c r="O1051" s="52">
        <v>136.74260000000001</v>
      </c>
      <c r="P1051" s="50">
        <v>1150</v>
      </c>
      <c r="Q1051" s="52">
        <v>2327.19</v>
      </c>
      <c r="R1051" s="50">
        <v>6441.5</v>
      </c>
      <c r="S1051" s="30">
        <v>99.037000000000006</v>
      </c>
      <c r="T1051" s="50">
        <v>7.1315</v>
      </c>
      <c r="U1051" s="50">
        <v>7.1272000000000002</v>
      </c>
      <c r="V1051" s="50" t="s">
        <v>385</v>
      </c>
      <c r="W1051" s="22" t="s">
        <v>385</v>
      </c>
      <c r="X1051" s="22" t="s">
        <v>385</v>
      </c>
    </row>
    <row r="1052" spans="1:24" ht="18.75" customHeight="1">
      <c r="A1052" s="176">
        <v>43734</v>
      </c>
      <c r="B1052" s="50">
        <v>173.82409999999999</v>
      </c>
      <c r="C1052" s="50">
        <v>236.9469</v>
      </c>
      <c r="D1052" s="50">
        <v>75.75</v>
      </c>
      <c r="E1052" s="50">
        <v>16.07</v>
      </c>
      <c r="F1052" s="51">
        <v>1.8023999999999998E-2</v>
      </c>
      <c r="G1052" s="51">
        <v>1.6555E-2</v>
      </c>
      <c r="H1052" s="51">
        <v>1.5918999999999999E-2</v>
      </c>
      <c r="I1052" s="51">
        <v>1.5799000000000001E-2</v>
      </c>
      <c r="J1052" s="51">
        <v>1.6920999999999999E-2</v>
      </c>
      <c r="K1052" s="51">
        <v>1.6336E-2</v>
      </c>
      <c r="L1052" s="51">
        <v>2.1419000000000001E-2</v>
      </c>
      <c r="M1052" s="51">
        <v>1.5918999999999999E-2</v>
      </c>
      <c r="N1052" s="51">
        <v>2.751E-2</v>
      </c>
      <c r="O1052" s="52">
        <v>136.726</v>
      </c>
      <c r="P1052" s="50">
        <v>1150</v>
      </c>
      <c r="Q1052" s="52">
        <v>2327.19</v>
      </c>
      <c r="R1052" s="50">
        <v>6441.5</v>
      </c>
      <c r="S1052" s="30">
        <v>98.337000000000003</v>
      </c>
      <c r="T1052" s="50">
        <v>7.1163999999999996</v>
      </c>
      <c r="U1052" s="50">
        <v>7.1060999999999996</v>
      </c>
      <c r="V1052" s="50" t="s">
        <v>385</v>
      </c>
      <c r="W1052" s="22" t="s">
        <v>385</v>
      </c>
      <c r="X1052" s="22" t="s">
        <v>385</v>
      </c>
    </row>
    <row r="1053" spans="1:24" ht="18.75" customHeight="1">
      <c r="A1053" s="176">
        <v>43733</v>
      </c>
      <c r="B1053" s="50">
        <v>173.50319999999999</v>
      </c>
      <c r="C1053" s="50">
        <v>237.04640000000001</v>
      </c>
      <c r="D1053" s="50">
        <v>76.438000000000002</v>
      </c>
      <c r="E1053" s="50">
        <v>15.96</v>
      </c>
      <c r="F1053" s="51">
        <v>1.882E-2</v>
      </c>
      <c r="G1053" s="51">
        <v>1.6795000000000001E-2</v>
      </c>
      <c r="H1053" s="51">
        <v>1.6163E-2</v>
      </c>
      <c r="I1053" s="51">
        <v>1.6074000000000001E-2</v>
      </c>
      <c r="J1053" s="51">
        <v>1.7371999999999999E-2</v>
      </c>
      <c r="K1053" s="51">
        <v>1.6722999999999998E-2</v>
      </c>
      <c r="L1053" s="51">
        <v>2.1863E-2</v>
      </c>
      <c r="M1053" s="51">
        <v>1.6163E-2</v>
      </c>
      <c r="N1053" s="51">
        <v>2.75E-2</v>
      </c>
      <c r="O1053" s="52">
        <v>136.7432</v>
      </c>
      <c r="P1053" s="50">
        <v>1150</v>
      </c>
      <c r="Q1053" s="52">
        <v>2327.19</v>
      </c>
      <c r="R1053" s="50">
        <v>6441.5</v>
      </c>
      <c r="S1053" s="30">
        <v>98.599000000000004</v>
      </c>
      <c r="T1053" s="50">
        <v>7.1180000000000003</v>
      </c>
      <c r="U1053" s="50">
        <v>7.1097999999999999</v>
      </c>
      <c r="V1053" s="50" t="s">
        <v>385</v>
      </c>
      <c r="W1053" s="22" t="s">
        <v>385</v>
      </c>
      <c r="X1053" s="22" t="s">
        <v>385</v>
      </c>
    </row>
    <row r="1054" spans="1:24" ht="18.75" customHeight="1">
      <c r="A1054" s="176">
        <v>43732</v>
      </c>
      <c r="B1054" s="50">
        <v>174.22749999999999</v>
      </c>
      <c r="C1054" s="50">
        <v>237.00069999999999</v>
      </c>
      <c r="D1054" s="50">
        <v>73.438000000000002</v>
      </c>
      <c r="E1054" s="50">
        <v>17.05</v>
      </c>
      <c r="F1054" s="51">
        <v>1.9026000000000001E-2</v>
      </c>
      <c r="G1054" s="51">
        <v>1.6256E-2</v>
      </c>
      <c r="H1054" s="51">
        <v>1.5485000000000001E-2</v>
      </c>
      <c r="I1054" s="51">
        <v>1.5273E-2</v>
      </c>
      <c r="J1054" s="51">
        <v>1.6455999999999998E-2</v>
      </c>
      <c r="K1054" s="51">
        <v>1.5876000000000001E-2</v>
      </c>
      <c r="L1054" s="51">
        <v>2.1035999999999999E-2</v>
      </c>
      <c r="M1054" s="51">
        <v>1.5485000000000001E-2</v>
      </c>
      <c r="N1054" s="51">
        <v>2.7480000000000001E-2</v>
      </c>
      <c r="O1054" s="52">
        <v>136.68219999999999</v>
      </c>
      <c r="P1054" s="50">
        <v>1150</v>
      </c>
      <c r="Q1054" s="52">
        <v>2327.19</v>
      </c>
      <c r="R1054" s="50">
        <v>6441.5</v>
      </c>
      <c r="S1054" s="30">
        <v>98.513000000000005</v>
      </c>
      <c r="T1054" s="50">
        <v>7.0915999999999997</v>
      </c>
      <c r="U1054" s="50">
        <v>7.1242999999999999</v>
      </c>
      <c r="V1054" s="50" t="s">
        <v>385</v>
      </c>
      <c r="W1054" s="22" t="s">
        <v>385</v>
      </c>
      <c r="X1054" s="22" t="s">
        <v>385</v>
      </c>
    </row>
    <row r="1055" spans="1:24" ht="18.75" customHeight="1">
      <c r="A1055" s="176">
        <v>43731</v>
      </c>
      <c r="B1055" s="50">
        <v>173.726</v>
      </c>
      <c r="C1055" s="50">
        <v>237.15809999999999</v>
      </c>
      <c r="D1055" s="50">
        <v>73.438000000000002</v>
      </c>
      <c r="E1055" s="50">
        <v>14.91</v>
      </c>
      <c r="F1055" s="51">
        <v>1.8891999999999999E-2</v>
      </c>
      <c r="G1055" s="51">
        <v>1.6812000000000001E-2</v>
      </c>
      <c r="H1055" s="51">
        <v>1.6160999999999998E-2</v>
      </c>
      <c r="I1055" s="51">
        <v>1.6021000000000001E-2</v>
      </c>
      <c r="J1055" s="51">
        <v>1.7267000000000001E-2</v>
      </c>
      <c r="K1055" s="51">
        <v>1.6648E-2</v>
      </c>
      <c r="L1055" s="51">
        <v>2.1728999999999998E-2</v>
      </c>
      <c r="M1055" s="51">
        <v>1.6160999999999998E-2</v>
      </c>
      <c r="N1055" s="51">
        <v>2.7490000000000001E-2</v>
      </c>
      <c r="O1055" s="52">
        <v>136.66130000000001</v>
      </c>
      <c r="P1055" s="50">
        <v>1150</v>
      </c>
      <c r="Q1055" s="52">
        <v>2327.19</v>
      </c>
      <c r="R1055" s="50">
        <v>6441.5</v>
      </c>
      <c r="S1055" s="30">
        <v>98.272000000000006</v>
      </c>
      <c r="T1055" s="50">
        <v>7.0964999999999998</v>
      </c>
      <c r="U1055" s="50">
        <v>7.1028000000000002</v>
      </c>
      <c r="V1055" s="50" t="s">
        <v>385</v>
      </c>
      <c r="W1055" s="22" t="s">
        <v>385</v>
      </c>
      <c r="X1055" s="22" t="s">
        <v>385</v>
      </c>
    </row>
    <row r="1056" spans="1:24" ht="18.75" customHeight="1">
      <c r="A1056" s="176">
        <v>43728</v>
      </c>
      <c r="B1056" s="50">
        <v>173.3622</v>
      </c>
      <c r="C1056" s="50">
        <v>237.17740000000001</v>
      </c>
      <c r="D1056" s="50">
        <v>52.030999999999999</v>
      </c>
      <c r="E1056" s="50">
        <v>15.32</v>
      </c>
      <c r="F1056" s="51">
        <v>1.8970000000000001E-2</v>
      </c>
      <c r="G1056" s="51">
        <v>1.6830000000000001E-2</v>
      </c>
      <c r="H1056" s="51">
        <v>1.6160000000000001E-2</v>
      </c>
      <c r="I1056" s="51">
        <v>1.6001999999999999E-2</v>
      </c>
      <c r="J1056" s="51">
        <v>1.7215000000000001E-2</v>
      </c>
      <c r="K1056" s="51">
        <v>1.6695000000000002E-2</v>
      </c>
      <c r="L1056" s="51">
        <v>2.1616E-2</v>
      </c>
      <c r="M1056" s="51">
        <v>1.6160000000000001E-2</v>
      </c>
      <c r="N1056" s="51">
        <v>2.75E-2</v>
      </c>
      <c r="O1056" s="52">
        <v>136.6782</v>
      </c>
      <c r="P1056" s="50">
        <v>1150</v>
      </c>
      <c r="Q1056" s="52">
        <v>2327.19</v>
      </c>
      <c r="R1056" s="50">
        <v>6441.5</v>
      </c>
      <c r="S1056" s="30">
        <v>98.561000000000007</v>
      </c>
      <c r="T1056" s="50">
        <v>7.0860000000000003</v>
      </c>
      <c r="U1056" s="50">
        <v>7.0833000000000004</v>
      </c>
      <c r="V1056" s="50" t="s">
        <v>385</v>
      </c>
      <c r="W1056" s="22" t="s">
        <v>385</v>
      </c>
      <c r="X1056" s="22" t="s">
        <v>385</v>
      </c>
    </row>
    <row r="1057" spans="1:24" ht="18.75" customHeight="1">
      <c r="A1057" s="176">
        <v>43727</v>
      </c>
      <c r="B1057" s="50">
        <v>173.19669999999999</v>
      </c>
      <c r="C1057" s="50">
        <v>237.05879999999999</v>
      </c>
      <c r="D1057" s="50">
        <v>57.844000000000001</v>
      </c>
      <c r="E1057" s="50">
        <v>14.05</v>
      </c>
      <c r="F1057" s="51">
        <v>1.9178000000000001E-2</v>
      </c>
      <c r="G1057" s="51">
        <v>1.7378000000000001E-2</v>
      </c>
      <c r="H1057" s="51">
        <v>1.6858000000000001E-2</v>
      </c>
      <c r="I1057" s="51">
        <v>1.6597000000000001E-2</v>
      </c>
      <c r="J1057" s="51">
        <v>1.7840000000000002E-2</v>
      </c>
      <c r="K1057" s="51">
        <v>1.7322000000000001E-2</v>
      </c>
      <c r="L1057" s="51">
        <v>2.2277000000000002E-2</v>
      </c>
      <c r="M1057" s="51">
        <v>1.6858000000000001E-2</v>
      </c>
      <c r="N1057" s="51">
        <v>2.7490000000000001E-2</v>
      </c>
      <c r="O1057" s="52">
        <v>136.6585</v>
      </c>
      <c r="P1057" s="50">
        <v>1150</v>
      </c>
      <c r="Q1057" s="52">
        <v>2327.19</v>
      </c>
      <c r="R1057" s="50">
        <v>6441.5</v>
      </c>
      <c r="S1057" s="30">
        <v>98.260999999999996</v>
      </c>
      <c r="T1057" s="50">
        <v>7.0922000000000001</v>
      </c>
      <c r="U1057" s="50">
        <v>7.0857999999999999</v>
      </c>
      <c r="V1057" s="50" t="s">
        <v>385</v>
      </c>
      <c r="W1057" s="22" t="s">
        <v>385</v>
      </c>
      <c r="X1057" s="22" t="s">
        <v>385</v>
      </c>
    </row>
    <row r="1058" spans="1:24" ht="18.75" customHeight="1">
      <c r="A1058" s="176">
        <v>43726</v>
      </c>
      <c r="B1058" s="50">
        <v>173.02950000000001</v>
      </c>
      <c r="C1058" s="50">
        <v>237.6028</v>
      </c>
      <c r="D1058" s="50">
        <v>57.844000000000001</v>
      </c>
      <c r="E1058" s="50">
        <v>13.95</v>
      </c>
      <c r="F1058" s="51">
        <v>1.9307000000000001E-2</v>
      </c>
      <c r="G1058" s="51">
        <v>1.7621000000000001E-2</v>
      </c>
      <c r="H1058" s="51">
        <v>1.7045999999999999E-2</v>
      </c>
      <c r="I1058" s="51">
        <v>1.6761999999999999E-2</v>
      </c>
      <c r="J1058" s="51">
        <v>1.7961000000000001E-2</v>
      </c>
      <c r="K1058" s="51">
        <v>1.7538999999999999E-2</v>
      </c>
      <c r="L1058" s="51">
        <v>2.2419999999999999E-2</v>
      </c>
      <c r="M1058" s="51">
        <v>1.7045999999999999E-2</v>
      </c>
      <c r="N1058" s="51">
        <v>2.75E-2</v>
      </c>
      <c r="O1058" s="52">
        <v>136.6465</v>
      </c>
      <c r="P1058" s="50">
        <v>1150</v>
      </c>
      <c r="Q1058" s="52">
        <v>2327.19</v>
      </c>
      <c r="R1058" s="50">
        <v>6441.5</v>
      </c>
      <c r="S1058" s="30">
        <v>98.61</v>
      </c>
      <c r="T1058" s="50">
        <v>7.0673000000000004</v>
      </c>
      <c r="U1058" s="50">
        <v>7.0621</v>
      </c>
      <c r="V1058" s="50" t="s">
        <v>385</v>
      </c>
      <c r="W1058" s="22" t="s">
        <v>385</v>
      </c>
      <c r="X1058" s="22" t="s">
        <v>385</v>
      </c>
    </row>
    <row r="1059" spans="1:24" ht="18.75" customHeight="1">
      <c r="A1059" s="176">
        <v>43725</v>
      </c>
      <c r="B1059" s="50">
        <v>172.80340000000001</v>
      </c>
      <c r="C1059" s="50">
        <v>237.60419999999999</v>
      </c>
      <c r="D1059" s="50">
        <v>57.844000000000001</v>
      </c>
      <c r="E1059" s="50">
        <v>14.44</v>
      </c>
      <c r="F1059" s="51">
        <v>1.9719E-2</v>
      </c>
      <c r="G1059" s="51">
        <v>1.7247999999999999E-2</v>
      </c>
      <c r="H1059" s="51">
        <v>1.6801E-2</v>
      </c>
      <c r="I1059" s="51">
        <v>1.6576E-2</v>
      </c>
      <c r="J1059" s="51">
        <v>1.8013000000000001E-2</v>
      </c>
      <c r="K1059" s="51">
        <v>1.7416000000000001E-2</v>
      </c>
      <c r="L1059" s="51">
        <v>2.2679999999999999E-2</v>
      </c>
      <c r="M1059" s="51">
        <v>1.6801E-2</v>
      </c>
      <c r="N1059" s="51">
        <v>2.7490000000000001E-2</v>
      </c>
      <c r="O1059" s="52">
        <v>136.61150000000001</v>
      </c>
      <c r="P1059" s="50">
        <v>1150</v>
      </c>
      <c r="Q1059" s="52">
        <v>2327.19</v>
      </c>
      <c r="R1059" s="50">
        <v>6441.5</v>
      </c>
      <c r="S1059" s="30">
        <v>98.257000000000005</v>
      </c>
      <c r="T1059" s="50">
        <v>7.0792999999999999</v>
      </c>
      <c r="U1059" s="50">
        <v>7.0467000000000004</v>
      </c>
      <c r="V1059" s="50" t="s">
        <v>385</v>
      </c>
      <c r="W1059" s="22" t="s">
        <v>385</v>
      </c>
      <c r="X1059" s="22" t="s">
        <v>385</v>
      </c>
    </row>
    <row r="1060" spans="1:24" ht="18.75" customHeight="1">
      <c r="A1060" s="176">
        <v>43724</v>
      </c>
      <c r="B1060" s="50">
        <v>172.518</v>
      </c>
      <c r="C1060" s="50">
        <v>237.3997</v>
      </c>
      <c r="D1060" s="50">
        <v>57.844000000000001</v>
      </c>
      <c r="E1060" s="50">
        <v>14.67</v>
      </c>
      <c r="F1060" s="51">
        <v>1.9764E-2</v>
      </c>
      <c r="G1060" s="51">
        <v>1.7593000000000001E-2</v>
      </c>
      <c r="H1060" s="51">
        <v>1.7177000000000001E-2</v>
      </c>
      <c r="I1060" s="51">
        <v>1.6990999999999999E-2</v>
      </c>
      <c r="J1060" s="51">
        <v>1.8467000000000001E-2</v>
      </c>
      <c r="K1060" s="51">
        <v>1.7804E-2</v>
      </c>
      <c r="L1060" s="51">
        <v>2.3182999999999999E-2</v>
      </c>
      <c r="M1060" s="51">
        <v>1.7177000000000001E-2</v>
      </c>
      <c r="N1060" s="51">
        <v>2.7490000000000001E-2</v>
      </c>
      <c r="O1060" s="52">
        <v>136.596</v>
      </c>
      <c r="P1060" s="50">
        <v>1150</v>
      </c>
      <c r="Q1060" s="52">
        <v>2327.19</v>
      </c>
      <c r="R1060" s="50">
        <v>6441.5</v>
      </c>
      <c r="S1060" s="30">
        <v>98.308999999999997</v>
      </c>
      <c r="T1060" s="50">
        <v>7.0792999999999999</v>
      </c>
      <c r="U1060" s="50">
        <v>7.0685000000000002</v>
      </c>
      <c r="V1060" s="50" t="s">
        <v>385</v>
      </c>
      <c r="W1060" s="22" t="s">
        <v>385</v>
      </c>
      <c r="X1060" s="22" t="s">
        <v>385</v>
      </c>
    </row>
    <row r="1061" spans="1:24" ht="18.75" customHeight="1">
      <c r="A1061" s="176">
        <v>43721</v>
      </c>
      <c r="B1061" s="50">
        <v>172.0925</v>
      </c>
      <c r="C1061" s="50">
        <v>237.3784</v>
      </c>
      <c r="D1061" s="50">
        <v>57.844000000000001</v>
      </c>
      <c r="E1061" s="50">
        <v>13.74</v>
      </c>
      <c r="F1061" s="51">
        <v>1.9560000000000001E-2</v>
      </c>
      <c r="G1061" s="51">
        <v>1.7999000000000001E-2</v>
      </c>
      <c r="H1061" s="51">
        <v>1.7579999999999998E-2</v>
      </c>
      <c r="I1061" s="51">
        <v>1.7507000000000002E-2</v>
      </c>
      <c r="J1061" s="51">
        <v>1.8957999999999999E-2</v>
      </c>
      <c r="K1061" s="51">
        <v>1.8315000000000001E-2</v>
      </c>
      <c r="L1061" s="51">
        <v>2.3708E-2</v>
      </c>
      <c r="M1061" s="51">
        <v>1.7579999999999998E-2</v>
      </c>
      <c r="N1061" s="51">
        <v>2.7459999999999998E-2</v>
      </c>
      <c r="O1061" s="52">
        <v>136.5857</v>
      </c>
      <c r="P1061" s="50">
        <v>1150</v>
      </c>
      <c r="Q1061" s="52">
        <v>2327.19</v>
      </c>
      <c r="R1061" s="50">
        <v>6441.5</v>
      </c>
      <c r="S1061" s="30">
        <v>98.644999999999996</v>
      </c>
      <c r="T1061" s="50">
        <v>7.1158000000000001</v>
      </c>
      <c r="U1061" s="50">
        <v>7.1086</v>
      </c>
      <c r="V1061" s="50" t="s">
        <v>385</v>
      </c>
      <c r="W1061" s="22" t="s">
        <v>385</v>
      </c>
      <c r="X1061" s="22" t="s">
        <v>385</v>
      </c>
    </row>
    <row r="1062" spans="1:24" ht="18.75" customHeight="1">
      <c r="A1062" s="176">
        <v>43720</v>
      </c>
      <c r="B1062" s="50">
        <v>172.70529999999999</v>
      </c>
      <c r="C1062" s="50">
        <v>236.95509999999999</v>
      </c>
      <c r="D1062" s="50">
        <v>57.844000000000001</v>
      </c>
      <c r="E1062" s="50">
        <v>14.22</v>
      </c>
      <c r="F1062" s="51">
        <v>1.9511000000000001E-2</v>
      </c>
      <c r="G1062" s="51">
        <v>1.7191999999999999E-2</v>
      </c>
      <c r="H1062" s="51">
        <v>1.6583000000000001E-2</v>
      </c>
      <c r="I1062" s="51">
        <v>1.6348999999999999E-2</v>
      </c>
      <c r="J1062" s="51">
        <v>1.7715000000000002E-2</v>
      </c>
      <c r="K1062" s="51">
        <v>1.7045999999999999E-2</v>
      </c>
      <c r="L1062" s="51">
        <v>2.2557000000000001E-2</v>
      </c>
      <c r="M1062" s="51">
        <v>1.6583000000000001E-2</v>
      </c>
      <c r="N1062" s="51">
        <v>2.7459999999999998E-2</v>
      </c>
      <c r="O1062" s="52">
        <v>136.5795</v>
      </c>
      <c r="P1062" s="50">
        <v>1150</v>
      </c>
      <c r="Q1062" s="52">
        <v>2327.19</v>
      </c>
      <c r="R1062" s="50">
        <v>6441.5</v>
      </c>
      <c r="S1062" s="30">
        <v>98.325999999999993</v>
      </c>
      <c r="T1062" s="50">
        <v>7.1125999999999996</v>
      </c>
      <c r="U1062" s="50">
        <v>7.1093999999999999</v>
      </c>
      <c r="V1062" s="50" t="s">
        <v>385</v>
      </c>
      <c r="W1062" s="22" t="s">
        <v>385</v>
      </c>
      <c r="X1062" s="22" t="s">
        <v>385</v>
      </c>
    </row>
    <row r="1063" spans="1:24" ht="18.75" customHeight="1">
      <c r="A1063" s="176">
        <v>43719</v>
      </c>
      <c r="B1063" s="50">
        <v>172.99090000000001</v>
      </c>
      <c r="C1063" s="50">
        <v>236.31190000000001</v>
      </c>
      <c r="D1063" s="50">
        <v>57.844000000000001</v>
      </c>
      <c r="E1063" s="50">
        <v>14.61</v>
      </c>
      <c r="F1063" s="51">
        <v>1.9435999999999998E-2</v>
      </c>
      <c r="G1063" s="51">
        <v>1.6742E-2</v>
      </c>
      <c r="H1063" s="51">
        <v>1.6126000000000001E-2</v>
      </c>
      <c r="I1063" s="51">
        <v>1.5932000000000002E-2</v>
      </c>
      <c r="J1063" s="51">
        <v>1.7385000000000001E-2</v>
      </c>
      <c r="K1063" s="51">
        <v>1.6730999999999999E-2</v>
      </c>
      <c r="L1063" s="51">
        <v>2.2213E-2</v>
      </c>
      <c r="M1063" s="51">
        <v>1.6126000000000001E-2</v>
      </c>
      <c r="N1063" s="51">
        <v>2.75E-2</v>
      </c>
      <c r="O1063" s="52">
        <v>136.58070000000001</v>
      </c>
      <c r="P1063" s="50">
        <v>1150</v>
      </c>
      <c r="Q1063" s="52">
        <v>2327.19</v>
      </c>
      <c r="R1063" s="50">
        <v>6441.5</v>
      </c>
      <c r="S1063" s="30">
        <v>98.281000000000006</v>
      </c>
      <c r="T1063" s="50">
        <v>7.1219999999999999</v>
      </c>
      <c r="U1063" s="50">
        <v>7.1177999999999999</v>
      </c>
      <c r="V1063" s="50" t="s">
        <v>385</v>
      </c>
      <c r="W1063" s="22" t="s">
        <v>385</v>
      </c>
      <c r="X1063" s="22" t="s">
        <v>385</v>
      </c>
    </row>
    <row r="1064" spans="1:24" ht="18.75" customHeight="1">
      <c r="A1064" s="176">
        <v>43718</v>
      </c>
      <c r="B1064" s="50">
        <v>173.12309999999999</v>
      </c>
      <c r="C1064" s="50">
        <v>236.30019999999999</v>
      </c>
      <c r="D1064" s="50">
        <v>57.844000000000001</v>
      </c>
      <c r="E1064" s="50">
        <v>15.2</v>
      </c>
      <c r="F1064" s="51">
        <v>1.9334E-2</v>
      </c>
      <c r="G1064" s="51">
        <v>1.6760000000000001E-2</v>
      </c>
      <c r="H1064" s="51">
        <v>1.6233999999999998E-2</v>
      </c>
      <c r="I1064" s="51">
        <v>1.5913E-2</v>
      </c>
      <c r="J1064" s="51">
        <v>1.7316000000000002E-2</v>
      </c>
      <c r="K1064" s="51">
        <v>1.6705999999999999E-2</v>
      </c>
      <c r="L1064" s="51">
        <v>2.2162999999999999E-2</v>
      </c>
      <c r="M1064" s="51">
        <v>1.6233999999999998E-2</v>
      </c>
      <c r="N1064" s="51">
        <v>2.7439999999999999E-2</v>
      </c>
      <c r="O1064" s="52">
        <v>136.5213</v>
      </c>
      <c r="P1064" s="50">
        <v>1150</v>
      </c>
      <c r="Q1064" s="52">
        <v>2327.19</v>
      </c>
      <c r="R1064" s="50">
        <v>6441.5</v>
      </c>
      <c r="S1064" s="30">
        <v>98.394000000000005</v>
      </c>
      <c r="T1064" s="50">
        <v>7.1163999999999996</v>
      </c>
      <c r="U1064" s="50">
        <v>7.1063999999999998</v>
      </c>
      <c r="V1064" s="50" t="s">
        <v>385</v>
      </c>
      <c r="W1064" s="22" t="s">
        <v>385</v>
      </c>
      <c r="X1064" s="22" t="s">
        <v>385</v>
      </c>
    </row>
    <row r="1065" spans="1:24" ht="18.75" customHeight="1">
      <c r="A1065" s="176">
        <v>43717</v>
      </c>
      <c r="B1065" s="50">
        <v>173.7081</v>
      </c>
      <c r="C1065" s="50">
        <v>236.09039999999999</v>
      </c>
      <c r="D1065" s="50">
        <v>58.625</v>
      </c>
      <c r="E1065" s="50">
        <v>15.27</v>
      </c>
      <c r="F1065" s="51">
        <v>1.9480000000000001E-2</v>
      </c>
      <c r="G1065" s="51">
        <v>1.5928000000000001E-2</v>
      </c>
      <c r="H1065" s="51">
        <v>1.5327E-2</v>
      </c>
      <c r="I1065" s="51">
        <v>1.4987E-2</v>
      </c>
      <c r="J1065" s="51">
        <v>1.6438000000000001E-2</v>
      </c>
      <c r="K1065" s="51">
        <v>1.5768999999999998E-2</v>
      </c>
      <c r="L1065" s="51">
        <v>2.1281000000000001E-2</v>
      </c>
      <c r="M1065" s="51">
        <v>1.5327E-2</v>
      </c>
      <c r="N1065" s="51">
        <v>2.777E-2</v>
      </c>
      <c r="O1065" s="52">
        <v>136.51329999999999</v>
      </c>
      <c r="P1065" s="50">
        <v>1150</v>
      </c>
      <c r="Q1065" s="52">
        <v>2327.19</v>
      </c>
      <c r="R1065" s="50">
        <v>6441.5</v>
      </c>
      <c r="S1065" s="30">
        <v>98.414000000000001</v>
      </c>
      <c r="T1065" s="50">
        <v>7.1492000000000004</v>
      </c>
      <c r="U1065" s="50">
        <v>7.1378000000000004</v>
      </c>
      <c r="V1065" s="50" t="s">
        <v>385</v>
      </c>
      <c r="W1065" s="22" t="s">
        <v>385</v>
      </c>
      <c r="X1065" s="22" t="s">
        <v>385</v>
      </c>
    </row>
    <row r="1066" spans="1:24" ht="18.75" customHeight="1">
      <c r="A1066" s="176">
        <v>43714</v>
      </c>
      <c r="B1066" s="50">
        <v>174.11709999999999</v>
      </c>
      <c r="C1066" s="50">
        <v>235.37</v>
      </c>
      <c r="D1066" s="50">
        <v>58.625</v>
      </c>
      <c r="E1066" s="50">
        <v>15</v>
      </c>
      <c r="F1066" s="51">
        <v>1.9480999999999998E-2</v>
      </c>
      <c r="G1066" s="51">
        <v>1.5402000000000001E-2</v>
      </c>
      <c r="H1066" s="51">
        <v>1.478E-2</v>
      </c>
      <c r="I1066" s="51">
        <v>1.4328E-2</v>
      </c>
      <c r="J1066" s="51">
        <v>1.5602E-2</v>
      </c>
      <c r="K1066" s="51">
        <v>1.5076000000000001E-2</v>
      </c>
      <c r="L1066" s="51">
        <v>2.0250000000000001E-2</v>
      </c>
      <c r="M1066" s="51">
        <v>1.478E-2</v>
      </c>
      <c r="N1066" s="51">
        <v>2.777E-2</v>
      </c>
      <c r="O1066" s="52">
        <v>136.5008</v>
      </c>
      <c r="P1066" s="50">
        <v>1150</v>
      </c>
      <c r="Q1066" s="52">
        <v>2327.19</v>
      </c>
      <c r="R1066" s="50">
        <v>6441.5</v>
      </c>
      <c r="S1066" s="30">
        <v>98.450999999999993</v>
      </c>
      <c r="T1066" s="50">
        <v>7.1459999999999999</v>
      </c>
      <c r="U1066" s="50">
        <v>7.1471</v>
      </c>
      <c r="V1066" s="50" t="s">
        <v>385</v>
      </c>
      <c r="W1066" s="22" t="s">
        <v>385</v>
      </c>
      <c r="X1066" s="22" t="s">
        <v>385</v>
      </c>
    </row>
    <row r="1067" spans="1:24" ht="18.75" customHeight="1">
      <c r="A1067" s="176">
        <v>43713</v>
      </c>
      <c r="B1067" s="50">
        <v>173.88890000000001</v>
      </c>
      <c r="C1067" s="50">
        <v>235.15209999999999</v>
      </c>
      <c r="D1067" s="50">
        <v>59.180999999999997</v>
      </c>
      <c r="E1067" s="50">
        <v>16.27</v>
      </c>
      <c r="F1067" s="51">
        <v>1.9508999999999999E-2</v>
      </c>
      <c r="G1067" s="51">
        <v>1.5259999999999999E-2</v>
      </c>
      <c r="H1067" s="51">
        <v>1.4590000000000001E-2</v>
      </c>
      <c r="I1067" s="51">
        <v>1.426E-2</v>
      </c>
      <c r="J1067" s="51">
        <v>1.5585999999999999E-2</v>
      </c>
      <c r="K1067" s="51">
        <v>1.5027E-2</v>
      </c>
      <c r="L1067" s="51">
        <v>2.0494999999999999E-2</v>
      </c>
      <c r="M1067" s="51">
        <v>1.4590000000000001E-2</v>
      </c>
      <c r="N1067" s="51">
        <v>2.7779999999999999E-2</v>
      </c>
      <c r="O1067" s="52">
        <v>136.45240000000001</v>
      </c>
      <c r="P1067" s="50">
        <v>1150</v>
      </c>
      <c r="Q1067" s="52">
        <v>2327.19</v>
      </c>
      <c r="R1067" s="50">
        <v>6441.5</v>
      </c>
      <c r="S1067" s="30">
        <v>99</v>
      </c>
      <c r="T1067" s="50">
        <v>7.1788999999999996</v>
      </c>
      <c r="U1067" s="50">
        <v>7.1779999999999999</v>
      </c>
      <c r="V1067" s="50" t="s">
        <v>385</v>
      </c>
      <c r="W1067" s="22" t="s">
        <v>385</v>
      </c>
      <c r="X1067" s="22" t="s">
        <v>385</v>
      </c>
    </row>
    <row r="1068" spans="1:24" ht="18.75" customHeight="1">
      <c r="A1068" s="176">
        <v>43712</v>
      </c>
      <c r="B1068" s="50">
        <v>174.67429999999999</v>
      </c>
      <c r="C1068" s="50">
        <v>235.20310000000001</v>
      </c>
      <c r="D1068" s="50">
        <v>62.084000000000003</v>
      </c>
      <c r="E1068" s="50">
        <v>17.329999999999998</v>
      </c>
      <c r="F1068" s="51">
        <v>1.9434E-2</v>
      </c>
      <c r="G1068" s="51">
        <v>1.4319E-2</v>
      </c>
      <c r="H1068" s="51">
        <v>1.3559E-2</v>
      </c>
      <c r="I1068" s="51">
        <v>1.3181999999999999E-2</v>
      </c>
      <c r="J1068" s="51">
        <v>1.4657E-2</v>
      </c>
      <c r="K1068" s="51">
        <v>1.3962E-2</v>
      </c>
      <c r="L1068" s="51">
        <v>1.9699000000000001E-2</v>
      </c>
      <c r="M1068" s="51">
        <v>1.3559E-2</v>
      </c>
      <c r="N1068" s="51">
        <v>2.8199999999999999E-2</v>
      </c>
      <c r="O1068" s="52">
        <v>136.43469999999999</v>
      </c>
      <c r="P1068" s="50">
        <v>1150</v>
      </c>
      <c r="Q1068" s="52">
        <v>2327.19</v>
      </c>
      <c r="R1068" s="50">
        <v>6441.5</v>
      </c>
      <c r="S1068" s="30">
        <v>98.915999999999997</v>
      </c>
      <c r="T1068" s="50">
        <v>7.1719999999999997</v>
      </c>
      <c r="U1068" s="50">
        <v>7.194</v>
      </c>
      <c r="V1068" s="50" t="s">
        <v>385</v>
      </c>
      <c r="W1068" s="22" t="s">
        <v>385</v>
      </c>
      <c r="X1068" s="22" t="s">
        <v>385</v>
      </c>
    </row>
    <row r="1069" spans="1:24" ht="18.75" customHeight="1">
      <c r="A1069" s="176">
        <v>43711</v>
      </c>
      <c r="B1069" s="50">
        <v>174.57079999999999</v>
      </c>
      <c r="C1069" s="50">
        <v>235.58760000000001</v>
      </c>
      <c r="D1069" s="50">
        <v>64.290000000000006</v>
      </c>
      <c r="E1069" s="50">
        <v>19.66</v>
      </c>
      <c r="F1069" s="51">
        <v>1.9507E-2</v>
      </c>
      <c r="G1069" s="51">
        <v>1.452E-2</v>
      </c>
      <c r="H1069" s="51">
        <v>1.3723000000000001E-2</v>
      </c>
      <c r="I1069" s="51">
        <v>1.3295E-2</v>
      </c>
      <c r="J1069" s="51">
        <v>1.4572999999999999E-2</v>
      </c>
      <c r="K1069" s="51">
        <v>1.3984999999999999E-2</v>
      </c>
      <c r="L1069" s="51">
        <v>1.9526000000000002E-2</v>
      </c>
      <c r="M1069" s="51">
        <v>1.3723000000000001E-2</v>
      </c>
      <c r="N1069" s="51">
        <v>2.826E-2</v>
      </c>
      <c r="O1069" s="52">
        <v>136.411</v>
      </c>
      <c r="P1069" s="50">
        <v>1150</v>
      </c>
      <c r="Q1069" s="52">
        <v>2325.86</v>
      </c>
      <c r="R1069" s="50">
        <v>6160.2999999999993</v>
      </c>
      <c r="S1069" s="30">
        <v>98.915999999999997</v>
      </c>
      <c r="T1069" s="50">
        <v>7.1559999999999997</v>
      </c>
      <c r="U1069" s="50">
        <v>7.1623000000000001</v>
      </c>
      <c r="V1069" s="50" t="s">
        <v>385</v>
      </c>
      <c r="W1069" s="22" t="s">
        <v>385</v>
      </c>
      <c r="X1069" s="22" t="s">
        <v>385</v>
      </c>
    </row>
    <row r="1070" spans="1:24" ht="18.75" customHeight="1">
      <c r="A1070" s="176">
        <v>43710</v>
      </c>
      <c r="B1070" s="50">
        <v>174.27969999999999</v>
      </c>
      <c r="C1070" s="50">
        <v>235.7621</v>
      </c>
      <c r="D1070" s="50">
        <v>64.203000000000003</v>
      </c>
      <c r="E1070" s="50">
        <v>18.98</v>
      </c>
      <c r="F1070" s="51">
        <v>1.9765000000000001E-2</v>
      </c>
      <c r="G1070" s="51">
        <v>1.504E-2</v>
      </c>
      <c r="H1070" s="51">
        <v>1.4265999999999999E-2</v>
      </c>
      <c r="I1070" s="51">
        <v>1.3865000000000001E-2</v>
      </c>
      <c r="J1070" s="51">
        <v>1.4961E-2</v>
      </c>
      <c r="K1070" s="51">
        <v>1.4505000000000001E-2</v>
      </c>
      <c r="L1070" s="51">
        <v>1.9626000000000001E-2</v>
      </c>
      <c r="M1070" s="51">
        <v>1.4265999999999999E-2</v>
      </c>
      <c r="N1070" s="51">
        <v>2.8029999999999999E-2</v>
      </c>
      <c r="O1070" s="52">
        <v>136.37440000000001</v>
      </c>
      <c r="P1070" s="50">
        <v>1150</v>
      </c>
      <c r="Q1070" s="52">
        <v>2325.86</v>
      </c>
      <c r="R1070" s="50">
        <v>6160.2999999999993</v>
      </c>
      <c r="S1070" s="30">
        <v>98.507000000000005</v>
      </c>
      <c r="T1070" s="50">
        <v>7.1444999999999999</v>
      </c>
      <c r="U1070" s="50">
        <v>7.1439000000000004</v>
      </c>
      <c r="V1070" s="50" t="s">
        <v>385</v>
      </c>
      <c r="W1070" s="22" t="s">
        <v>385</v>
      </c>
      <c r="X1070" s="22" t="s">
        <v>385</v>
      </c>
    </row>
    <row r="1071" spans="1:24" ht="18.75" customHeight="1">
      <c r="A1071" s="176">
        <v>43707</v>
      </c>
      <c r="B1071" s="50">
        <v>174.27969999999999</v>
      </c>
      <c r="C1071" s="50">
        <v>235.7621</v>
      </c>
      <c r="D1071" s="50">
        <v>63.905999999999999</v>
      </c>
      <c r="E1071" s="50">
        <v>18.98</v>
      </c>
      <c r="F1071" s="51">
        <v>1.9765000000000001E-2</v>
      </c>
      <c r="G1071" s="51">
        <v>1.504E-2</v>
      </c>
      <c r="H1071" s="51">
        <v>1.4265999999999999E-2</v>
      </c>
      <c r="I1071" s="51">
        <v>1.3865000000000001E-2</v>
      </c>
      <c r="J1071" s="51">
        <v>1.4961E-2</v>
      </c>
      <c r="K1071" s="51">
        <v>1.4505000000000001E-2</v>
      </c>
      <c r="L1071" s="51">
        <v>1.9626000000000001E-2</v>
      </c>
      <c r="M1071" s="51">
        <v>1.4265999999999999E-2</v>
      </c>
      <c r="N1071" s="51">
        <v>2.8029999999999999E-2</v>
      </c>
      <c r="O1071" s="52">
        <v>136.34030000000001</v>
      </c>
      <c r="P1071" s="50">
        <v>1150</v>
      </c>
      <c r="Q1071" s="52">
        <v>2325.86</v>
      </c>
      <c r="R1071" s="50">
        <v>6160.2999999999993</v>
      </c>
      <c r="S1071" s="30">
        <v>98.21</v>
      </c>
      <c r="T1071" s="50">
        <v>7.1651999999999996</v>
      </c>
      <c r="U1071" s="50">
        <v>7.1691000000000003</v>
      </c>
      <c r="V1071" s="50" t="s">
        <v>385</v>
      </c>
      <c r="W1071" s="22" t="s">
        <v>385</v>
      </c>
      <c r="X1071" s="22" t="s">
        <v>385</v>
      </c>
    </row>
    <row r="1072" spans="1:24" ht="18.75" customHeight="1">
      <c r="A1072" s="176">
        <v>43706</v>
      </c>
      <c r="B1072" s="50">
        <v>174.1163</v>
      </c>
      <c r="C1072" s="50">
        <v>236.02189999999999</v>
      </c>
      <c r="D1072" s="50">
        <v>65.375</v>
      </c>
      <c r="E1072" s="50">
        <v>17.88</v>
      </c>
      <c r="F1072" s="51">
        <v>1.9795E-2</v>
      </c>
      <c r="G1072" s="51">
        <v>1.52E-2</v>
      </c>
      <c r="H1072" s="51">
        <v>1.4404E-2</v>
      </c>
      <c r="I1072" s="51">
        <v>1.3963E-2</v>
      </c>
      <c r="J1072" s="51">
        <v>1.4945E-2</v>
      </c>
      <c r="K1072" s="51">
        <v>1.451E-2</v>
      </c>
      <c r="L1072" s="51">
        <v>1.9640000000000001E-2</v>
      </c>
      <c r="M1072" s="51">
        <v>1.4404E-2</v>
      </c>
      <c r="N1072" s="51">
        <v>2.8000000000000001E-2</v>
      </c>
      <c r="O1072" s="52">
        <v>136.25129999999999</v>
      </c>
      <c r="P1072" s="50">
        <v>1150</v>
      </c>
      <c r="Q1072" s="52">
        <v>2325.86</v>
      </c>
      <c r="R1072" s="50">
        <v>6160.2999999999993</v>
      </c>
      <c r="S1072" s="30">
        <v>97.998999999999995</v>
      </c>
      <c r="T1072" s="50">
        <v>7.1616999999999997</v>
      </c>
      <c r="U1072" s="50">
        <v>7.1665999999999999</v>
      </c>
      <c r="V1072" s="50" t="s">
        <v>385</v>
      </c>
      <c r="W1072" s="22" t="s">
        <v>385</v>
      </c>
      <c r="X1072" s="22" t="s">
        <v>385</v>
      </c>
    </row>
    <row r="1073" spans="1:24" ht="18.75" customHeight="1">
      <c r="A1073" s="176">
        <v>43705</v>
      </c>
      <c r="B1073" s="50">
        <v>174.4083</v>
      </c>
      <c r="C1073" s="50">
        <v>236.1705</v>
      </c>
      <c r="D1073" s="50">
        <v>66.813000000000002</v>
      </c>
      <c r="E1073" s="50">
        <v>19.350000000000001</v>
      </c>
      <c r="F1073" s="51">
        <v>1.9796000000000001E-2</v>
      </c>
      <c r="G1073" s="51">
        <v>1.4999999999999999E-2</v>
      </c>
      <c r="H1073" s="51">
        <v>1.4161999999999999E-2</v>
      </c>
      <c r="I1073" s="51">
        <v>1.3792E-2</v>
      </c>
      <c r="J1073" s="51">
        <v>1.4794E-2</v>
      </c>
      <c r="K1073" s="51">
        <v>1.43E-2</v>
      </c>
      <c r="L1073" s="51">
        <v>1.9713999999999999E-2</v>
      </c>
      <c r="M1073" s="51">
        <v>1.4161999999999999E-2</v>
      </c>
      <c r="N1073" s="51">
        <v>2.81E-2</v>
      </c>
      <c r="O1073" s="52">
        <v>136.2431</v>
      </c>
      <c r="P1073" s="50">
        <v>1150</v>
      </c>
      <c r="Q1073" s="52">
        <v>2325.86</v>
      </c>
      <c r="R1073" s="50">
        <v>6160.2999999999993</v>
      </c>
      <c r="S1073" s="30">
        <v>98.081000000000003</v>
      </c>
      <c r="T1073" s="50">
        <v>7.1512000000000002</v>
      </c>
      <c r="U1073" s="50">
        <v>7.1665999999999999</v>
      </c>
      <c r="V1073" s="50" t="s">
        <v>385</v>
      </c>
      <c r="W1073" s="22" t="s">
        <v>385</v>
      </c>
      <c r="X1073" s="22" t="s">
        <v>385</v>
      </c>
    </row>
    <row r="1074" spans="1:24" ht="18.75" customHeight="1">
      <c r="A1074" s="176">
        <v>43704</v>
      </c>
      <c r="B1074" s="50">
        <v>174.2431</v>
      </c>
      <c r="C1074" s="50">
        <v>236.15639999999999</v>
      </c>
      <c r="D1074" s="50">
        <v>66.125</v>
      </c>
      <c r="E1074" s="50">
        <v>20.309999999999999</v>
      </c>
      <c r="F1074" s="51">
        <v>1.9694E-2</v>
      </c>
      <c r="G1074" s="51">
        <v>1.5223E-2</v>
      </c>
      <c r="H1074" s="51">
        <v>1.4324E-2</v>
      </c>
      <c r="I1074" s="51">
        <v>1.3778E-2</v>
      </c>
      <c r="J1074" s="51">
        <v>1.4711E-2</v>
      </c>
      <c r="K1074" s="51">
        <v>1.4302E-2</v>
      </c>
      <c r="L1074" s="51">
        <v>1.9501000000000001E-2</v>
      </c>
      <c r="M1074" s="51">
        <v>1.4324E-2</v>
      </c>
      <c r="N1074" s="51">
        <v>2.8000000000000001E-2</v>
      </c>
      <c r="O1074" s="52">
        <v>136.19739999999999</v>
      </c>
      <c r="P1074" s="50">
        <v>1150</v>
      </c>
      <c r="Q1074" s="52">
        <v>2325.86</v>
      </c>
      <c r="R1074" s="50">
        <v>6160.2999999999993</v>
      </c>
      <c r="S1074" s="30">
        <v>97.64</v>
      </c>
      <c r="T1074" s="50">
        <v>7.0955000000000004</v>
      </c>
      <c r="U1074" s="50">
        <v>7.1315</v>
      </c>
      <c r="V1074" s="50" t="s">
        <v>385</v>
      </c>
      <c r="W1074" s="22" t="s">
        <v>385</v>
      </c>
      <c r="X1074" s="22" t="s">
        <v>385</v>
      </c>
    </row>
    <row r="1075" spans="1:24" ht="18.75" customHeight="1">
      <c r="A1075" s="176">
        <v>43703</v>
      </c>
      <c r="B1075" s="50">
        <v>173.84880000000001</v>
      </c>
      <c r="C1075" s="50">
        <v>236.17179999999999</v>
      </c>
      <c r="D1075" s="50">
        <v>63.765000000000001</v>
      </c>
      <c r="E1075" s="50">
        <v>19.32</v>
      </c>
      <c r="F1075" s="51">
        <v>1.9764E-2</v>
      </c>
      <c r="G1075" s="51">
        <v>1.5391E-2</v>
      </c>
      <c r="H1075" s="51">
        <v>1.4567E-2</v>
      </c>
      <c r="I1075" s="51">
        <v>1.4171E-2</v>
      </c>
      <c r="J1075" s="51">
        <v>1.5351E-2</v>
      </c>
      <c r="K1075" s="51">
        <v>1.4772E-2</v>
      </c>
      <c r="L1075" s="51">
        <v>2.0354000000000001E-2</v>
      </c>
      <c r="M1075" s="51">
        <v>1.4567E-2</v>
      </c>
      <c r="N1075" s="51">
        <v>2.7980000000000001E-2</v>
      </c>
      <c r="O1075" s="52">
        <v>136.18870000000001</v>
      </c>
      <c r="P1075" s="50">
        <v>1150</v>
      </c>
      <c r="Q1075" s="52">
        <v>2325.86</v>
      </c>
      <c r="R1075" s="50">
        <v>6160.2999999999993</v>
      </c>
      <c r="S1075" s="30">
        <v>98.17</v>
      </c>
      <c r="T1075" s="50">
        <v>7.0833000000000004</v>
      </c>
      <c r="U1075" s="50">
        <v>7.0894000000000004</v>
      </c>
      <c r="V1075" s="50" t="s">
        <v>385</v>
      </c>
      <c r="W1075" s="22" t="s">
        <v>385</v>
      </c>
      <c r="X1075" s="22" t="s">
        <v>385</v>
      </c>
    </row>
    <row r="1076" spans="1:24" ht="18.75" customHeight="1">
      <c r="A1076" s="176">
        <v>43700</v>
      </c>
      <c r="B1076" s="50">
        <v>174.0386</v>
      </c>
      <c r="C1076" s="50">
        <v>236.49529999999999</v>
      </c>
      <c r="D1076" s="50">
        <v>63.765000000000001</v>
      </c>
      <c r="E1076" s="50">
        <v>19.87</v>
      </c>
      <c r="F1076" s="51">
        <v>1.9533999999999999E-2</v>
      </c>
      <c r="G1076" s="51">
        <v>1.5332E-2</v>
      </c>
      <c r="H1076" s="51">
        <v>1.4514000000000001E-2</v>
      </c>
      <c r="I1076" s="51">
        <v>1.4173E-2</v>
      </c>
      <c r="J1076" s="51">
        <v>1.5351E-2</v>
      </c>
      <c r="K1076" s="51">
        <v>1.4796999999999999E-2</v>
      </c>
      <c r="L1076" s="51">
        <v>2.0251999999999999E-2</v>
      </c>
      <c r="M1076" s="51">
        <v>1.4514000000000001E-2</v>
      </c>
      <c r="N1076" s="51">
        <v>2.801E-2</v>
      </c>
      <c r="O1076" s="52">
        <v>136.18119999999999</v>
      </c>
      <c r="P1076" s="50">
        <v>1150</v>
      </c>
      <c r="Q1076" s="52">
        <v>2325.86</v>
      </c>
      <c r="R1076" s="50">
        <v>6160.2999999999993</v>
      </c>
      <c r="S1076" s="30">
        <v>98.295000000000002</v>
      </c>
      <c r="T1076" s="50">
        <v>7.0627000000000004</v>
      </c>
      <c r="U1076" s="50">
        <v>7.0671999999999997</v>
      </c>
      <c r="V1076" s="50" t="s">
        <v>385</v>
      </c>
      <c r="W1076" s="22" t="s">
        <v>385</v>
      </c>
      <c r="X1076" s="22" t="s">
        <v>385</v>
      </c>
    </row>
    <row r="1077" spans="1:24" ht="18.75" customHeight="1">
      <c r="A1077" s="176">
        <v>43699</v>
      </c>
      <c r="B1077" s="50">
        <v>173.4109</v>
      </c>
      <c r="C1077" s="50">
        <v>236.58879999999999</v>
      </c>
      <c r="D1077" s="50">
        <v>65</v>
      </c>
      <c r="E1077" s="50">
        <v>16.68</v>
      </c>
      <c r="F1077" s="51">
        <v>1.9819E-2</v>
      </c>
      <c r="G1077" s="51">
        <v>1.6121E-2</v>
      </c>
      <c r="H1077" s="51">
        <v>1.5323E-2</v>
      </c>
      <c r="I1077" s="51">
        <v>1.5011E-2</v>
      </c>
      <c r="J1077" s="51">
        <v>1.6131E-2</v>
      </c>
      <c r="K1077" s="51">
        <v>1.5601E-2</v>
      </c>
      <c r="L1077" s="51">
        <v>2.1047E-2</v>
      </c>
      <c r="M1077" s="51">
        <v>1.5323E-2</v>
      </c>
      <c r="N1077" s="51">
        <v>2.802E-2</v>
      </c>
      <c r="O1077" s="52">
        <v>136.1808</v>
      </c>
      <c r="P1077" s="50">
        <v>1150</v>
      </c>
      <c r="Q1077" s="52">
        <v>2325.86</v>
      </c>
      <c r="R1077" s="50">
        <v>6160.2999999999993</v>
      </c>
      <c r="S1077" s="30">
        <v>98.19</v>
      </c>
      <c r="T1077" s="50">
        <v>7.0605000000000002</v>
      </c>
      <c r="U1077" s="50">
        <v>7.0709</v>
      </c>
      <c r="V1077" s="50" t="s">
        <v>385</v>
      </c>
      <c r="W1077" s="22" t="s">
        <v>385</v>
      </c>
      <c r="X1077" s="22" t="s">
        <v>385</v>
      </c>
    </row>
    <row r="1078" spans="1:24" ht="18.75" customHeight="1">
      <c r="A1078" s="176">
        <v>43698</v>
      </c>
      <c r="B1078" s="50">
        <v>173.64160000000001</v>
      </c>
      <c r="C1078" s="50">
        <v>236.202</v>
      </c>
      <c r="D1078" s="50">
        <v>66.040999999999997</v>
      </c>
      <c r="E1078" s="50">
        <v>15.8</v>
      </c>
      <c r="F1078" s="51">
        <v>1.9717999999999999E-2</v>
      </c>
      <c r="G1078" s="51">
        <v>1.5733E-2</v>
      </c>
      <c r="H1078" s="51">
        <v>1.4999999999999999E-2</v>
      </c>
      <c r="I1078" s="51">
        <v>1.4735E-2</v>
      </c>
      <c r="J1078" s="51">
        <v>1.5893000000000001E-2</v>
      </c>
      <c r="K1078" s="51">
        <v>1.5343000000000001E-2</v>
      </c>
      <c r="L1078" s="51">
        <v>2.0722999999999998E-2</v>
      </c>
      <c r="M1078" s="51">
        <v>1.4999999999999999E-2</v>
      </c>
      <c r="N1078" s="51">
        <v>2.8150000000000001E-2</v>
      </c>
      <c r="O1078" s="52">
        <v>136.1551</v>
      </c>
      <c r="P1078" s="50">
        <v>1150</v>
      </c>
      <c r="Q1078" s="52">
        <v>2325.86</v>
      </c>
      <c r="R1078" s="50">
        <v>6160.2999999999993</v>
      </c>
      <c r="S1078" s="30">
        <v>98.346999999999994</v>
      </c>
      <c r="T1078" s="50">
        <v>7.0507</v>
      </c>
      <c r="U1078" s="50">
        <v>7.0720999999999998</v>
      </c>
      <c r="V1078" s="50" t="s">
        <v>385</v>
      </c>
      <c r="W1078" s="22" t="s">
        <v>385</v>
      </c>
      <c r="X1078" s="22" t="s">
        <v>385</v>
      </c>
    </row>
    <row r="1079" spans="1:24" ht="18.75" customHeight="1">
      <c r="A1079" s="176">
        <v>43697</v>
      </c>
      <c r="B1079" s="50">
        <v>173.7928</v>
      </c>
      <c r="C1079" s="50">
        <v>236.0342</v>
      </c>
      <c r="D1079" s="50">
        <v>65.938000000000002</v>
      </c>
      <c r="E1079" s="50">
        <v>17.5</v>
      </c>
      <c r="F1079" s="51">
        <v>1.9E-2</v>
      </c>
      <c r="G1079" s="51">
        <v>1.5122999999999999E-2</v>
      </c>
      <c r="H1079" s="51">
        <v>1.4435999999999999E-2</v>
      </c>
      <c r="I1079" s="51">
        <v>1.4329E-2</v>
      </c>
      <c r="J1079" s="51">
        <v>1.5554999999999999E-2</v>
      </c>
      <c r="K1079" s="51">
        <v>1.4992E-2</v>
      </c>
      <c r="L1079" s="51">
        <v>2.0375000000000001E-2</v>
      </c>
      <c r="M1079" s="51">
        <v>1.4435999999999999E-2</v>
      </c>
      <c r="N1079" s="51">
        <v>2.785E-2</v>
      </c>
      <c r="O1079" s="52">
        <v>136.06039999999999</v>
      </c>
      <c r="P1079" s="50">
        <v>1150</v>
      </c>
      <c r="Q1079" s="52">
        <v>2325.86</v>
      </c>
      <c r="R1079" s="50">
        <v>6160.2999999999993</v>
      </c>
      <c r="S1079" s="30">
        <v>98.141999999999996</v>
      </c>
      <c r="T1079" s="50">
        <v>7.0427999999999997</v>
      </c>
      <c r="U1079" s="50">
        <v>7.0446</v>
      </c>
      <c r="V1079" s="50" t="s">
        <v>385</v>
      </c>
      <c r="W1079" s="22" t="s">
        <v>385</v>
      </c>
      <c r="X1079" s="22" t="s">
        <v>385</v>
      </c>
    </row>
    <row r="1080" spans="1:24" ht="18.75" customHeight="1">
      <c r="A1080" s="176">
        <v>43696</v>
      </c>
      <c r="B1080" s="50">
        <v>173.4871</v>
      </c>
      <c r="C1080" s="50">
        <v>235.6662</v>
      </c>
      <c r="D1080" s="50">
        <v>66.375</v>
      </c>
      <c r="E1080" s="50">
        <v>16.88</v>
      </c>
      <c r="F1080" s="51">
        <v>1.8943000000000002E-2</v>
      </c>
      <c r="G1080" s="51">
        <v>1.5453E-2</v>
      </c>
      <c r="H1080" s="51">
        <v>1.4919E-2</v>
      </c>
      <c r="I1080" s="51">
        <v>1.477E-2</v>
      </c>
      <c r="J1080" s="51">
        <v>1.6063000000000001E-2</v>
      </c>
      <c r="K1080" s="51">
        <v>1.5509999999999999E-2</v>
      </c>
      <c r="L1080" s="51">
        <v>2.0874E-2</v>
      </c>
      <c r="M1080" s="51">
        <v>1.4919E-2</v>
      </c>
      <c r="N1080" s="51">
        <v>2.7799999999999998E-2</v>
      </c>
      <c r="O1080" s="52">
        <v>136.0403</v>
      </c>
      <c r="P1080" s="50">
        <v>1150</v>
      </c>
      <c r="Q1080" s="52">
        <v>2325.86</v>
      </c>
      <c r="R1080" s="50">
        <v>6160.2999999999993</v>
      </c>
      <c r="S1080" s="30">
        <v>98.144000000000005</v>
      </c>
      <c r="T1080" s="50">
        <v>7.0339999999999998</v>
      </c>
      <c r="U1080" s="50">
        <v>7.0494000000000003</v>
      </c>
      <c r="V1080" s="50" t="s">
        <v>385</v>
      </c>
      <c r="W1080" s="22" t="s">
        <v>385</v>
      </c>
      <c r="X1080" s="22" t="s">
        <v>385</v>
      </c>
    </row>
    <row r="1081" spans="1:24" ht="18.75" customHeight="1">
      <c r="A1081" s="176">
        <v>43693</v>
      </c>
      <c r="B1081" s="50">
        <v>173.81200000000001</v>
      </c>
      <c r="C1081" s="50">
        <v>235.36920000000001</v>
      </c>
      <c r="D1081" s="50">
        <v>62.625</v>
      </c>
      <c r="E1081" s="50">
        <v>18.47</v>
      </c>
      <c r="F1081" s="51">
        <v>1.8585000000000001E-2</v>
      </c>
      <c r="G1081" s="51">
        <v>1.4763E-2</v>
      </c>
      <c r="H1081" s="51">
        <v>1.4303E-2</v>
      </c>
      <c r="I1081" s="51">
        <v>1.4168999999999999E-2</v>
      </c>
      <c r="J1081" s="51">
        <v>1.5538E-2</v>
      </c>
      <c r="K1081" s="51">
        <v>1.4878000000000001E-2</v>
      </c>
      <c r="L1081" s="51">
        <v>2.0348000000000002E-2</v>
      </c>
      <c r="M1081" s="51">
        <v>1.4303E-2</v>
      </c>
      <c r="N1081" s="51">
        <v>2.7890000000000002E-2</v>
      </c>
      <c r="O1081" s="52">
        <v>136.04490000000001</v>
      </c>
      <c r="P1081" s="50">
        <v>1150</v>
      </c>
      <c r="Q1081" s="52">
        <v>2325.86</v>
      </c>
      <c r="R1081" s="50">
        <v>6160.2999999999993</v>
      </c>
      <c r="S1081" s="30">
        <v>97.986999999999995</v>
      </c>
      <c r="T1081" s="50">
        <v>7.0236999999999998</v>
      </c>
      <c r="U1081" s="50">
        <v>7.0533000000000001</v>
      </c>
      <c r="V1081" s="50" t="s">
        <v>385</v>
      </c>
      <c r="W1081" s="22" t="s">
        <v>385</v>
      </c>
      <c r="X1081" s="22" t="s">
        <v>385</v>
      </c>
    </row>
    <row r="1082" spans="1:24" ht="18.75" customHeight="1">
      <c r="A1082" s="176">
        <v>43692</v>
      </c>
      <c r="B1082" s="50">
        <v>173.7697</v>
      </c>
      <c r="C1082" s="50">
        <v>235.3013</v>
      </c>
      <c r="D1082" s="50">
        <v>62.625</v>
      </c>
      <c r="E1082" s="50">
        <v>21.18</v>
      </c>
      <c r="F1082" s="51">
        <v>1.8793000000000001E-2</v>
      </c>
      <c r="G1082" s="51">
        <v>1.4957E-2</v>
      </c>
      <c r="H1082" s="51">
        <v>1.4465E-2</v>
      </c>
      <c r="I1082" s="51">
        <v>1.4239999999999999E-2</v>
      </c>
      <c r="J1082" s="51">
        <v>1.5269E-2</v>
      </c>
      <c r="K1082" s="51">
        <v>1.4789E-2</v>
      </c>
      <c r="L1082" s="51">
        <v>1.9729E-2</v>
      </c>
      <c r="M1082" s="51">
        <v>1.4465E-2</v>
      </c>
      <c r="N1082" s="51">
        <v>2.7799999999999998E-2</v>
      </c>
      <c r="O1082" s="52">
        <v>136.04069999999999</v>
      </c>
      <c r="P1082" s="50">
        <v>1150</v>
      </c>
      <c r="Q1082" s="52">
        <v>2325.86</v>
      </c>
      <c r="R1082" s="50">
        <v>6160.2999999999993</v>
      </c>
      <c r="S1082" s="30">
        <v>97.811999999999998</v>
      </c>
      <c r="T1082" s="50">
        <v>7.0434000000000001</v>
      </c>
      <c r="U1082" s="50">
        <v>7.0125999999999999</v>
      </c>
      <c r="V1082" s="50" t="s">
        <v>385</v>
      </c>
      <c r="W1082" s="22" t="s">
        <v>385</v>
      </c>
      <c r="X1082" s="22" t="s">
        <v>385</v>
      </c>
    </row>
    <row r="1083" spans="1:24" ht="18.75" customHeight="1">
      <c r="A1083" s="176">
        <v>43691</v>
      </c>
      <c r="B1083" s="50">
        <v>173.37979999999999</v>
      </c>
      <c r="C1083" s="50">
        <v>236.3287</v>
      </c>
      <c r="D1083" s="50">
        <v>62.625</v>
      </c>
      <c r="E1083" s="50">
        <v>22.1</v>
      </c>
      <c r="F1083" s="51">
        <v>1.9383999999999998E-2</v>
      </c>
      <c r="G1083" s="51">
        <v>1.5771E-2</v>
      </c>
      <c r="H1083" s="51">
        <v>1.5240999999999999E-2</v>
      </c>
      <c r="I1083" s="51">
        <v>1.4892000000000001E-2</v>
      </c>
      <c r="J1083" s="51">
        <v>1.5792E-2</v>
      </c>
      <c r="K1083" s="51">
        <v>1.5351999999999999E-2</v>
      </c>
      <c r="L1083" s="51">
        <v>2.018E-2</v>
      </c>
      <c r="M1083" s="51">
        <v>1.5240999999999999E-2</v>
      </c>
      <c r="N1083" s="51">
        <v>2.7959999999999999E-2</v>
      </c>
      <c r="O1083" s="52">
        <v>136.0189</v>
      </c>
      <c r="P1083" s="50">
        <v>1150</v>
      </c>
      <c r="Q1083" s="52">
        <v>2325.86</v>
      </c>
      <c r="R1083" s="50">
        <v>6160.2999999999993</v>
      </c>
      <c r="S1083" s="30">
        <v>97.38</v>
      </c>
      <c r="T1083" s="50">
        <v>7.0578000000000003</v>
      </c>
      <c r="U1083" s="50">
        <v>7.1029999999999998</v>
      </c>
      <c r="V1083" s="50" t="s">
        <v>385</v>
      </c>
      <c r="W1083" s="22" t="s">
        <v>385</v>
      </c>
      <c r="X1083" s="22" t="s">
        <v>385</v>
      </c>
    </row>
    <row r="1084" spans="1:24" ht="18.75" customHeight="1">
      <c r="A1084" s="176">
        <v>43690</v>
      </c>
      <c r="B1084" s="50">
        <v>172.6123</v>
      </c>
      <c r="C1084" s="50">
        <v>236.53489999999999</v>
      </c>
      <c r="D1084" s="50">
        <v>62.625</v>
      </c>
      <c r="E1084" s="50">
        <v>17.52</v>
      </c>
      <c r="F1084" s="51">
        <v>1.9872999999999998E-2</v>
      </c>
      <c r="G1084" s="51">
        <v>1.6666E-2</v>
      </c>
      <c r="H1084" s="51">
        <v>1.6098000000000001E-2</v>
      </c>
      <c r="I1084" s="51">
        <v>1.584E-2</v>
      </c>
      <c r="J1084" s="51">
        <v>1.7035000000000002E-2</v>
      </c>
      <c r="K1084" s="51">
        <v>1.6365999999999999E-2</v>
      </c>
      <c r="L1084" s="51">
        <v>2.1632999999999999E-2</v>
      </c>
      <c r="M1084" s="51">
        <v>1.6098000000000001E-2</v>
      </c>
      <c r="N1084" s="51">
        <v>2.7830000000000001E-2</v>
      </c>
      <c r="O1084" s="52">
        <v>135.87690000000001</v>
      </c>
      <c r="P1084" s="50">
        <v>1150</v>
      </c>
      <c r="Q1084" s="52">
        <v>2325.86</v>
      </c>
      <c r="R1084" s="50">
        <v>6160.2999999999993</v>
      </c>
      <c r="S1084" s="30">
        <v>97.491</v>
      </c>
      <c r="T1084" s="50">
        <v>7.0620000000000003</v>
      </c>
      <c r="U1084" s="50">
        <v>7.0983999999999998</v>
      </c>
      <c r="V1084" s="50" t="s">
        <v>385</v>
      </c>
      <c r="W1084" s="22" t="s">
        <v>385</v>
      </c>
      <c r="X1084" s="22" t="s">
        <v>385</v>
      </c>
    </row>
    <row r="1085" spans="1:24" ht="18.75" customHeight="1">
      <c r="A1085" s="176">
        <v>43689</v>
      </c>
      <c r="B1085" s="50">
        <v>173.0472</v>
      </c>
      <c r="C1085" s="50">
        <v>236.99539999999999</v>
      </c>
      <c r="D1085" s="50">
        <v>62.625</v>
      </c>
      <c r="E1085" s="50">
        <v>21.09</v>
      </c>
      <c r="F1085" s="51">
        <v>1.9684E-2</v>
      </c>
      <c r="G1085" s="51">
        <v>1.5837E-2</v>
      </c>
      <c r="H1085" s="51">
        <v>1.5107000000000001E-2</v>
      </c>
      <c r="I1085" s="51">
        <v>1.4926999999999999E-2</v>
      </c>
      <c r="J1085" s="51">
        <v>1.6454E-2</v>
      </c>
      <c r="K1085" s="51">
        <v>1.5636000000000001E-2</v>
      </c>
      <c r="L1085" s="51">
        <v>2.1325E-2</v>
      </c>
      <c r="M1085" s="51">
        <v>1.5107000000000001E-2</v>
      </c>
      <c r="N1085" s="51">
        <v>2.792E-2</v>
      </c>
      <c r="O1085" s="52">
        <v>135.8588</v>
      </c>
      <c r="P1085" s="50">
        <v>1150</v>
      </c>
      <c r="Q1085" s="52">
        <v>2325.86</v>
      </c>
      <c r="R1085" s="50">
        <v>6160.2999999999993</v>
      </c>
      <c r="S1085" s="30">
        <v>97.617999999999995</v>
      </c>
      <c r="T1085" s="50">
        <v>7.0450999999999997</v>
      </c>
      <c r="U1085" s="50">
        <v>7.0766</v>
      </c>
      <c r="V1085" s="50" t="s">
        <v>385</v>
      </c>
      <c r="W1085" s="22" t="s">
        <v>385</v>
      </c>
      <c r="X1085" s="22" t="s">
        <v>385</v>
      </c>
    </row>
    <row r="1086" spans="1:24" ht="18.75" customHeight="1">
      <c r="A1086" s="176">
        <v>43686</v>
      </c>
      <c r="B1086" s="50">
        <v>172.36340000000001</v>
      </c>
      <c r="C1086" s="50">
        <v>237.40209999999999</v>
      </c>
      <c r="D1086" s="50">
        <v>62.625</v>
      </c>
      <c r="E1086" s="50">
        <v>17.97</v>
      </c>
      <c r="F1086" s="51">
        <v>1.9864E-2</v>
      </c>
      <c r="G1086" s="51">
        <v>1.6466000000000001E-2</v>
      </c>
      <c r="H1086" s="51">
        <v>1.5910000000000001E-2</v>
      </c>
      <c r="I1086" s="51">
        <v>1.5792E-2</v>
      </c>
      <c r="J1086" s="51">
        <v>1.7447000000000001E-2</v>
      </c>
      <c r="K1086" s="51">
        <v>1.6532999999999999E-2</v>
      </c>
      <c r="L1086" s="51">
        <v>2.2585999999999998E-2</v>
      </c>
      <c r="M1086" s="51">
        <v>1.5910000000000001E-2</v>
      </c>
      <c r="N1086" s="51">
        <v>2.784E-2</v>
      </c>
      <c r="O1086" s="52">
        <v>135.74940000000001</v>
      </c>
      <c r="P1086" s="50">
        <v>1150</v>
      </c>
      <c r="Q1086" s="52">
        <v>2325.86</v>
      </c>
      <c r="R1086" s="50">
        <v>6160.2999999999993</v>
      </c>
      <c r="S1086" s="30">
        <v>97.543999999999997</v>
      </c>
      <c r="T1086" s="50">
        <v>7.0602</v>
      </c>
      <c r="U1086" s="50">
        <v>7.0858999999999996</v>
      </c>
      <c r="V1086" s="50" t="s">
        <v>385</v>
      </c>
      <c r="W1086" s="22" t="s">
        <v>385</v>
      </c>
      <c r="X1086" s="22" t="s">
        <v>385</v>
      </c>
    </row>
    <row r="1087" spans="1:24" ht="18.75" customHeight="1">
      <c r="A1087" s="176">
        <v>43685</v>
      </c>
      <c r="B1087" s="50">
        <v>172.44890000000001</v>
      </c>
      <c r="C1087" s="50">
        <v>237.40430000000001</v>
      </c>
      <c r="D1087" s="50">
        <v>62.625</v>
      </c>
      <c r="E1087" s="50">
        <v>16.91</v>
      </c>
      <c r="F1087" s="51">
        <v>2.0072E-2</v>
      </c>
      <c r="G1087" s="51">
        <v>1.6188000000000001E-2</v>
      </c>
      <c r="H1087" s="51">
        <v>1.5481999999999999E-2</v>
      </c>
      <c r="I1087" s="51">
        <v>1.5453E-2</v>
      </c>
      <c r="J1087" s="51">
        <v>1.7172E-2</v>
      </c>
      <c r="K1087" s="51">
        <v>1.6181999999999998E-2</v>
      </c>
      <c r="L1087" s="51">
        <v>2.2242999999999999E-2</v>
      </c>
      <c r="M1087" s="51">
        <v>1.5481999999999999E-2</v>
      </c>
      <c r="N1087" s="51">
        <v>2.7969999999999998E-2</v>
      </c>
      <c r="O1087" s="52">
        <v>135.70269999999999</v>
      </c>
      <c r="P1087" s="50">
        <v>1150</v>
      </c>
      <c r="Q1087" s="52">
        <v>2325.86</v>
      </c>
      <c r="R1087" s="50">
        <v>6160.2999999999993</v>
      </c>
      <c r="S1087" s="30">
        <v>97.63</v>
      </c>
      <c r="T1087" s="50">
        <v>7.0254000000000003</v>
      </c>
      <c r="U1087" s="50">
        <v>7.0537999999999998</v>
      </c>
      <c r="V1087" s="50" t="s">
        <v>385</v>
      </c>
      <c r="W1087" s="22" t="s">
        <v>385</v>
      </c>
      <c r="X1087" s="22" t="s">
        <v>385</v>
      </c>
    </row>
    <row r="1088" spans="1:24" ht="18.75" customHeight="1">
      <c r="A1088" s="176">
        <v>43684</v>
      </c>
      <c r="B1088" s="50">
        <v>172.52189999999999</v>
      </c>
      <c r="C1088" s="50">
        <v>237.05600000000001</v>
      </c>
      <c r="D1088" s="50">
        <v>62.625</v>
      </c>
      <c r="E1088" s="50">
        <v>19.489999999999998</v>
      </c>
      <c r="F1088" s="51">
        <v>2.0125000000000001E-2</v>
      </c>
      <c r="G1088" s="51">
        <v>1.6069E-2</v>
      </c>
      <c r="H1088" s="51">
        <v>1.5455E-2</v>
      </c>
      <c r="I1088" s="51">
        <v>1.5502999999999999E-2</v>
      </c>
      <c r="J1088" s="51">
        <v>1.7342E-2</v>
      </c>
      <c r="K1088" s="51">
        <v>1.6324000000000002E-2</v>
      </c>
      <c r="L1088" s="51">
        <v>2.2522E-2</v>
      </c>
      <c r="M1088" s="51">
        <v>1.5455E-2</v>
      </c>
      <c r="N1088" s="51">
        <v>2.802E-2</v>
      </c>
      <c r="O1088" s="52">
        <v>135.60300000000001</v>
      </c>
      <c r="P1088" s="50">
        <v>1150</v>
      </c>
      <c r="Q1088" s="52">
        <v>2325.86</v>
      </c>
      <c r="R1088" s="50">
        <v>6160.2999999999993</v>
      </c>
      <c r="S1088" s="30">
        <v>97.522000000000006</v>
      </c>
      <c r="T1088" s="50">
        <v>7.0507</v>
      </c>
      <c r="U1088" s="50">
        <v>7.0987</v>
      </c>
      <c r="V1088" s="50" t="s">
        <v>385</v>
      </c>
      <c r="W1088" s="22" t="s">
        <v>385</v>
      </c>
      <c r="X1088" s="22" t="s">
        <v>385</v>
      </c>
    </row>
    <row r="1089" spans="1:24" ht="18.75" customHeight="1">
      <c r="A1089" s="176">
        <v>43683</v>
      </c>
      <c r="B1089" s="50">
        <v>172.15020000000001</v>
      </c>
      <c r="C1089" s="50">
        <v>236.3579</v>
      </c>
      <c r="D1089" s="50">
        <v>62.625</v>
      </c>
      <c r="E1089" s="50">
        <v>20.170000000000002</v>
      </c>
      <c r="F1089" s="51">
        <v>2.0279999999999999E-2</v>
      </c>
      <c r="G1089" s="51">
        <v>1.583E-2</v>
      </c>
      <c r="H1089" s="51">
        <v>1.5233E-2</v>
      </c>
      <c r="I1089" s="51">
        <v>1.5129999999999999E-2</v>
      </c>
      <c r="J1089" s="51">
        <v>1.7023E-2</v>
      </c>
      <c r="K1089" s="51">
        <v>1.5972E-2</v>
      </c>
      <c r="L1089" s="51">
        <v>2.2329999999999999E-2</v>
      </c>
      <c r="M1089" s="51">
        <v>1.5233E-2</v>
      </c>
      <c r="N1089" s="51">
        <v>2.8080000000000001E-2</v>
      </c>
      <c r="O1089" s="52">
        <v>135.6371</v>
      </c>
      <c r="P1089" s="50">
        <v>1150</v>
      </c>
      <c r="Q1089" s="52">
        <v>2325.86</v>
      </c>
      <c r="R1089" s="50">
        <v>6160.2999999999993</v>
      </c>
      <c r="S1089" s="30">
        <v>98.073999999999998</v>
      </c>
      <c r="T1089" s="50">
        <v>6.9405000000000001</v>
      </c>
      <c r="U1089" s="50">
        <v>6.976</v>
      </c>
      <c r="V1089" s="50" t="s">
        <v>385</v>
      </c>
      <c r="W1089" s="22" t="s">
        <v>385</v>
      </c>
      <c r="X1089" s="22" t="s">
        <v>385</v>
      </c>
    </row>
    <row r="1090" spans="1:24" ht="18.75" customHeight="1">
      <c r="A1090" s="176">
        <v>43682</v>
      </c>
      <c r="B1090" s="50">
        <v>172.20509999999999</v>
      </c>
      <c r="C1090" s="50">
        <v>237.41069999999999</v>
      </c>
      <c r="D1090" s="50">
        <v>62.625</v>
      </c>
      <c r="E1090" s="50">
        <v>24.59</v>
      </c>
      <c r="F1090" s="51">
        <v>1.9969000000000001E-2</v>
      </c>
      <c r="G1090" s="51">
        <v>1.5733E-2</v>
      </c>
      <c r="H1090" s="51">
        <v>1.529E-2</v>
      </c>
      <c r="I1090" s="51">
        <v>1.5180000000000001E-2</v>
      </c>
      <c r="J1090" s="51">
        <v>1.7075E-2</v>
      </c>
      <c r="K1090" s="51">
        <v>1.6043000000000002E-2</v>
      </c>
      <c r="L1090" s="51">
        <v>2.2543000000000001E-2</v>
      </c>
      <c r="M1090" s="51">
        <v>1.529E-2</v>
      </c>
      <c r="N1090" s="51">
        <v>2.8070000000000001E-2</v>
      </c>
      <c r="O1090" s="52">
        <v>135.655</v>
      </c>
      <c r="P1090" s="50">
        <v>1150</v>
      </c>
      <c r="Q1090" s="52">
        <v>2325.86</v>
      </c>
      <c r="R1090" s="50">
        <v>6160.2999999999993</v>
      </c>
      <c r="S1090" s="30">
        <v>98.369</v>
      </c>
      <c r="T1090" s="50">
        <v>6.8986999999999998</v>
      </c>
      <c r="U1090" s="50">
        <v>6.9545000000000003</v>
      </c>
      <c r="V1090" s="50" t="s">
        <v>385</v>
      </c>
      <c r="W1090" s="22" t="s">
        <v>385</v>
      </c>
      <c r="X1090" s="22" t="s">
        <v>385</v>
      </c>
    </row>
    <row r="1091" spans="1:24" ht="18.75" customHeight="1">
      <c r="A1091" s="176">
        <v>43679</v>
      </c>
      <c r="B1091" s="50">
        <v>171.64660000000001</v>
      </c>
      <c r="C1091" s="50">
        <v>238.36500000000001</v>
      </c>
      <c r="D1091" s="50">
        <v>62.625</v>
      </c>
      <c r="E1091" s="50">
        <v>17.61</v>
      </c>
      <c r="F1091" s="51">
        <v>2.0483000000000001E-2</v>
      </c>
      <c r="G1091" s="51">
        <v>1.7118000000000001E-2</v>
      </c>
      <c r="H1091" s="51">
        <v>1.6678999999999999E-2</v>
      </c>
      <c r="I1091" s="51">
        <v>1.6582E-2</v>
      </c>
      <c r="J1091" s="51">
        <v>1.8452E-2</v>
      </c>
      <c r="K1091" s="51">
        <v>1.7367E-2</v>
      </c>
      <c r="L1091" s="51">
        <v>2.3820000000000001E-2</v>
      </c>
      <c r="M1091" s="51">
        <v>1.6678999999999999E-2</v>
      </c>
      <c r="N1091" s="51">
        <v>2.8199999999999999E-2</v>
      </c>
      <c r="O1091" s="52">
        <v>135.6431</v>
      </c>
      <c r="P1091" s="50">
        <v>1150</v>
      </c>
      <c r="Q1091" s="52">
        <v>2325.86</v>
      </c>
      <c r="R1091" s="50">
        <v>6160.2999999999993</v>
      </c>
      <c r="S1091" s="30">
        <v>98.516000000000005</v>
      </c>
      <c r="T1091" s="50">
        <v>6.8844000000000003</v>
      </c>
      <c r="U1091" s="50">
        <v>6.9099000000000004</v>
      </c>
      <c r="V1091" s="50" t="s">
        <v>385</v>
      </c>
      <c r="W1091" s="22" t="s">
        <v>385</v>
      </c>
      <c r="X1091" s="22" t="s">
        <v>385</v>
      </c>
    </row>
    <row r="1092" spans="1:24" ht="18.75" customHeight="1">
      <c r="A1092" s="176">
        <v>43678</v>
      </c>
      <c r="B1092" s="50">
        <v>171.69990000000001</v>
      </c>
      <c r="C1092" s="50">
        <v>238.78890000000001</v>
      </c>
      <c r="D1092" s="50">
        <v>62.625</v>
      </c>
      <c r="E1092" s="50">
        <v>17.87</v>
      </c>
      <c r="F1092" s="51">
        <v>2.0743999999999999E-2</v>
      </c>
      <c r="G1092" s="51">
        <v>1.7340000000000001E-2</v>
      </c>
      <c r="H1092" s="51">
        <v>1.6844999999999999E-2</v>
      </c>
      <c r="I1092" s="51">
        <v>1.6829E-2</v>
      </c>
      <c r="J1092" s="51">
        <v>1.8935E-2</v>
      </c>
      <c r="K1092" s="51">
        <v>1.7701000000000001E-2</v>
      </c>
      <c r="L1092" s="51">
        <v>2.4420000000000001E-2</v>
      </c>
      <c r="M1092" s="51">
        <v>1.6844999999999999E-2</v>
      </c>
      <c r="N1092" s="51">
        <v>2.8559999999999999E-2</v>
      </c>
      <c r="O1092" s="52">
        <v>135.6053</v>
      </c>
      <c r="P1092" s="50">
        <v>1150</v>
      </c>
      <c r="Q1092" s="52">
        <v>2322.54</v>
      </c>
      <c r="R1092" s="50">
        <v>6042.4</v>
      </c>
      <c r="S1092" s="30">
        <v>98.05</v>
      </c>
      <c r="T1092" s="50">
        <v>6.8845000000000001</v>
      </c>
      <c r="U1092" s="50">
        <v>6.8895</v>
      </c>
      <c r="V1092" s="50" t="s">
        <v>385</v>
      </c>
      <c r="W1092" s="22" t="s">
        <v>385</v>
      </c>
      <c r="X1092" s="22" t="s">
        <v>385</v>
      </c>
    </row>
    <row r="1093" spans="1:24" ht="18.75" customHeight="1">
      <c r="A1093" s="176">
        <v>43677</v>
      </c>
      <c r="B1093" s="50">
        <v>170.71420000000001</v>
      </c>
      <c r="C1093" s="50">
        <v>239.09399999999999</v>
      </c>
      <c r="D1093" s="50">
        <v>62.625</v>
      </c>
      <c r="E1093" s="50">
        <v>16.12</v>
      </c>
      <c r="F1093" s="51">
        <v>2.0615999999999999E-2</v>
      </c>
      <c r="G1093" s="51">
        <v>1.8721000000000002E-2</v>
      </c>
      <c r="H1093" s="51">
        <v>1.8263000000000001E-2</v>
      </c>
      <c r="I1093" s="51">
        <v>1.8272E-2</v>
      </c>
      <c r="J1093" s="51">
        <v>2.0143999999999999E-2</v>
      </c>
      <c r="K1093" s="51">
        <v>1.9133000000000001E-2</v>
      </c>
      <c r="L1093" s="51">
        <v>2.5249000000000001E-2</v>
      </c>
      <c r="M1093" s="51">
        <v>1.8263000000000001E-2</v>
      </c>
      <c r="N1093" s="51">
        <v>2.8719999999999999E-2</v>
      </c>
      <c r="O1093" s="52">
        <v>135.57509999999999</v>
      </c>
      <c r="P1093" s="50">
        <v>1150</v>
      </c>
      <c r="Q1093" s="52">
        <v>2322.54</v>
      </c>
      <c r="R1093" s="50">
        <v>6042.4</v>
      </c>
      <c r="S1093" s="30">
        <v>98.043999999999997</v>
      </c>
      <c r="T1093" s="50">
        <v>6.8933999999999997</v>
      </c>
      <c r="U1093" s="50">
        <v>6.8925999999999998</v>
      </c>
      <c r="V1093" s="50" t="s">
        <v>385</v>
      </c>
      <c r="W1093" s="22" t="s">
        <v>385</v>
      </c>
      <c r="X1093" s="22" t="s">
        <v>385</v>
      </c>
    </row>
    <row r="1094" spans="1:24" ht="18.75" customHeight="1">
      <c r="A1094" s="176">
        <v>43676</v>
      </c>
      <c r="B1094" s="50">
        <v>170.5804</v>
      </c>
      <c r="C1094" s="50">
        <v>239.16390000000001</v>
      </c>
      <c r="D1094" s="50">
        <v>62.625</v>
      </c>
      <c r="E1094" s="50">
        <v>13.94</v>
      </c>
      <c r="F1094" s="51">
        <v>2.0591999999999999E-2</v>
      </c>
      <c r="G1094" s="51">
        <v>1.8459E-2</v>
      </c>
      <c r="H1094" s="51">
        <v>1.8099000000000001E-2</v>
      </c>
      <c r="I1094" s="51">
        <v>1.8419999999999999E-2</v>
      </c>
      <c r="J1094" s="51">
        <v>2.0580000000000001E-2</v>
      </c>
      <c r="K1094" s="51">
        <v>1.9373000000000001E-2</v>
      </c>
      <c r="L1094" s="51">
        <v>2.5798000000000001E-2</v>
      </c>
      <c r="M1094" s="51">
        <v>1.8099000000000001E-2</v>
      </c>
      <c r="N1094" s="51">
        <v>2.8649999999999998E-2</v>
      </c>
      <c r="O1094" s="52">
        <v>135.5643</v>
      </c>
      <c r="P1094" s="50">
        <v>1150</v>
      </c>
      <c r="Q1094" s="52">
        <v>2322.54</v>
      </c>
      <c r="R1094" s="50">
        <v>6042.4</v>
      </c>
      <c r="S1094" s="30">
        <v>98.01</v>
      </c>
      <c r="T1094" s="50">
        <v>6.8795000000000002</v>
      </c>
      <c r="U1094" s="50">
        <v>6.8806000000000003</v>
      </c>
      <c r="V1094" s="50" t="s">
        <v>385</v>
      </c>
      <c r="W1094" s="22" t="s">
        <v>385</v>
      </c>
      <c r="X1094" s="22" t="s">
        <v>385</v>
      </c>
    </row>
    <row r="1095" spans="1:24" ht="18.75" customHeight="1">
      <c r="A1095" s="176">
        <v>43675</v>
      </c>
      <c r="B1095" s="50">
        <v>170.6071</v>
      </c>
      <c r="C1095" s="50">
        <v>239.1208</v>
      </c>
      <c r="D1095" s="50">
        <v>62.625</v>
      </c>
      <c r="E1095" s="50">
        <v>12.83</v>
      </c>
      <c r="F1095" s="51">
        <v>2.0996000000000001E-2</v>
      </c>
      <c r="G1095" s="51">
        <v>1.8578999999999998E-2</v>
      </c>
      <c r="H1095" s="51">
        <v>1.8207000000000001E-2</v>
      </c>
      <c r="I1095" s="51">
        <v>1.8468999999999999E-2</v>
      </c>
      <c r="J1095" s="51">
        <v>2.0650000000000002E-2</v>
      </c>
      <c r="K1095" s="51">
        <v>1.9397000000000001E-2</v>
      </c>
      <c r="L1095" s="51">
        <v>2.5906999999999999E-2</v>
      </c>
      <c r="M1095" s="51">
        <v>1.8207000000000001E-2</v>
      </c>
      <c r="N1095" s="51">
        <v>2.878E-2</v>
      </c>
      <c r="O1095" s="52">
        <v>135.54169999999999</v>
      </c>
      <c r="P1095" s="50">
        <v>1150</v>
      </c>
      <c r="Q1095" s="52">
        <v>2322.54</v>
      </c>
      <c r="R1095" s="50">
        <v>6042.4</v>
      </c>
      <c r="S1095" s="30">
        <v>97.817999999999998</v>
      </c>
      <c r="T1095" s="50">
        <v>6.8726000000000003</v>
      </c>
      <c r="U1095" s="50">
        <v>6.8734000000000002</v>
      </c>
      <c r="V1095" s="50" t="s">
        <v>385</v>
      </c>
      <c r="W1095" s="22" t="s">
        <v>385</v>
      </c>
      <c r="X1095" s="22" t="s">
        <v>385</v>
      </c>
    </row>
    <row r="1096" spans="1:24" ht="18.75" customHeight="1">
      <c r="A1096" s="176">
        <v>43672</v>
      </c>
      <c r="B1096" s="50">
        <v>170.37129999999999</v>
      </c>
      <c r="C1096" s="50">
        <v>238.99299999999999</v>
      </c>
      <c r="D1096" s="50">
        <v>62.625</v>
      </c>
      <c r="E1096" s="50">
        <v>12.16</v>
      </c>
      <c r="F1096" s="51">
        <v>2.1125000000000001E-2</v>
      </c>
      <c r="G1096" s="51">
        <v>1.8519000000000001E-2</v>
      </c>
      <c r="H1096" s="51">
        <v>1.8179000000000001E-2</v>
      </c>
      <c r="I1096" s="51">
        <v>1.8468999999999999E-2</v>
      </c>
      <c r="J1096" s="51">
        <v>2.0702999999999999E-2</v>
      </c>
      <c r="K1096" s="51">
        <v>1.9470000000000001E-2</v>
      </c>
      <c r="L1096" s="51">
        <v>2.5922000000000001E-2</v>
      </c>
      <c r="M1096" s="51">
        <v>1.8179000000000001E-2</v>
      </c>
      <c r="N1096" s="51">
        <v>2.8570000000000002E-2</v>
      </c>
      <c r="O1096" s="52">
        <v>135.55600000000001</v>
      </c>
      <c r="P1096" s="50">
        <v>1150</v>
      </c>
      <c r="Q1096" s="52">
        <v>2322.54</v>
      </c>
      <c r="R1096" s="50">
        <v>6042.4</v>
      </c>
      <c r="S1096" s="30">
        <v>97.728999999999999</v>
      </c>
      <c r="T1096" s="50">
        <v>6.8719000000000001</v>
      </c>
      <c r="U1096" s="50">
        <v>6.8761000000000001</v>
      </c>
      <c r="V1096" s="50" t="s">
        <v>385</v>
      </c>
      <c r="W1096" s="22" t="s">
        <v>385</v>
      </c>
      <c r="X1096" s="22" t="s">
        <v>385</v>
      </c>
    </row>
    <row r="1097" spans="1:24" ht="18.75" customHeight="1">
      <c r="A1097" s="176">
        <v>43671</v>
      </c>
      <c r="B1097" s="50">
        <v>170.37710000000001</v>
      </c>
      <c r="C1097" s="50">
        <v>238.9564</v>
      </c>
      <c r="D1097" s="50">
        <v>62.625</v>
      </c>
      <c r="E1097" s="50">
        <v>12.74</v>
      </c>
      <c r="F1097" s="51">
        <v>2.1000000000000001E-2</v>
      </c>
      <c r="G1097" s="51">
        <v>1.8638999999999999E-2</v>
      </c>
      <c r="H1097" s="51">
        <v>1.8314E-2</v>
      </c>
      <c r="I1097" s="51">
        <v>1.8585000000000001E-2</v>
      </c>
      <c r="J1097" s="51">
        <v>2.0809999999999999E-2</v>
      </c>
      <c r="K1097" s="51">
        <v>1.9547999999999999E-2</v>
      </c>
      <c r="L1097" s="51">
        <v>2.6082999999999999E-2</v>
      </c>
      <c r="M1097" s="51">
        <v>1.8314E-2</v>
      </c>
      <c r="N1097" s="51">
        <v>2.8570000000000002E-2</v>
      </c>
      <c r="O1097" s="52">
        <v>135.5461</v>
      </c>
      <c r="P1097" s="50">
        <v>1150</v>
      </c>
      <c r="Q1097" s="52">
        <v>2322.54</v>
      </c>
      <c r="R1097" s="50">
        <v>6042.4</v>
      </c>
      <c r="S1097" s="30">
        <v>97.704999999999998</v>
      </c>
      <c r="T1097" s="50">
        <v>6.8792</v>
      </c>
      <c r="U1097" s="50">
        <v>6.8849</v>
      </c>
      <c r="V1097" s="50" t="s">
        <v>385</v>
      </c>
      <c r="W1097" s="22" t="s">
        <v>385</v>
      </c>
      <c r="X1097" s="22" t="s">
        <v>385</v>
      </c>
    </row>
    <row r="1098" spans="1:24" ht="18.75" customHeight="1">
      <c r="A1098" s="176">
        <v>43670</v>
      </c>
      <c r="B1098" s="50">
        <v>170.49590000000001</v>
      </c>
      <c r="C1098" s="50">
        <v>238.74719999999999</v>
      </c>
      <c r="D1098" s="50">
        <v>62.625</v>
      </c>
      <c r="E1098" s="50">
        <v>12.07</v>
      </c>
      <c r="F1098" s="51">
        <v>2.0924999999999999E-2</v>
      </c>
      <c r="G1098" s="51">
        <v>1.8179000000000001E-2</v>
      </c>
      <c r="H1098" s="51">
        <v>1.7824E-2</v>
      </c>
      <c r="I1098" s="51">
        <v>1.8098E-2</v>
      </c>
      <c r="J1098" s="51">
        <v>2.0428000000000002E-2</v>
      </c>
      <c r="K1098" s="51">
        <v>1.916E-2</v>
      </c>
      <c r="L1098" s="51">
        <v>2.5725999999999999E-2</v>
      </c>
      <c r="M1098" s="51">
        <v>1.7824E-2</v>
      </c>
      <c r="N1098" s="51">
        <v>2.8570000000000002E-2</v>
      </c>
      <c r="O1098" s="52">
        <v>135.54300000000001</v>
      </c>
      <c r="P1098" s="50">
        <v>1150</v>
      </c>
      <c r="Q1098" s="52">
        <v>2322.54</v>
      </c>
      <c r="R1098" s="50">
        <v>6042.4</v>
      </c>
      <c r="S1098" s="30">
        <v>97.257000000000005</v>
      </c>
      <c r="T1098" s="50">
        <v>6.8811999999999998</v>
      </c>
      <c r="U1098" s="50">
        <v>6.8840000000000003</v>
      </c>
      <c r="V1098" s="50" t="s">
        <v>385</v>
      </c>
      <c r="W1098" s="22" t="s">
        <v>385</v>
      </c>
      <c r="X1098" s="22" t="s">
        <v>385</v>
      </c>
    </row>
    <row r="1099" spans="1:24" ht="18.75" customHeight="1">
      <c r="A1099" s="176">
        <v>43669</v>
      </c>
      <c r="B1099" s="50">
        <v>170.29419999999999</v>
      </c>
      <c r="C1099" s="50">
        <v>238.6249</v>
      </c>
      <c r="D1099" s="50">
        <v>62.625</v>
      </c>
      <c r="E1099" s="50">
        <v>12.61</v>
      </c>
      <c r="F1099" s="51">
        <v>2.0412E-2</v>
      </c>
      <c r="G1099" s="51">
        <v>1.8374000000000001E-2</v>
      </c>
      <c r="H1099" s="51">
        <v>1.8041000000000001E-2</v>
      </c>
      <c r="I1099" s="51">
        <v>1.8331E-2</v>
      </c>
      <c r="J1099" s="51">
        <v>2.0812000000000001E-2</v>
      </c>
      <c r="K1099" s="51">
        <v>1.9474999999999999E-2</v>
      </c>
      <c r="L1099" s="51">
        <v>2.6155999999999999E-2</v>
      </c>
      <c r="M1099" s="51">
        <v>1.8041000000000001E-2</v>
      </c>
      <c r="N1099" s="51">
        <v>2.853E-2</v>
      </c>
      <c r="O1099" s="52">
        <v>135.52010000000001</v>
      </c>
      <c r="P1099" s="50">
        <v>1150</v>
      </c>
      <c r="Q1099" s="52">
        <v>2322.54</v>
      </c>
      <c r="R1099" s="50">
        <v>6042.4</v>
      </c>
      <c r="S1099" s="30">
        <v>97.150999999999996</v>
      </c>
      <c r="T1099" s="50">
        <v>6.8821000000000003</v>
      </c>
      <c r="U1099" s="50">
        <v>6.8834</v>
      </c>
      <c r="V1099" s="50" t="s">
        <v>385</v>
      </c>
      <c r="W1099" s="22" t="s">
        <v>385</v>
      </c>
      <c r="X1099" s="22" t="s">
        <v>385</v>
      </c>
    </row>
    <row r="1100" spans="1:24" ht="18.75" customHeight="1">
      <c r="A1100" s="176">
        <v>43668</v>
      </c>
      <c r="B1100" s="50">
        <v>170.4486</v>
      </c>
      <c r="C1100" s="50">
        <v>238.47550000000001</v>
      </c>
      <c r="D1100" s="50">
        <v>62.375</v>
      </c>
      <c r="E1100" s="50">
        <v>13.53</v>
      </c>
      <c r="F1100" s="51">
        <v>2.0662E-2</v>
      </c>
      <c r="G1100" s="51">
        <v>1.8123E-2</v>
      </c>
      <c r="H1100" s="51">
        <v>1.7770000000000001E-2</v>
      </c>
      <c r="I1100" s="51">
        <v>1.8030999999999998E-2</v>
      </c>
      <c r="J1100" s="51">
        <v>2.0464E-2</v>
      </c>
      <c r="K1100" s="51">
        <v>1.916E-2</v>
      </c>
      <c r="L1100" s="51">
        <v>2.5711999999999999E-2</v>
      </c>
      <c r="M1100" s="51">
        <v>1.7770000000000001E-2</v>
      </c>
      <c r="N1100" s="51">
        <v>2.8549999999999999E-2</v>
      </c>
      <c r="O1100" s="52">
        <v>135.5061</v>
      </c>
      <c r="P1100" s="50">
        <v>1150</v>
      </c>
      <c r="Q1100" s="52">
        <v>2322.54</v>
      </c>
      <c r="R1100" s="50">
        <v>6042.4</v>
      </c>
      <c r="S1100" s="30">
        <v>96.793999999999997</v>
      </c>
      <c r="T1100" s="50">
        <v>6.88</v>
      </c>
      <c r="U1100" s="50">
        <v>6.8741000000000003</v>
      </c>
      <c r="V1100" s="50" t="s">
        <v>385</v>
      </c>
      <c r="W1100" s="22" t="s">
        <v>385</v>
      </c>
      <c r="X1100" s="22" t="s">
        <v>385</v>
      </c>
    </row>
    <row r="1101" spans="1:24" ht="18.75" customHeight="1">
      <c r="A1101" s="176">
        <v>43665</v>
      </c>
      <c r="B1101" s="50">
        <v>170.33250000000001</v>
      </c>
      <c r="C1101" s="50">
        <v>238.3536</v>
      </c>
      <c r="D1101" s="50">
        <v>62.375</v>
      </c>
      <c r="E1101" s="50">
        <v>14.45</v>
      </c>
      <c r="F1101" s="51">
        <v>2.0636999999999999E-2</v>
      </c>
      <c r="G1101" s="51">
        <v>1.8183000000000001E-2</v>
      </c>
      <c r="H1101" s="51">
        <v>1.7850999999999999E-2</v>
      </c>
      <c r="I1101" s="51">
        <v>1.8147E-2</v>
      </c>
      <c r="J1101" s="51">
        <v>2.0552000000000001E-2</v>
      </c>
      <c r="K1101" s="51">
        <v>1.9257E-2</v>
      </c>
      <c r="L1101" s="51">
        <v>2.5791999999999999E-2</v>
      </c>
      <c r="M1101" s="51">
        <v>1.7850999999999999E-2</v>
      </c>
      <c r="N1101" s="51">
        <v>2.8660000000000001E-2</v>
      </c>
      <c r="O1101" s="52">
        <v>135.47049999999999</v>
      </c>
      <c r="P1101" s="50">
        <v>1150</v>
      </c>
      <c r="Q1101" s="52">
        <v>2322.54</v>
      </c>
      <c r="R1101" s="50">
        <v>6042.4</v>
      </c>
      <c r="S1101" s="30">
        <v>97.222999999999999</v>
      </c>
      <c r="T1101" s="50">
        <v>6.8735999999999997</v>
      </c>
      <c r="U1101" s="50">
        <v>6.8773</v>
      </c>
      <c r="V1101" s="50" t="s">
        <v>385</v>
      </c>
      <c r="W1101" s="22" t="s">
        <v>385</v>
      </c>
      <c r="X1101" s="22" t="s">
        <v>385</v>
      </c>
    </row>
    <row r="1102" spans="1:24" ht="18.75" customHeight="1">
      <c r="A1102" s="176">
        <v>43664</v>
      </c>
      <c r="B1102" s="50">
        <v>170.4153</v>
      </c>
      <c r="C1102" s="50">
        <v>238.3014</v>
      </c>
      <c r="D1102" s="50">
        <v>62.375</v>
      </c>
      <c r="E1102" s="50">
        <v>13.53</v>
      </c>
      <c r="F1102" s="51">
        <v>2.0204E-2</v>
      </c>
      <c r="G1102" s="51">
        <v>1.7559000000000002E-2</v>
      </c>
      <c r="H1102" s="51">
        <v>1.7337999999999999E-2</v>
      </c>
      <c r="I1102" s="51">
        <v>1.7665E-2</v>
      </c>
      <c r="J1102" s="51">
        <v>2.0242E-2</v>
      </c>
      <c r="K1102" s="51">
        <v>1.8821999999999998E-2</v>
      </c>
      <c r="L1102" s="51">
        <v>2.564E-2</v>
      </c>
      <c r="M1102" s="51">
        <v>1.7337999999999999E-2</v>
      </c>
      <c r="N1102" s="51">
        <v>2.8670000000000001E-2</v>
      </c>
      <c r="O1102" s="52">
        <v>135.47970000000001</v>
      </c>
      <c r="P1102" s="50">
        <v>1150</v>
      </c>
      <c r="Q1102" s="52">
        <v>2322.54</v>
      </c>
      <c r="R1102" s="50">
        <v>6042.4</v>
      </c>
      <c r="S1102" s="30">
        <v>97.394999999999996</v>
      </c>
      <c r="T1102" s="50">
        <v>6.8762999999999996</v>
      </c>
      <c r="U1102" s="50">
        <v>6.8814000000000002</v>
      </c>
      <c r="V1102" s="50" t="s">
        <v>385</v>
      </c>
      <c r="W1102" s="22" t="s">
        <v>385</v>
      </c>
      <c r="X1102" s="22" t="s">
        <v>385</v>
      </c>
    </row>
    <row r="1103" spans="1:24" ht="18.75" customHeight="1">
      <c r="A1103" s="176">
        <v>43663</v>
      </c>
      <c r="B1103" s="50">
        <v>170.25460000000001</v>
      </c>
      <c r="C1103" s="50">
        <v>238.4545</v>
      </c>
      <c r="D1103" s="50">
        <v>62.375</v>
      </c>
      <c r="E1103" s="50">
        <v>13.97</v>
      </c>
      <c r="F1103" s="51">
        <v>2.1129999999999999E-2</v>
      </c>
      <c r="G1103" s="51">
        <v>1.8110999999999999E-2</v>
      </c>
      <c r="H1103" s="51">
        <v>1.7822999999999999E-2</v>
      </c>
      <c r="I1103" s="51">
        <v>1.8128999999999999E-2</v>
      </c>
      <c r="J1103" s="51">
        <v>2.0451E-2</v>
      </c>
      <c r="K1103" s="51">
        <v>1.9207999999999999E-2</v>
      </c>
      <c r="L1103" s="51">
        <v>2.5568E-2</v>
      </c>
      <c r="M1103" s="51">
        <v>1.7822999999999999E-2</v>
      </c>
      <c r="N1103" s="51">
        <v>2.87E-2</v>
      </c>
      <c r="O1103" s="52">
        <v>135.4659</v>
      </c>
      <c r="P1103" s="50">
        <v>1150</v>
      </c>
      <c r="Q1103" s="52">
        <v>2322.54</v>
      </c>
      <c r="R1103" s="50">
        <v>6042.4</v>
      </c>
      <c r="S1103" s="30">
        <v>96.933000000000007</v>
      </c>
      <c r="T1103" s="50">
        <v>6.8777999999999997</v>
      </c>
      <c r="U1103" s="50">
        <v>6.8735999999999997</v>
      </c>
      <c r="V1103" s="50" t="s">
        <v>385</v>
      </c>
      <c r="W1103" s="22" t="s">
        <v>385</v>
      </c>
      <c r="X1103" s="22" t="s">
        <v>385</v>
      </c>
    </row>
    <row r="1104" spans="1:24" ht="18.75" customHeight="1">
      <c r="A1104" s="176">
        <v>43662</v>
      </c>
      <c r="B1104" s="50">
        <v>169.89779999999999</v>
      </c>
      <c r="C1104" s="50">
        <v>238.5505</v>
      </c>
      <c r="D1104" s="50">
        <v>62.375</v>
      </c>
      <c r="E1104" s="50">
        <v>12.86</v>
      </c>
      <c r="F1104" s="51">
        <v>2.1440000000000001E-2</v>
      </c>
      <c r="G1104" s="51">
        <v>1.8498000000000001E-2</v>
      </c>
      <c r="H1104" s="51">
        <v>1.8308000000000001E-2</v>
      </c>
      <c r="I1104" s="51">
        <v>1.8676999999999999E-2</v>
      </c>
      <c r="J1104" s="51">
        <v>2.1026E-2</v>
      </c>
      <c r="K1104" s="51">
        <v>1.9740000000000001E-2</v>
      </c>
      <c r="L1104" s="51">
        <v>2.6120999999999998E-2</v>
      </c>
      <c r="M1104" s="51">
        <v>1.8308000000000001E-2</v>
      </c>
      <c r="N1104" s="51">
        <v>2.87E-2</v>
      </c>
      <c r="O1104" s="52">
        <v>135.37450000000001</v>
      </c>
      <c r="P1104" s="50">
        <v>1150</v>
      </c>
      <c r="Q1104" s="52">
        <v>2322.54</v>
      </c>
      <c r="R1104" s="50">
        <v>6042.4</v>
      </c>
      <c r="S1104" s="30">
        <v>96.81</v>
      </c>
      <c r="T1104" s="50">
        <v>6.8807999999999998</v>
      </c>
      <c r="U1104" s="50">
        <v>6.8789999999999996</v>
      </c>
      <c r="V1104" s="50" t="s">
        <v>385</v>
      </c>
      <c r="W1104" s="22" t="s">
        <v>385</v>
      </c>
      <c r="X1104" s="22" t="s">
        <v>385</v>
      </c>
    </row>
    <row r="1105" spans="1:24" ht="18.75" customHeight="1">
      <c r="A1105" s="176">
        <v>43661</v>
      </c>
      <c r="B1105" s="50">
        <v>170.05799999999999</v>
      </c>
      <c r="C1105" s="50">
        <v>238.5949</v>
      </c>
      <c r="D1105" s="50">
        <v>62.375</v>
      </c>
      <c r="E1105" s="50">
        <v>12.68</v>
      </c>
      <c r="F1105" s="51">
        <v>2.1271000000000002E-2</v>
      </c>
      <c r="G1105" s="51">
        <v>1.8290000000000001E-2</v>
      </c>
      <c r="H1105" s="51">
        <v>1.8065000000000001E-2</v>
      </c>
      <c r="I1105" s="51">
        <v>1.8443999999999999E-2</v>
      </c>
      <c r="J1105" s="51">
        <v>2.0886999999999999E-2</v>
      </c>
      <c r="K1105" s="51">
        <v>1.9570000000000001E-2</v>
      </c>
      <c r="L1105" s="51">
        <v>2.6106000000000001E-2</v>
      </c>
      <c r="M1105" s="51">
        <v>1.8065000000000001E-2</v>
      </c>
      <c r="N1105" s="51">
        <v>2.8729999999999999E-2</v>
      </c>
      <c r="O1105" s="52">
        <v>135.3443</v>
      </c>
      <c r="P1105" s="50">
        <v>1150</v>
      </c>
      <c r="Q1105" s="52">
        <v>2322.54</v>
      </c>
      <c r="R1105" s="50">
        <v>6042.4</v>
      </c>
      <c r="S1105" s="30">
        <v>97.05</v>
      </c>
      <c r="T1105" s="50">
        <v>6.8701999999999996</v>
      </c>
      <c r="U1105" s="50">
        <v>6.8764000000000003</v>
      </c>
      <c r="V1105" s="50" t="s">
        <v>385</v>
      </c>
      <c r="W1105" s="22" t="s">
        <v>385</v>
      </c>
      <c r="X1105" s="22" t="s">
        <v>385</v>
      </c>
    </row>
    <row r="1106" spans="1:24" ht="18.75" customHeight="1">
      <c r="A1106" s="176">
        <v>43658</v>
      </c>
      <c r="B1106" s="50">
        <v>169.886</v>
      </c>
      <c r="C1106" s="50">
        <v>238.4769</v>
      </c>
      <c r="D1106" s="50">
        <v>62.375</v>
      </c>
      <c r="E1106" s="50">
        <v>12.39</v>
      </c>
      <c r="F1106" s="51">
        <v>2.1298000000000001E-2</v>
      </c>
      <c r="G1106" s="51">
        <v>1.8471000000000001E-2</v>
      </c>
      <c r="H1106" s="51">
        <v>1.8252999999999998E-2</v>
      </c>
      <c r="I1106" s="51">
        <v>1.8709E-2</v>
      </c>
      <c r="J1106" s="51">
        <v>2.1218999999999998E-2</v>
      </c>
      <c r="K1106" s="51">
        <v>1.9835999999999999E-2</v>
      </c>
      <c r="L1106" s="51">
        <v>2.6467000000000001E-2</v>
      </c>
      <c r="M1106" s="51">
        <v>1.8252999999999998E-2</v>
      </c>
      <c r="N1106" s="51">
        <v>2.8660000000000001E-2</v>
      </c>
      <c r="O1106" s="52">
        <v>135.32599999999999</v>
      </c>
      <c r="P1106" s="50">
        <v>1150</v>
      </c>
      <c r="Q1106" s="52">
        <v>2322.54</v>
      </c>
      <c r="R1106" s="50">
        <v>6042.4</v>
      </c>
      <c r="S1106" s="30">
        <v>97.103999999999999</v>
      </c>
      <c r="T1106" s="50">
        <v>6.8728999999999996</v>
      </c>
      <c r="U1106" s="50">
        <v>6.8724999999999996</v>
      </c>
      <c r="V1106" s="50" t="s">
        <v>385</v>
      </c>
      <c r="W1106" s="22" t="s">
        <v>385</v>
      </c>
      <c r="X1106" s="22" t="s">
        <v>385</v>
      </c>
    </row>
    <row r="1107" spans="1:24" ht="18.75" customHeight="1">
      <c r="A1107" s="176">
        <v>43657</v>
      </c>
      <c r="B1107" s="50">
        <v>169.71799999999999</v>
      </c>
      <c r="C1107" s="50">
        <v>238.60230000000001</v>
      </c>
      <c r="D1107" s="50">
        <v>62.375</v>
      </c>
      <c r="E1107" s="50">
        <v>12.93</v>
      </c>
      <c r="F1107" s="51">
        <v>2.1403999999999999E-2</v>
      </c>
      <c r="G1107" s="51">
        <v>1.8624999999999999E-2</v>
      </c>
      <c r="H1107" s="51">
        <v>1.8495000000000001E-2</v>
      </c>
      <c r="I1107" s="51">
        <v>1.8922999999999999E-2</v>
      </c>
      <c r="J1107" s="51">
        <v>2.1378000000000001E-2</v>
      </c>
      <c r="K1107" s="51">
        <v>2.0029000000000002E-2</v>
      </c>
      <c r="L1107" s="51">
        <v>2.6592999999999999E-2</v>
      </c>
      <c r="M1107" s="51">
        <v>1.8495000000000001E-2</v>
      </c>
      <c r="N1107" s="51">
        <v>2.87E-2</v>
      </c>
      <c r="O1107" s="52">
        <v>135.31209999999999</v>
      </c>
      <c r="P1107" s="50">
        <v>1150</v>
      </c>
      <c r="Q1107" s="52">
        <v>2322.54</v>
      </c>
      <c r="R1107" s="50">
        <v>6042.4</v>
      </c>
      <c r="S1107" s="30">
        <v>97.489000000000004</v>
      </c>
      <c r="T1107" s="50">
        <v>6.8879999999999999</v>
      </c>
      <c r="U1107" s="50">
        <v>6.8956999999999997</v>
      </c>
      <c r="V1107" s="50" t="s">
        <v>385</v>
      </c>
      <c r="W1107" s="22" t="s">
        <v>385</v>
      </c>
      <c r="X1107" s="22" t="s">
        <v>385</v>
      </c>
    </row>
    <row r="1108" spans="1:24" ht="18.75" customHeight="1">
      <c r="A1108" s="176">
        <v>43656</v>
      </c>
      <c r="B1108" s="50">
        <v>170.06100000000001</v>
      </c>
      <c r="C1108" s="50">
        <v>238.49959999999999</v>
      </c>
      <c r="D1108" s="50">
        <v>62.375</v>
      </c>
      <c r="E1108" s="50">
        <v>13.03</v>
      </c>
      <c r="F1108" s="51">
        <v>2.1687000000000001E-2</v>
      </c>
      <c r="G1108" s="51">
        <v>1.8277000000000002E-2</v>
      </c>
      <c r="H1108" s="51">
        <v>1.7984E-2</v>
      </c>
      <c r="I1108" s="51">
        <v>1.8259000000000001E-2</v>
      </c>
      <c r="J1108" s="51">
        <v>2.0612999999999999E-2</v>
      </c>
      <c r="K1108" s="51">
        <v>1.9303000000000001E-2</v>
      </c>
      <c r="L1108" s="51">
        <v>2.5758E-2</v>
      </c>
      <c r="M1108" s="51">
        <v>1.7984E-2</v>
      </c>
      <c r="N1108" s="51">
        <v>2.8879999999999999E-2</v>
      </c>
      <c r="O1108" s="52">
        <v>135.2945</v>
      </c>
      <c r="P1108" s="50">
        <v>1150</v>
      </c>
      <c r="Q1108" s="52">
        <v>2322.54</v>
      </c>
      <c r="R1108" s="50">
        <v>6042.4</v>
      </c>
      <c r="S1108" s="30">
        <v>97.384</v>
      </c>
      <c r="T1108" s="50">
        <v>6.8818999999999999</v>
      </c>
      <c r="U1108" s="50">
        <v>6.8891</v>
      </c>
      <c r="V1108" s="50" t="s">
        <v>385</v>
      </c>
      <c r="W1108" s="22" t="s">
        <v>385</v>
      </c>
      <c r="X1108" s="22" t="s">
        <v>385</v>
      </c>
    </row>
    <row r="1109" spans="1:24" ht="18.75" customHeight="1">
      <c r="A1109" s="176">
        <v>43655</v>
      </c>
      <c r="B1109" s="50">
        <v>169.94990000000001</v>
      </c>
      <c r="C1109" s="50">
        <v>238.81059999999999</v>
      </c>
      <c r="D1109" s="50">
        <v>62.375</v>
      </c>
      <c r="E1109" s="50">
        <v>14.09</v>
      </c>
      <c r="F1109" s="51">
        <v>2.2355E-2</v>
      </c>
      <c r="G1109" s="51">
        <v>1.9066E-2</v>
      </c>
      <c r="H1109" s="51">
        <v>1.8571000000000001E-2</v>
      </c>
      <c r="I1109" s="51">
        <v>1.8789E-2</v>
      </c>
      <c r="J1109" s="51">
        <v>2.0648E-2</v>
      </c>
      <c r="K1109" s="51">
        <v>1.9592999999999999E-2</v>
      </c>
      <c r="L1109" s="51">
        <v>2.5403999999999999E-2</v>
      </c>
      <c r="M1109" s="51">
        <v>1.8571000000000001E-2</v>
      </c>
      <c r="N1109" s="51">
        <v>2.8840000000000001E-2</v>
      </c>
      <c r="O1109" s="52">
        <v>135.30029999999999</v>
      </c>
      <c r="P1109" s="50">
        <v>1150</v>
      </c>
      <c r="Q1109" s="52">
        <v>2322.54</v>
      </c>
      <c r="R1109" s="50">
        <v>6042.4</v>
      </c>
      <c r="S1109" s="30">
        <v>97.286000000000001</v>
      </c>
      <c r="T1109" s="50">
        <v>6.8936000000000002</v>
      </c>
      <c r="U1109" s="50">
        <v>6.8956</v>
      </c>
      <c r="V1109" s="50" t="s">
        <v>385</v>
      </c>
      <c r="W1109" s="22" t="s">
        <v>385</v>
      </c>
      <c r="X1109" s="22" t="s">
        <v>385</v>
      </c>
    </row>
    <row r="1110" spans="1:24" ht="18.75" customHeight="1">
      <c r="A1110" s="176">
        <v>43654</v>
      </c>
      <c r="B1110" s="50">
        <v>170.10550000000001</v>
      </c>
      <c r="C1110" s="50">
        <v>238.70949999999999</v>
      </c>
      <c r="D1110" s="50">
        <v>62.375</v>
      </c>
      <c r="E1110" s="50">
        <v>13.96</v>
      </c>
      <c r="F1110" s="51">
        <v>2.2304999999999998E-2</v>
      </c>
      <c r="G1110" s="51">
        <v>1.89E-2</v>
      </c>
      <c r="H1110" s="51">
        <v>1.8350000000000002E-2</v>
      </c>
      <c r="I1110" s="51">
        <v>1.8556E-2</v>
      </c>
      <c r="J1110" s="51">
        <v>2.0476000000000001E-2</v>
      </c>
      <c r="K1110" s="51">
        <v>1.9399E-2</v>
      </c>
      <c r="L1110" s="51">
        <v>2.529E-2</v>
      </c>
      <c r="M1110" s="51">
        <v>1.8350000000000002E-2</v>
      </c>
      <c r="N1110" s="51">
        <v>2.8889999999999999E-2</v>
      </c>
      <c r="O1110" s="52">
        <v>135.27510000000001</v>
      </c>
      <c r="P1110" s="50">
        <v>1150</v>
      </c>
      <c r="Q1110" s="52">
        <v>2322.54</v>
      </c>
      <c r="R1110" s="50">
        <v>6042.4</v>
      </c>
      <c r="S1110" s="30">
        <v>96.768000000000001</v>
      </c>
      <c r="T1110" s="50">
        <v>6.8715999999999999</v>
      </c>
      <c r="U1110" s="50">
        <v>6.8743999999999996</v>
      </c>
      <c r="V1110" s="50" t="s">
        <v>385</v>
      </c>
      <c r="W1110" s="22" t="s">
        <v>385</v>
      </c>
      <c r="X1110" s="22" t="s">
        <v>385</v>
      </c>
    </row>
    <row r="1111" spans="1:24" ht="18.75" customHeight="1">
      <c r="A1111" s="176">
        <v>43651</v>
      </c>
      <c r="B1111" s="50">
        <v>169.9068</v>
      </c>
      <c r="C1111" s="50">
        <v>238.74250000000001</v>
      </c>
      <c r="D1111" s="50">
        <v>62.375</v>
      </c>
      <c r="E1111" s="50">
        <v>13.28</v>
      </c>
      <c r="F1111" s="51">
        <v>2.2152000000000002E-2</v>
      </c>
      <c r="G1111" s="51">
        <v>1.8592999999999998E-2</v>
      </c>
      <c r="H1111" s="51">
        <v>1.8128999999999999E-2</v>
      </c>
      <c r="I1111" s="51">
        <v>1.8308000000000001E-2</v>
      </c>
      <c r="J1111" s="51">
        <v>2.0337999999999998E-2</v>
      </c>
      <c r="K1111" s="51">
        <v>1.9182000000000001E-2</v>
      </c>
      <c r="L1111" s="51">
        <v>2.5419000000000001E-2</v>
      </c>
      <c r="M1111" s="51">
        <v>1.8128999999999999E-2</v>
      </c>
      <c r="N1111" s="51">
        <v>2.8760000000000001E-2</v>
      </c>
      <c r="O1111" s="52">
        <v>135.2003</v>
      </c>
      <c r="P1111" s="50">
        <v>1150</v>
      </c>
      <c r="Q1111" s="52">
        <v>2322.54</v>
      </c>
      <c r="R1111" s="50">
        <v>6042.4</v>
      </c>
      <c r="S1111" s="30">
        <v>96.768000000000001</v>
      </c>
      <c r="T1111" s="50">
        <v>6.8811999999999998</v>
      </c>
      <c r="U1111" s="50">
        <v>6.8849</v>
      </c>
      <c r="V1111" s="50" t="s">
        <v>385</v>
      </c>
      <c r="W1111" s="22" t="s">
        <v>385</v>
      </c>
      <c r="X1111" s="22" t="s">
        <v>385</v>
      </c>
    </row>
    <row r="1112" spans="1:24" ht="18.75" customHeight="1">
      <c r="A1112" s="176">
        <v>43650</v>
      </c>
      <c r="B1112" s="50">
        <v>170.42869999999999</v>
      </c>
      <c r="C1112" s="50">
        <v>238.97569999999999</v>
      </c>
      <c r="D1112" s="50">
        <v>62.375</v>
      </c>
      <c r="E1112" s="50">
        <v>12.57</v>
      </c>
      <c r="F1112" s="51">
        <v>2.2027999999999999E-2</v>
      </c>
      <c r="G1112" s="51">
        <v>1.7596000000000001E-2</v>
      </c>
      <c r="H1112" s="51">
        <v>1.7062000000000001E-2</v>
      </c>
      <c r="I1112" s="51">
        <v>1.7336000000000001E-2</v>
      </c>
      <c r="J1112" s="51">
        <v>1.9498000000000001E-2</v>
      </c>
      <c r="K1112" s="51">
        <v>1.8318999999999998E-2</v>
      </c>
      <c r="L1112" s="51">
        <v>2.4666E-2</v>
      </c>
      <c r="M1112" s="51">
        <v>1.7062000000000001E-2</v>
      </c>
      <c r="N1112" s="51">
        <v>2.8570000000000002E-2</v>
      </c>
      <c r="O1112" s="52">
        <v>135.1079</v>
      </c>
      <c r="P1112" s="50">
        <v>1150</v>
      </c>
      <c r="Q1112" s="52">
        <v>2322.54</v>
      </c>
      <c r="R1112" s="50">
        <v>6042.4</v>
      </c>
      <c r="S1112" s="30">
        <v>96.725999999999999</v>
      </c>
      <c r="T1112" s="50">
        <v>6.8734000000000002</v>
      </c>
      <c r="U1112" s="50">
        <v>6.8875999999999999</v>
      </c>
      <c r="V1112" s="50" t="s">
        <v>385</v>
      </c>
      <c r="W1112" s="22" t="s">
        <v>385</v>
      </c>
      <c r="X1112" s="22" t="s">
        <v>385</v>
      </c>
    </row>
    <row r="1113" spans="1:24" ht="18.75" customHeight="1">
      <c r="A1113" s="176">
        <v>43649</v>
      </c>
      <c r="B1113" s="50">
        <v>170.42869999999999</v>
      </c>
      <c r="C1113" s="50">
        <v>238.97569999999999</v>
      </c>
      <c r="D1113" s="50">
        <v>62.375</v>
      </c>
      <c r="E1113" s="50">
        <v>12.57</v>
      </c>
      <c r="F1113" s="51">
        <v>2.2027999999999999E-2</v>
      </c>
      <c r="G1113" s="51">
        <v>1.7596000000000001E-2</v>
      </c>
      <c r="H1113" s="51">
        <v>1.7062000000000001E-2</v>
      </c>
      <c r="I1113" s="51">
        <v>1.7336000000000001E-2</v>
      </c>
      <c r="J1113" s="51">
        <v>1.9498000000000001E-2</v>
      </c>
      <c r="K1113" s="51">
        <v>1.8318999999999998E-2</v>
      </c>
      <c r="L1113" s="51">
        <v>2.4666E-2</v>
      </c>
      <c r="M1113" s="51">
        <v>1.7062000000000001E-2</v>
      </c>
      <c r="N1113" s="51">
        <v>2.8549999999999999E-2</v>
      </c>
      <c r="O1113" s="52">
        <v>135.01130000000001</v>
      </c>
      <c r="P1113" s="50">
        <v>1150</v>
      </c>
      <c r="Q1113" s="52">
        <v>2322.54</v>
      </c>
      <c r="R1113" s="50">
        <v>6042.4</v>
      </c>
      <c r="S1113" s="30">
        <v>96.843999999999994</v>
      </c>
      <c r="T1113" s="50">
        <v>6.8517000000000001</v>
      </c>
      <c r="U1113" s="50">
        <v>6.8578999999999999</v>
      </c>
      <c r="V1113" s="50" t="s">
        <v>385</v>
      </c>
      <c r="W1113" s="22" t="s">
        <v>385</v>
      </c>
      <c r="X1113" s="22" t="s">
        <v>385</v>
      </c>
    </row>
    <row r="1114" spans="1:24" ht="18.75" customHeight="1">
      <c r="A1114" s="176">
        <v>43648</v>
      </c>
      <c r="B1114" s="50">
        <v>170.2465</v>
      </c>
      <c r="C1114" s="50">
        <v>238.8099</v>
      </c>
      <c r="D1114" s="50">
        <v>66.828999999999994</v>
      </c>
      <c r="E1114" s="50">
        <v>12.93</v>
      </c>
      <c r="F1114" s="51">
        <v>2.1722000000000002E-2</v>
      </c>
      <c r="G1114" s="51">
        <v>1.7613E-2</v>
      </c>
      <c r="H1114" s="51">
        <v>1.7090000000000001E-2</v>
      </c>
      <c r="I1114" s="51">
        <v>1.7434000000000002E-2</v>
      </c>
      <c r="J1114" s="51">
        <v>1.9740000000000001E-2</v>
      </c>
      <c r="K1114" s="51">
        <v>1.8463E-2</v>
      </c>
      <c r="L1114" s="51">
        <v>2.5013000000000001E-2</v>
      </c>
      <c r="M1114" s="51">
        <v>1.7090000000000001E-2</v>
      </c>
      <c r="N1114" s="51">
        <v>2.8819999999999998E-2</v>
      </c>
      <c r="O1114" s="52">
        <v>135.01779999999999</v>
      </c>
      <c r="P1114" s="50">
        <v>1160</v>
      </c>
      <c r="Q1114" s="52">
        <v>2370.9700000000003</v>
      </c>
      <c r="R1114" s="50">
        <v>6243.5</v>
      </c>
      <c r="S1114" s="30">
        <v>96.13</v>
      </c>
      <c r="T1114" s="50">
        <v>6.8667999999999996</v>
      </c>
      <c r="U1114" s="50">
        <v>6.8678999999999997</v>
      </c>
      <c r="V1114" s="50" t="s">
        <v>385</v>
      </c>
      <c r="W1114" s="22" t="s">
        <v>385</v>
      </c>
      <c r="X1114" s="22" t="s">
        <v>385</v>
      </c>
    </row>
    <row r="1115" spans="1:24" ht="18.75" customHeight="1">
      <c r="A1115" s="176">
        <v>43647</v>
      </c>
      <c r="B1115" s="50">
        <v>169.82320000000001</v>
      </c>
      <c r="C1115" s="50">
        <v>238.46899999999999</v>
      </c>
      <c r="D1115" s="50">
        <v>66.828999999999994</v>
      </c>
      <c r="E1115" s="50">
        <v>14.06</v>
      </c>
      <c r="F1115" s="51">
        <v>2.1073000000000001E-2</v>
      </c>
      <c r="G1115" s="51">
        <v>1.7871999999999999E-2</v>
      </c>
      <c r="H1115" s="51">
        <v>1.7389999999999999E-2</v>
      </c>
      <c r="I1115" s="51">
        <v>1.7894E-2</v>
      </c>
      <c r="J1115" s="51">
        <v>2.0240000000000001E-2</v>
      </c>
      <c r="K1115" s="51">
        <v>1.8966E-2</v>
      </c>
      <c r="L1115" s="51">
        <v>2.5478000000000001E-2</v>
      </c>
      <c r="M1115" s="51">
        <v>1.7389999999999999E-2</v>
      </c>
      <c r="N1115" s="51">
        <v>2.9100000000000001E-2</v>
      </c>
      <c r="O1115" s="52">
        <v>134.9709</v>
      </c>
      <c r="P1115" s="50">
        <v>1160</v>
      </c>
      <c r="Q1115" s="52">
        <v>2370.9700000000003</v>
      </c>
      <c r="R1115" s="50">
        <v>6243.5</v>
      </c>
      <c r="S1115" s="30">
        <v>96.194000000000003</v>
      </c>
      <c r="T1115" s="50">
        <v>6.8771000000000004</v>
      </c>
      <c r="U1115" s="50">
        <v>6.8712</v>
      </c>
      <c r="V1115" s="50" t="s">
        <v>385</v>
      </c>
      <c r="W1115" s="22" t="s">
        <v>385</v>
      </c>
      <c r="X1115" s="22" t="s">
        <v>385</v>
      </c>
    </row>
    <row r="1116" spans="1:24" ht="18.75" customHeight="1">
      <c r="A1116" s="176">
        <v>43644</v>
      </c>
      <c r="B1116" s="50">
        <v>169.9966</v>
      </c>
      <c r="C1116" s="50">
        <v>238.1679</v>
      </c>
      <c r="D1116" s="50">
        <v>66.828999999999994</v>
      </c>
      <c r="E1116" s="50">
        <v>15.08</v>
      </c>
      <c r="F1116" s="51">
        <v>2.0868000000000001E-2</v>
      </c>
      <c r="G1116" s="51">
        <v>1.7548999999999999E-2</v>
      </c>
      <c r="H1116" s="51">
        <v>1.7063999999999999E-2</v>
      </c>
      <c r="I1116" s="51">
        <v>1.7663999999999999E-2</v>
      </c>
      <c r="J1116" s="51">
        <v>2.0050999999999999E-2</v>
      </c>
      <c r="K1116" s="51">
        <v>1.8749999999999999E-2</v>
      </c>
      <c r="L1116" s="51">
        <v>2.5291000000000001E-2</v>
      </c>
      <c r="M1116" s="51">
        <v>1.7063999999999999E-2</v>
      </c>
      <c r="N1116" s="51">
        <v>2.9149999999999999E-2</v>
      </c>
      <c r="O1116" s="52">
        <v>134.96639999999999</v>
      </c>
      <c r="P1116" s="50">
        <v>1160</v>
      </c>
      <c r="Q1116" s="52">
        <v>2370.9700000000003</v>
      </c>
      <c r="R1116" s="50">
        <v>6243.5</v>
      </c>
      <c r="S1116" s="30">
        <v>96.213999999999999</v>
      </c>
      <c r="T1116" s="50">
        <v>6.88</v>
      </c>
      <c r="U1116" s="50">
        <v>6.8876999999999997</v>
      </c>
      <c r="V1116" s="50" t="s">
        <v>385</v>
      </c>
      <c r="W1116" s="22" t="s">
        <v>385</v>
      </c>
      <c r="X1116" s="22" t="s">
        <v>385</v>
      </c>
    </row>
    <row r="1117" spans="1:24" ht="18.75" customHeight="1">
      <c r="A1117" s="176">
        <v>43643</v>
      </c>
      <c r="B1117" s="50">
        <v>169.87870000000001</v>
      </c>
      <c r="C1117" s="50">
        <v>237.78120000000001</v>
      </c>
      <c r="D1117" s="50">
        <v>66.828999999999994</v>
      </c>
      <c r="E1117" s="50">
        <v>15.82</v>
      </c>
      <c r="F1117" s="51">
        <v>2.1333999999999999E-2</v>
      </c>
      <c r="G1117" s="51">
        <v>1.7448999999999999E-2</v>
      </c>
      <c r="H1117" s="51">
        <v>1.7092E-2</v>
      </c>
      <c r="I1117" s="51">
        <v>1.7697000000000001E-2</v>
      </c>
      <c r="J1117" s="51">
        <v>2.0140000000000002E-2</v>
      </c>
      <c r="K1117" s="51">
        <v>1.8807000000000001E-2</v>
      </c>
      <c r="L1117" s="51">
        <v>2.5291999999999999E-2</v>
      </c>
      <c r="M1117" s="51">
        <v>1.7092E-2</v>
      </c>
      <c r="N1117" s="51">
        <v>2.93E-2</v>
      </c>
      <c r="O1117" s="52">
        <v>134.9599</v>
      </c>
      <c r="P1117" s="50">
        <v>1160</v>
      </c>
      <c r="Q1117" s="52">
        <v>2370.9700000000003</v>
      </c>
      <c r="R1117" s="50">
        <v>6243.5</v>
      </c>
      <c r="S1117" s="30">
        <v>96.14</v>
      </c>
      <c r="T1117" s="50">
        <v>6.8798000000000004</v>
      </c>
      <c r="U1117" s="50">
        <v>6.8845999999999998</v>
      </c>
      <c r="V1117" s="50" t="s">
        <v>385</v>
      </c>
      <c r="W1117" s="22" t="s">
        <v>385</v>
      </c>
      <c r="X1117" s="22" t="s">
        <v>385</v>
      </c>
    </row>
    <row r="1118" spans="1:24" ht="18.75" customHeight="1">
      <c r="A1118" s="176">
        <v>43642</v>
      </c>
      <c r="B1118" s="50">
        <v>169.54759999999999</v>
      </c>
      <c r="C1118" s="50">
        <v>237.56559999999999</v>
      </c>
      <c r="D1118" s="50">
        <v>66.828999999999994</v>
      </c>
      <c r="E1118" s="50">
        <v>16.21</v>
      </c>
      <c r="F1118" s="51">
        <v>2.1387E-2</v>
      </c>
      <c r="G1118" s="51">
        <v>1.7689E-2</v>
      </c>
      <c r="H1118" s="51">
        <v>1.7417999999999999E-2</v>
      </c>
      <c r="I1118" s="51">
        <v>1.7951999999999999E-2</v>
      </c>
      <c r="J1118" s="51">
        <v>2.0468E-2</v>
      </c>
      <c r="K1118" s="51">
        <v>1.9144000000000001E-2</v>
      </c>
      <c r="L1118" s="51">
        <v>2.5694999999999999E-2</v>
      </c>
      <c r="M1118" s="51">
        <v>1.7417999999999999E-2</v>
      </c>
      <c r="N1118" s="51">
        <v>2.9080000000000002E-2</v>
      </c>
      <c r="O1118" s="52">
        <v>134.9025</v>
      </c>
      <c r="P1118" s="50">
        <v>1160</v>
      </c>
      <c r="Q1118" s="52">
        <v>2370.9700000000003</v>
      </c>
      <c r="R1118" s="50">
        <v>6243.5</v>
      </c>
      <c r="S1118" s="30">
        <v>95.98</v>
      </c>
      <c r="T1118" s="50">
        <v>6.8769999999999998</v>
      </c>
      <c r="U1118" s="50">
        <v>6.8764000000000003</v>
      </c>
      <c r="V1118" s="50" t="s">
        <v>385</v>
      </c>
      <c r="W1118" s="22" t="s">
        <v>385</v>
      </c>
      <c r="X1118" s="22" t="s">
        <v>385</v>
      </c>
    </row>
    <row r="1119" spans="1:24" ht="18.75" customHeight="1">
      <c r="A1119" s="176">
        <v>43641</v>
      </c>
      <c r="B1119" s="50">
        <v>169.95240000000001</v>
      </c>
      <c r="C1119" s="50">
        <v>237.60839999999999</v>
      </c>
      <c r="D1119" s="50">
        <v>66.828999999999994</v>
      </c>
      <c r="E1119" s="50">
        <v>16.28</v>
      </c>
      <c r="F1119" s="51">
        <v>2.1208000000000001E-2</v>
      </c>
      <c r="G1119" s="51">
        <v>1.7318E-2</v>
      </c>
      <c r="H1119" s="51">
        <v>1.6740999999999999E-2</v>
      </c>
      <c r="I1119" s="51">
        <v>1.7243000000000001E-2</v>
      </c>
      <c r="J1119" s="51">
        <v>1.985E-2</v>
      </c>
      <c r="K1119" s="51">
        <v>1.8450000000000001E-2</v>
      </c>
      <c r="L1119" s="51">
        <v>2.5191999999999999E-2</v>
      </c>
      <c r="M1119" s="51">
        <v>1.6740999999999999E-2</v>
      </c>
      <c r="N1119" s="51">
        <v>2.9069999999999999E-2</v>
      </c>
      <c r="O1119" s="52">
        <v>134.7655</v>
      </c>
      <c r="P1119" s="50">
        <v>1160</v>
      </c>
      <c r="Q1119" s="52">
        <v>2370.9700000000003</v>
      </c>
      <c r="R1119" s="50">
        <v>6243.5</v>
      </c>
      <c r="S1119" s="30">
        <v>96.22</v>
      </c>
      <c r="T1119" s="50">
        <v>6.8685</v>
      </c>
      <c r="U1119" s="50">
        <v>6.8653000000000004</v>
      </c>
      <c r="V1119" s="50" t="s">
        <v>385</v>
      </c>
      <c r="W1119" s="22" t="s">
        <v>385</v>
      </c>
      <c r="X1119" s="22" t="s">
        <v>385</v>
      </c>
    </row>
    <row r="1120" spans="1:24" ht="18.75" customHeight="1">
      <c r="A1120" s="176">
        <v>43640</v>
      </c>
      <c r="B1120" s="50">
        <v>169.8151</v>
      </c>
      <c r="C1120" s="50">
        <v>237.52199999999999</v>
      </c>
      <c r="D1120" s="50">
        <v>72.75</v>
      </c>
      <c r="E1120" s="50">
        <v>15.26</v>
      </c>
      <c r="F1120" s="51">
        <v>2.1047E-2</v>
      </c>
      <c r="G1120" s="51">
        <v>1.7323999999999999E-2</v>
      </c>
      <c r="H1120" s="51">
        <v>1.6823000000000001E-2</v>
      </c>
      <c r="I1120" s="51">
        <v>1.7475000000000001E-2</v>
      </c>
      <c r="J1120" s="51">
        <v>2.0143000000000001E-2</v>
      </c>
      <c r="K1120" s="51">
        <v>1.8714000000000001E-2</v>
      </c>
      <c r="L1120" s="51">
        <v>2.5443E-2</v>
      </c>
      <c r="M1120" s="51">
        <v>1.6823000000000001E-2</v>
      </c>
      <c r="N1120" s="51">
        <v>2.913E-2</v>
      </c>
      <c r="O1120" s="52">
        <v>134.727</v>
      </c>
      <c r="P1120" s="50">
        <v>1160</v>
      </c>
      <c r="Q1120" s="52">
        <v>2370.9700000000003</v>
      </c>
      <c r="R1120" s="50">
        <v>6243.5</v>
      </c>
      <c r="S1120" s="30">
        <v>96.629000000000005</v>
      </c>
      <c r="T1120" s="50">
        <v>6.8518999999999997</v>
      </c>
      <c r="U1120" s="50">
        <v>6.8609</v>
      </c>
      <c r="V1120" s="50" t="s">
        <v>385</v>
      </c>
      <c r="W1120" s="22" t="s">
        <v>385</v>
      </c>
      <c r="X1120" s="22" t="s">
        <v>385</v>
      </c>
    </row>
    <row r="1121" spans="1:24" ht="18.75" customHeight="1">
      <c r="A1121" s="176">
        <v>43637</v>
      </c>
      <c r="B1121" s="50">
        <v>169.422</v>
      </c>
      <c r="C1121" s="50">
        <v>237.3913</v>
      </c>
      <c r="D1121" s="50">
        <v>72.75</v>
      </c>
      <c r="E1121" s="50">
        <v>15.4</v>
      </c>
      <c r="F1121" s="51">
        <v>2.0996999999999998E-2</v>
      </c>
      <c r="G1121" s="51">
        <v>1.7677999999999999E-2</v>
      </c>
      <c r="H1121" s="51">
        <v>1.7229000000000001E-2</v>
      </c>
      <c r="I1121" s="51">
        <v>1.7905999999999998E-2</v>
      </c>
      <c r="J1121" s="51">
        <v>2.0539999999999999E-2</v>
      </c>
      <c r="K1121" s="51">
        <v>1.9146E-2</v>
      </c>
      <c r="L1121" s="51">
        <v>2.5840999999999999E-2</v>
      </c>
      <c r="M1121" s="51">
        <v>1.7229000000000001E-2</v>
      </c>
      <c r="N1121" s="51">
        <v>2.894E-2</v>
      </c>
      <c r="O1121" s="52">
        <v>134.69800000000001</v>
      </c>
      <c r="P1121" s="50">
        <v>1160</v>
      </c>
      <c r="Q1121" s="52">
        <v>2370.9700000000003</v>
      </c>
      <c r="R1121" s="50">
        <v>6243.5</v>
      </c>
      <c r="S1121" s="30">
        <v>97.117000000000004</v>
      </c>
      <c r="T1121" s="50">
        <v>6.9036</v>
      </c>
      <c r="U1121" s="50">
        <v>6.8945999999999996</v>
      </c>
      <c r="V1121" s="50" t="s">
        <v>385</v>
      </c>
      <c r="W1121" s="22" t="s">
        <v>385</v>
      </c>
      <c r="X1121" s="22" t="s">
        <v>385</v>
      </c>
    </row>
    <row r="1122" spans="1:24" ht="18.75" customHeight="1">
      <c r="A1122" s="176">
        <v>43636</v>
      </c>
      <c r="B1122" s="50">
        <v>169.84729999999999</v>
      </c>
      <c r="C1122" s="50">
        <v>237.50309999999999</v>
      </c>
      <c r="D1122" s="50">
        <v>72.75</v>
      </c>
      <c r="E1122" s="50">
        <v>14.75</v>
      </c>
      <c r="F1122" s="51">
        <v>2.1283E-2</v>
      </c>
      <c r="G1122" s="51">
        <v>1.7774999999999999E-2</v>
      </c>
      <c r="H1122" s="51">
        <v>1.7311E-2</v>
      </c>
      <c r="I1122" s="51">
        <v>1.7809999999999999E-2</v>
      </c>
      <c r="J1122" s="51">
        <v>2.0284E-2</v>
      </c>
      <c r="K1122" s="51">
        <v>1.8932999999999998E-2</v>
      </c>
      <c r="L1122" s="51">
        <v>2.5401E-2</v>
      </c>
      <c r="M1122" s="51">
        <v>1.7311E-2</v>
      </c>
      <c r="N1122" s="51">
        <v>2.9020000000000001E-2</v>
      </c>
      <c r="O1122" s="52">
        <v>134.64349999999999</v>
      </c>
      <c r="P1122" s="50">
        <v>1160</v>
      </c>
      <c r="Q1122" s="52">
        <v>2370.9700000000003</v>
      </c>
      <c r="R1122" s="50">
        <v>6243.5</v>
      </c>
      <c r="S1122" s="30">
        <v>97.644000000000005</v>
      </c>
      <c r="T1122" s="50">
        <v>6.9032</v>
      </c>
      <c r="U1122" s="50">
        <v>6.9028</v>
      </c>
      <c r="V1122" s="50" t="s">
        <v>385</v>
      </c>
      <c r="W1122" s="22" t="s">
        <v>385</v>
      </c>
      <c r="X1122" s="22" t="s">
        <v>385</v>
      </c>
    </row>
    <row r="1123" spans="1:24" ht="18.75" customHeight="1">
      <c r="A1123" s="176">
        <v>43635</v>
      </c>
      <c r="B1123" s="50">
        <v>169.42070000000001</v>
      </c>
      <c r="C1123" s="50">
        <v>236.66739999999999</v>
      </c>
      <c r="D1123" s="50">
        <v>72.75</v>
      </c>
      <c r="E1123" s="50">
        <v>14.33</v>
      </c>
      <c r="F1123" s="51">
        <v>2.1592E-2</v>
      </c>
      <c r="G1123" s="51">
        <v>1.7350999999999998E-2</v>
      </c>
      <c r="H1123" s="51">
        <v>1.6879999999999999E-2</v>
      </c>
      <c r="I1123" s="51">
        <v>1.7580999999999999E-2</v>
      </c>
      <c r="J1123" s="51">
        <v>2.0233000000000001E-2</v>
      </c>
      <c r="K1123" s="51">
        <v>1.8839000000000002E-2</v>
      </c>
      <c r="L1123" s="51">
        <v>2.5350999999999999E-2</v>
      </c>
      <c r="M1123" s="51">
        <v>1.6879999999999999E-2</v>
      </c>
      <c r="N1123" s="51">
        <v>2.9159999999999998E-2</v>
      </c>
      <c r="O1123" s="52">
        <v>134.6403</v>
      </c>
      <c r="P1123" s="50">
        <v>1160</v>
      </c>
      <c r="Q1123" s="52">
        <v>2370.9700000000003</v>
      </c>
      <c r="R1123" s="50">
        <v>6243.5</v>
      </c>
      <c r="S1123" s="30">
        <v>97.558000000000007</v>
      </c>
      <c r="T1123" s="50">
        <v>6.9257999999999997</v>
      </c>
      <c r="U1123" s="50">
        <v>6.9306999999999999</v>
      </c>
      <c r="V1123" s="50" t="s">
        <v>385</v>
      </c>
      <c r="W1123" s="22" t="s">
        <v>385</v>
      </c>
      <c r="X1123" s="22" t="s">
        <v>385</v>
      </c>
    </row>
    <row r="1124" spans="1:24" ht="18.75" customHeight="1">
      <c r="A1124" s="176">
        <v>43634</v>
      </c>
      <c r="B1124" s="50">
        <v>168.9659</v>
      </c>
      <c r="C1124" s="50">
        <v>236.30009999999999</v>
      </c>
      <c r="D1124" s="50">
        <v>72.75</v>
      </c>
      <c r="E1124" s="50">
        <v>15.15</v>
      </c>
      <c r="F1124" s="51">
        <v>2.2107999999999999E-2</v>
      </c>
      <c r="G1124" s="51">
        <v>1.8643E-2</v>
      </c>
      <c r="H1124" s="51">
        <v>1.7985000000000001E-2</v>
      </c>
      <c r="I1124" s="51">
        <v>1.8324E-2</v>
      </c>
      <c r="J1124" s="51">
        <v>2.0594999999999999E-2</v>
      </c>
      <c r="K1124" s="51">
        <v>1.9317999999999998E-2</v>
      </c>
      <c r="L1124" s="51">
        <v>2.5488E-2</v>
      </c>
      <c r="M1124" s="51">
        <v>1.7985000000000001E-2</v>
      </c>
      <c r="N1124" s="51">
        <v>2.9149999999999999E-2</v>
      </c>
      <c r="O1124" s="52">
        <v>134.57210000000001</v>
      </c>
      <c r="P1124" s="50">
        <v>1160</v>
      </c>
      <c r="Q1124" s="52">
        <v>2370.9700000000003</v>
      </c>
      <c r="R1124" s="50">
        <v>6243.5</v>
      </c>
      <c r="S1124" s="30">
        <v>97.572000000000003</v>
      </c>
      <c r="T1124" s="50">
        <v>6.9255000000000004</v>
      </c>
      <c r="U1124" s="50">
        <v>6.9306000000000001</v>
      </c>
      <c r="V1124" s="50" t="s">
        <v>385</v>
      </c>
      <c r="W1124" s="22" t="s">
        <v>385</v>
      </c>
      <c r="X1124" s="22" t="s">
        <v>385</v>
      </c>
    </row>
    <row r="1125" spans="1:24" ht="18.75" customHeight="1">
      <c r="A1125" s="176">
        <v>43633</v>
      </c>
      <c r="B1125" s="50">
        <v>168.809</v>
      </c>
      <c r="C1125" s="50">
        <v>236.26490000000001</v>
      </c>
      <c r="D1125" s="50">
        <v>72.906000000000006</v>
      </c>
      <c r="E1125" s="50">
        <v>15.35</v>
      </c>
      <c r="F1125" s="51">
        <v>2.1783E-2</v>
      </c>
      <c r="G1125" s="51">
        <v>1.8686999999999999E-2</v>
      </c>
      <c r="H1125" s="51">
        <v>1.8120000000000001E-2</v>
      </c>
      <c r="I1125" s="51">
        <v>1.8556E-2</v>
      </c>
      <c r="J1125" s="51">
        <v>2.0941999999999999E-2</v>
      </c>
      <c r="K1125" s="51">
        <v>1.9678999999999999E-2</v>
      </c>
      <c r="L1125" s="51">
        <v>2.5826999999999999E-2</v>
      </c>
      <c r="M1125" s="51">
        <v>1.8120000000000001E-2</v>
      </c>
      <c r="N1125" s="51">
        <v>2.9159999999999998E-2</v>
      </c>
      <c r="O1125" s="52">
        <v>134.535</v>
      </c>
      <c r="P1125" s="50">
        <v>1160</v>
      </c>
      <c r="Q1125" s="52">
        <v>2370.9700000000003</v>
      </c>
      <c r="R1125" s="50">
        <v>6243.5</v>
      </c>
      <c r="S1125" s="30">
        <v>97.013000000000005</v>
      </c>
      <c r="T1125" s="50">
        <v>6.9215999999999998</v>
      </c>
      <c r="U1125" s="50">
        <v>6.9290000000000003</v>
      </c>
      <c r="V1125" s="50" t="s">
        <v>385</v>
      </c>
      <c r="W1125" s="22" t="s">
        <v>385</v>
      </c>
      <c r="X1125" s="22" t="s">
        <v>385</v>
      </c>
    </row>
    <row r="1126" spans="1:24" ht="18.75" customHeight="1">
      <c r="A1126" s="176">
        <v>43630</v>
      </c>
      <c r="B1126" s="50">
        <v>168.7235</v>
      </c>
      <c r="C1126" s="50">
        <v>236.1994</v>
      </c>
      <c r="D1126" s="50">
        <v>72.281000000000006</v>
      </c>
      <c r="E1126" s="50">
        <v>15.28</v>
      </c>
      <c r="F1126" s="51">
        <v>2.1682E-2</v>
      </c>
      <c r="G1126" s="51">
        <v>1.8405000000000001E-2</v>
      </c>
      <c r="H1126" s="51">
        <v>1.7822999999999999E-2</v>
      </c>
      <c r="I1126" s="51">
        <v>1.8325999999999999E-2</v>
      </c>
      <c r="J1126" s="51">
        <v>2.0804E-2</v>
      </c>
      <c r="K1126" s="51">
        <v>1.9463000000000001E-2</v>
      </c>
      <c r="L1126" s="51">
        <v>2.5856000000000001E-2</v>
      </c>
      <c r="M1126" s="51">
        <v>1.7822999999999999E-2</v>
      </c>
      <c r="N1126" s="51">
        <v>2.954E-2</v>
      </c>
      <c r="O1126" s="52">
        <v>134.51259999999999</v>
      </c>
      <c r="P1126" s="50">
        <v>1160</v>
      </c>
      <c r="Q1126" s="52">
        <v>2370.9700000000003</v>
      </c>
      <c r="R1126" s="50">
        <v>6243.5</v>
      </c>
      <c r="S1126" s="30">
        <v>97</v>
      </c>
      <c r="T1126" s="50">
        <v>6.9177</v>
      </c>
      <c r="U1126" s="50">
        <v>6.9280999999999997</v>
      </c>
      <c r="V1126" s="50" t="s">
        <v>385</v>
      </c>
      <c r="W1126" s="22" t="s">
        <v>385</v>
      </c>
      <c r="X1126" s="22" t="s">
        <v>385</v>
      </c>
    </row>
    <row r="1127" spans="1:24" ht="18.75" customHeight="1">
      <c r="A1127" s="176">
        <v>43629</v>
      </c>
      <c r="B1127" s="50">
        <v>168.7833</v>
      </c>
      <c r="C1127" s="50">
        <v>236.11789999999999</v>
      </c>
      <c r="D1127" s="50">
        <v>72.281000000000006</v>
      </c>
      <c r="E1127" s="50">
        <v>15.82</v>
      </c>
      <c r="F1127" s="51">
        <v>2.1686E-2</v>
      </c>
      <c r="G1127" s="51">
        <v>1.8356999999999998E-2</v>
      </c>
      <c r="H1127" s="51">
        <v>1.7769E-2</v>
      </c>
      <c r="I1127" s="51">
        <v>1.8377999999999999E-2</v>
      </c>
      <c r="J1127" s="51">
        <v>2.0944999999999998E-2</v>
      </c>
      <c r="K1127" s="51">
        <v>1.9585000000000002E-2</v>
      </c>
      <c r="L1127" s="51">
        <v>2.6002000000000001E-2</v>
      </c>
      <c r="M1127" s="51">
        <v>1.7769E-2</v>
      </c>
      <c r="N1127" s="51">
        <v>2.9530000000000001E-2</v>
      </c>
      <c r="O1127" s="52">
        <v>134.51679999999999</v>
      </c>
      <c r="P1127" s="50">
        <v>1160</v>
      </c>
      <c r="Q1127" s="52">
        <v>2370.9700000000003</v>
      </c>
      <c r="R1127" s="50">
        <v>6243.5</v>
      </c>
      <c r="S1127" s="30">
        <v>96.686000000000007</v>
      </c>
      <c r="T1127" s="50">
        <v>6.9114000000000004</v>
      </c>
      <c r="U1127" s="50">
        <v>6.9260999999999999</v>
      </c>
      <c r="V1127" s="50" t="s">
        <v>385</v>
      </c>
      <c r="W1127" s="22" t="s">
        <v>385</v>
      </c>
      <c r="X1127" s="22" t="s">
        <v>385</v>
      </c>
    </row>
    <row r="1128" spans="1:24" ht="18.75" customHeight="1">
      <c r="A1128" s="176">
        <v>43628</v>
      </c>
      <c r="B1128" s="50">
        <v>168.4991</v>
      </c>
      <c r="C1128" s="50">
        <v>236.0341</v>
      </c>
      <c r="D1128" s="50">
        <v>72.281000000000006</v>
      </c>
      <c r="E1128" s="50">
        <v>15.91</v>
      </c>
      <c r="F1128" s="51">
        <v>2.2148000000000001E-2</v>
      </c>
      <c r="G1128" s="51">
        <v>1.8786000000000001E-2</v>
      </c>
      <c r="H1128" s="51">
        <v>1.8173000000000002E-2</v>
      </c>
      <c r="I1128" s="51">
        <v>1.8707999999999999E-2</v>
      </c>
      <c r="J1128" s="51">
        <v>2.1205000000000002E-2</v>
      </c>
      <c r="K1128" s="51">
        <v>1.9921999999999999E-2</v>
      </c>
      <c r="L1128" s="51">
        <v>2.6155999999999999E-2</v>
      </c>
      <c r="M1128" s="51">
        <v>1.8173000000000002E-2</v>
      </c>
      <c r="N1128" s="51">
        <v>2.9839999999999998E-2</v>
      </c>
      <c r="O1128" s="52">
        <v>134.63069999999999</v>
      </c>
      <c r="P1128" s="50">
        <v>1160</v>
      </c>
      <c r="Q1128" s="52">
        <v>2370.9700000000003</v>
      </c>
      <c r="R1128" s="50">
        <v>6243.5</v>
      </c>
      <c r="S1128" s="30">
        <v>96.760999999999996</v>
      </c>
      <c r="T1128" s="50">
        <v>6.9310999999999998</v>
      </c>
      <c r="U1128" s="50">
        <v>6.9438000000000004</v>
      </c>
      <c r="V1128" s="50" t="s">
        <v>385</v>
      </c>
      <c r="W1128" s="22" t="s">
        <v>385</v>
      </c>
      <c r="X1128" s="22" t="s">
        <v>385</v>
      </c>
    </row>
    <row r="1129" spans="1:24" ht="18.75" customHeight="1">
      <c r="A1129" s="176">
        <v>43627</v>
      </c>
      <c r="B1129" s="50">
        <v>168.38310000000001</v>
      </c>
      <c r="C1129" s="50">
        <v>235.8853</v>
      </c>
      <c r="D1129" s="50">
        <v>77.25</v>
      </c>
      <c r="E1129" s="50">
        <v>15.99</v>
      </c>
      <c r="F1129" s="51">
        <v>2.2457000000000001E-2</v>
      </c>
      <c r="G1129" s="51">
        <v>1.9297000000000002E-2</v>
      </c>
      <c r="H1129" s="51">
        <v>1.8793000000000001E-2</v>
      </c>
      <c r="I1129" s="51">
        <v>1.9154999999999998E-2</v>
      </c>
      <c r="J1129" s="51">
        <v>2.1430999999999999E-2</v>
      </c>
      <c r="K1129" s="51">
        <v>2.0282999999999999E-2</v>
      </c>
      <c r="L1129" s="51">
        <v>2.6148999999999999E-2</v>
      </c>
      <c r="M1129" s="51">
        <v>1.8793000000000001E-2</v>
      </c>
      <c r="N1129" s="51">
        <v>2.962E-2</v>
      </c>
      <c r="O1129" s="52">
        <v>134.58170000000001</v>
      </c>
      <c r="P1129" s="50">
        <v>1160</v>
      </c>
      <c r="Q1129" s="52">
        <v>2370.9700000000003</v>
      </c>
      <c r="R1129" s="50">
        <v>6243.5</v>
      </c>
      <c r="S1129" s="30">
        <v>96.543999999999997</v>
      </c>
      <c r="T1129" s="50">
        <v>6.9096000000000002</v>
      </c>
      <c r="U1129" s="50">
        <v>6.9442000000000004</v>
      </c>
      <c r="V1129" s="50" t="s">
        <v>385</v>
      </c>
      <c r="W1129" s="22" t="s">
        <v>385</v>
      </c>
      <c r="X1129" s="22" t="s">
        <v>385</v>
      </c>
    </row>
    <row r="1130" spans="1:24" ht="18.75" customHeight="1">
      <c r="A1130" s="176">
        <v>43626</v>
      </c>
      <c r="B1130" s="50">
        <v>168.2655</v>
      </c>
      <c r="C1130" s="50">
        <v>235.54419999999999</v>
      </c>
      <c r="D1130" s="50">
        <v>77.25</v>
      </c>
      <c r="E1130" s="50">
        <v>15.94</v>
      </c>
      <c r="F1130" s="51">
        <v>2.2716E-2</v>
      </c>
      <c r="G1130" s="51">
        <v>1.9036000000000001E-2</v>
      </c>
      <c r="H1130" s="51">
        <v>1.874E-2</v>
      </c>
      <c r="I1130" s="51">
        <v>1.9154999999999998E-2</v>
      </c>
      <c r="J1130" s="51">
        <v>2.1484E-2</v>
      </c>
      <c r="K1130" s="51">
        <v>2.0331999999999999E-2</v>
      </c>
      <c r="L1130" s="51">
        <v>2.6287999999999999E-2</v>
      </c>
      <c r="M1130" s="51">
        <v>1.874E-2</v>
      </c>
      <c r="N1130" s="51">
        <v>2.9409999999999999E-2</v>
      </c>
      <c r="O1130" s="52">
        <v>134.566</v>
      </c>
      <c r="P1130" s="50">
        <v>1160</v>
      </c>
      <c r="Q1130" s="52">
        <v>2370.9700000000003</v>
      </c>
      <c r="R1130" s="50">
        <v>6243.5</v>
      </c>
      <c r="S1130" s="30">
        <v>97.043999999999997</v>
      </c>
      <c r="T1130" s="50">
        <v>6.9096000000000002</v>
      </c>
      <c r="U1130" s="50">
        <v>6.9272</v>
      </c>
      <c r="V1130" s="50" t="s">
        <v>385</v>
      </c>
      <c r="W1130" s="22" t="s">
        <v>385</v>
      </c>
      <c r="X1130" s="22" t="s">
        <v>385</v>
      </c>
    </row>
    <row r="1131" spans="1:24" ht="18.75" customHeight="1">
      <c r="A1131" s="176">
        <v>43623</v>
      </c>
      <c r="B1131" s="50">
        <v>168.42259999999999</v>
      </c>
      <c r="C1131" s="50">
        <v>235.18639999999999</v>
      </c>
      <c r="D1131" s="50">
        <v>77.25</v>
      </c>
      <c r="E1131" s="50">
        <v>16.3</v>
      </c>
      <c r="F1131" s="51">
        <v>2.2665999999999999E-2</v>
      </c>
      <c r="G1131" s="51">
        <v>1.8494E-2</v>
      </c>
      <c r="H1131" s="51">
        <v>1.8166999999999999E-2</v>
      </c>
      <c r="I1131" s="51">
        <v>1.8529E-2</v>
      </c>
      <c r="J1131" s="51">
        <v>2.0809000000000001E-2</v>
      </c>
      <c r="K1131" s="51">
        <v>1.9684E-2</v>
      </c>
      <c r="L1131" s="51">
        <v>2.572E-2</v>
      </c>
      <c r="M1131" s="51">
        <v>1.8166999999999999E-2</v>
      </c>
      <c r="N1131" s="51">
        <v>2.9170000000000001E-2</v>
      </c>
      <c r="O1131" s="52">
        <v>134.4787</v>
      </c>
      <c r="P1131" s="50">
        <v>1160</v>
      </c>
      <c r="Q1131" s="52">
        <v>2370.9700000000003</v>
      </c>
      <c r="R1131" s="50">
        <v>6243.5</v>
      </c>
      <c r="S1131" s="30">
        <v>97.32</v>
      </c>
      <c r="T1131" s="50">
        <v>6.9089</v>
      </c>
      <c r="U1131" s="50">
        <v>6.9282000000000004</v>
      </c>
      <c r="V1131" s="50" t="s">
        <v>385</v>
      </c>
      <c r="W1131" s="22" t="s">
        <v>385</v>
      </c>
      <c r="X1131" s="22" t="s">
        <v>385</v>
      </c>
    </row>
    <row r="1132" spans="1:24" ht="18.75" customHeight="1">
      <c r="A1132" s="176">
        <v>43622</v>
      </c>
      <c r="B1132" s="50">
        <v>168.1446</v>
      </c>
      <c r="C1132" s="50">
        <v>235.0582</v>
      </c>
      <c r="D1132" s="50">
        <v>77.25</v>
      </c>
      <c r="E1132" s="50">
        <v>15.93</v>
      </c>
      <c r="F1132" s="51">
        <v>2.3056E-2</v>
      </c>
      <c r="G1132" s="51">
        <v>1.8787000000000002E-2</v>
      </c>
      <c r="H1132" s="51">
        <v>1.8421E-2</v>
      </c>
      <c r="I1132" s="51">
        <v>1.8828000000000001E-2</v>
      </c>
      <c r="J1132" s="51">
        <v>2.1173999999999998E-2</v>
      </c>
      <c r="K1132" s="51">
        <v>2.0021000000000001E-2</v>
      </c>
      <c r="L1132" s="51">
        <v>2.6134999999999999E-2</v>
      </c>
      <c r="M1132" s="51">
        <v>1.8421E-2</v>
      </c>
      <c r="N1132" s="51">
        <v>2.9170000000000001E-2</v>
      </c>
      <c r="O1132" s="52">
        <v>134.44919999999999</v>
      </c>
      <c r="P1132" s="50">
        <v>1160</v>
      </c>
      <c r="Q1132" s="52">
        <v>2370.9700000000003</v>
      </c>
      <c r="R1132" s="50">
        <v>6243.5</v>
      </c>
      <c r="S1132" s="30">
        <v>97.072000000000003</v>
      </c>
      <c r="T1132" s="50">
        <v>6.9078999999999997</v>
      </c>
      <c r="U1132" s="50">
        <v>6.9244000000000003</v>
      </c>
      <c r="V1132" s="50" t="s">
        <v>385</v>
      </c>
      <c r="W1132" s="22" t="s">
        <v>385</v>
      </c>
      <c r="X1132" s="22" t="s">
        <v>385</v>
      </c>
    </row>
    <row r="1133" spans="1:24" ht="18.75" customHeight="1">
      <c r="A1133" s="176">
        <v>43621</v>
      </c>
      <c r="B1133" s="50">
        <v>168.09520000000001</v>
      </c>
      <c r="C1133" s="50">
        <v>234.92760000000001</v>
      </c>
      <c r="D1133" s="50">
        <v>77.843999999999994</v>
      </c>
      <c r="E1133" s="50">
        <v>16.09</v>
      </c>
      <c r="F1133" s="51">
        <v>2.3366000000000001E-2</v>
      </c>
      <c r="G1133" s="51">
        <v>1.8568999999999999E-2</v>
      </c>
      <c r="H1133" s="51">
        <v>1.8232999999999999E-2</v>
      </c>
      <c r="I1133" s="51">
        <v>1.8762999999999998E-2</v>
      </c>
      <c r="J1133" s="51">
        <v>2.1347999999999999E-2</v>
      </c>
      <c r="K1133" s="51">
        <v>2.0116999999999999E-2</v>
      </c>
      <c r="L1133" s="51">
        <v>2.6464999999999999E-2</v>
      </c>
      <c r="M1133" s="51">
        <v>1.8232999999999999E-2</v>
      </c>
      <c r="N1133" s="51">
        <v>2.92E-2</v>
      </c>
      <c r="O1133" s="52">
        <v>134.38480000000001</v>
      </c>
      <c r="P1133" s="50">
        <v>1160</v>
      </c>
      <c r="Q1133" s="52">
        <v>2370.9700000000003</v>
      </c>
      <c r="R1133" s="50">
        <v>6243.5</v>
      </c>
      <c r="S1133" s="30">
        <v>97.141999999999996</v>
      </c>
      <c r="T1133" s="50">
        <v>6.9036999999999997</v>
      </c>
      <c r="U1133" s="50">
        <v>6.9219999999999997</v>
      </c>
      <c r="V1133" s="50" t="s">
        <v>385</v>
      </c>
      <c r="W1133" s="22" t="s">
        <v>385</v>
      </c>
      <c r="X1133" s="22" t="s">
        <v>385</v>
      </c>
    </row>
    <row r="1134" spans="1:24" ht="18.75" customHeight="1">
      <c r="A1134" s="176">
        <v>43620</v>
      </c>
      <c r="B1134" s="50">
        <v>168.00630000000001</v>
      </c>
      <c r="C1134" s="50">
        <v>234.80439999999999</v>
      </c>
      <c r="D1134" s="50">
        <v>79.938000000000002</v>
      </c>
      <c r="E1134" s="50">
        <v>16.97</v>
      </c>
      <c r="F1134" s="51">
        <v>2.3342000000000002E-2</v>
      </c>
      <c r="G1134" s="51">
        <v>1.8834E-2</v>
      </c>
      <c r="H1134" s="51">
        <v>1.8481000000000001E-2</v>
      </c>
      <c r="I1134" s="51">
        <v>1.8960999999999999E-2</v>
      </c>
      <c r="J1134" s="51">
        <v>2.1295999999999999E-2</v>
      </c>
      <c r="K1134" s="51">
        <v>2.019E-2</v>
      </c>
      <c r="L1134" s="51">
        <v>2.6113000000000001E-2</v>
      </c>
      <c r="M1134" s="51">
        <v>1.8481000000000001E-2</v>
      </c>
      <c r="N1134" s="51">
        <v>2.9180000000000001E-2</v>
      </c>
      <c r="O1134" s="52">
        <v>134.3449</v>
      </c>
      <c r="P1134" s="50">
        <v>1160</v>
      </c>
      <c r="Q1134" s="52">
        <v>2370.9700000000003</v>
      </c>
      <c r="R1134" s="50">
        <v>6243.5</v>
      </c>
      <c r="S1134" s="30">
        <v>97.75</v>
      </c>
      <c r="T1134" s="50">
        <v>6.9050000000000002</v>
      </c>
      <c r="U1134" s="50">
        <v>6.9367999999999999</v>
      </c>
      <c r="V1134" s="50" t="s">
        <v>385</v>
      </c>
      <c r="W1134" s="22" t="s">
        <v>385</v>
      </c>
      <c r="X1134" s="22" t="s">
        <v>385</v>
      </c>
    </row>
    <row r="1135" spans="1:24" ht="18.75" customHeight="1">
      <c r="A1135" s="176">
        <v>43619</v>
      </c>
      <c r="B1135" s="50">
        <v>168.2861</v>
      </c>
      <c r="C1135" s="50">
        <v>235.1112</v>
      </c>
      <c r="D1135" s="50">
        <v>82</v>
      </c>
      <c r="E1135" s="50">
        <v>18.86</v>
      </c>
      <c r="F1135" s="51">
        <v>2.3243E-2</v>
      </c>
      <c r="G1135" s="51">
        <v>1.8317E-2</v>
      </c>
      <c r="H1135" s="51">
        <v>1.7885000000000002E-2</v>
      </c>
      <c r="I1135" s="51">
        <v>1.8353999999999999E-2</v>
      </c>
      <c r="J1135" s="51">
        <v>2.0709999999999999E-2</v>
      </c>
      <c r="K1135" s="51">
        <v>1.9543999999999999E-2</v>
      </c>
      <c r="L1135" s="51">
        <v>2.5311E-2</v>
      </c>
      <c r="M1135" s="51">
        <v>1.7885000000000002E-2</v>
      </c>
      <c r="N1135" s="51">
        <v>2.9239999999999999E-2</v>
      </c>
      <c r="O1135" s="52">
        <v>134.31200000000001</v>
      </c>
      <c r="P1135" s="50">
        <v>1160</v>
      </c>
      <c r="Q1135" s="52">
        <v>2432.56</v>
      </c>
      <c r="R1135" s="50">
        <v>6122.9</v>
      </c>
      <c r="S1135" s="30">
        <v>98.141999999999996</v>
      </c>
      <c r="T1135" s="50">
        <v>6.9019000000000004</v>
      </c>
      <c r="U1135" s="50">
        <v>6.9291</v>
      </c>
      <c r="V1135" s="50" t="s">
        <v>385</v>
      </c>
      <c r="W1135" s="22" t="s">
        <v>385</v>
      </c>
      <c r="X1135" s="22" t="s">
        <v>385</v>
      </c>
    </row>
    <row r="1136" spans="1:24" ht="18.75" customHeight="1">
      <c r="A1136" s="176">
        <v>43616</v>
      </c>
      <c r="B1136" s="50">
        <v>167.84100000000001</v>
      </c>
      <c r="C1136" s="50">
        <v>235.29599999999999</v>
      </c>
      <c r="D1136" s="50">
        <v>79.375</v>
      </c>
      <c r="E1136" s="50">
        <v>18.71</v>
      </c>
      <c r="F1136" s="51">
        <v>2.3399E-2</v>
      </c>
      <c r="G1136" s="51">
        <v>1.9220999999999999E-2</v>
      </c>
      <c r="H1136" s="51">
        <v>1.8731000000000001E-2</v>
      </c>
      <c r="I1136" s="51">
        <v>1.9109999999999999E-2</v>
      </c>
      <c r="J1136" s="51">
        <v>2.1246000000000001E-2</v>
      </c>
      <c r="K1136" s="51">
        <v>2.0167000000000001E-2</v>
      </c>
      <c r="L1136" s="51">
        <v>2.5684999999999999E-2</v>
      </c>
      <c r="M1136" s="51">
        <v>1.8731000000000001E-2</v>
      </c>
      <c r="N1136" s="51">
        <v>2.903E-2</v>
      </c>
      <c r="O1136" s="52">
        <v>134.33250000000001</v>
      </c>
      <c r="P1136" s="50">
        <v>1160</v>
      </c>
      <c r="Q1136" s="52">
        <v>2432.56</v>
      </c>
      <c r="R1136" s="50">
        <v>6122.9</v>
      </c>
      <c r="S1136" s="30">
        <v>98.144000000000005</v>
      </c>
      <c r="T1136" s="50">
        <v>6.9145000000000003</v>
      </c>
      <c r="U1136" s="50">
        <v>6.9329999999999998</v>
      </c>
      <c r="V1136" s="50" t="s">
        <v>385</v>
      </c>
      <c r="W1136" s="22" t="s">
        <v>385</v>
      </c>
      <c r="X1136" s="22" t="s">
        <v>385</v>
      </c>
    </row>
    <row r="1137" spans="1:24" ht="18.75" customHeight="1">
      <c r="A1137" s="176">
        <v>43615</v>
      </c>
      <c r="B1137" s="50">
        <v>167.28880000000001</v>
      </c>
      <c r="C1137" s="50">
        <v>235.20359999999999</v>
      </c>
      <c r="D1137" s="50">
        <v>76.313000000000002</v>
      </c>
      <c r="E1137" s="50">
        <v>17.3</v>
      </c>
      <c r="F1137" s="51">
        <v>2.3633999999999999E-2</v>
      </c>
      <c r="G1137" s="51">
        <v>2.0608999999999999E-2</v>
      </c>
      <c r="H1137" s="51">
        <v>2.0045E-2</v>
      </c>
      <c r="I1137" s="51">
        <v>2.0198000000000001E-2</v>
      </c>
      <c r="J1137" s="51">
        <v>2.2133E-2</v>
      </c>
      <c r="K1137" s="51">
        <v>2.1153000000000002E-2</v>
      </c>
      <c r="L1137" s="51">
        <v>2.64E-2</v>
      </c>
      <c r="M1137" s="51">
        <v>2.0045E-2</v>
      </c>
      <c r="N1137" s="51">
        <v>2.9250000000000002E-2</v>
      </c>
      <c r="O1137" s="52">
        <v>134.32980000000001</v>
      </c>
      <c r="P1137" s="50">
        <v>1160</v>
      </c>
      <c r="Q1137" s="52">
        <v>2432.56</v>
      </c>
      <c r="R1137" s="50">
        <v>6122.9</v>
      </c>
      <c r="S1137" s="30">
        <v>97.951999999999998</v>
      </c>
      <c r="T1137" s="50">
        <v>6.9101999999999997</v>
      </c>
      <c r="U1137" s="50">
        <v>6.9215999999999998</v>
      </c>
      <c r="V1137" s="50" t="s">
        <v>385</v>
      </c>
      <c r="W1137" s="22" t="s">
        <v>385</v>
      </c>
      <c r="X1137" s="22" t="s">
        <v>385</v>
      </c>
    </row>
    <row r="1138" spans="1:24" ht="18.75" customHeight="1">
      <c r="A1138" s="176">
        <v>43614</v>
      </c>
      <c r="B1138" s="50">
        <v>167.18299999999999</v>
      </c>
      <c r="C1138" s="50">
        <v>235.2347</v>
      </c>
      <c r="D1138" s="50">
        <v>77.375</v>
      </c>
      <c r="E1138" s="50">
        <v>17.899999999999999</v>
      </c>
      <c r="F1138" s="51">
        <v>2.3480999999999998E-2</v>
      </c>
      <c r="G1138" s="51">
        <v>2.1090000000000001E-2</v>
      </c>
      <c r="H1138" s="51">
        <v>2.0565E-2</v>
      </c>
      <c r="I1138" s="51">
        <v>2.0694000000000001E-2</v>
      </c>
      <c r="J1138" s="51">
        <v>2.2605E-2</v>
      </c>
      <c r="K1138" s="51">
        <v>2.1597999999999999E-2</v>
      </c>
      <c r="L1138" s="51">
        <v>2.6925999999999999E-2</v>
      </c>
      <c r="M1138" s="51">
        <v>2.0565E-2</v>
      </c>
      <c r="N1138" s="51">
        <v>2.947E-2</v>
      </c>
      <c r="O1138" s="52">
        <v>134.32300000000001</v>
      </c>
      <c r="P1138" s="50">
        <v>1160</v>
      </c>
      <c r="Q1138" s="52">
        <v>2432.56</v>
      </c>
      <c r="R1138" s="50">
        <v>6122.9</v>
      </c>
      <c r="S1138" s="30">
        <v>97.613</v>
      </c>
      <c r="T1138" s="50">
        <v>6.8979999999999997</v>
      </c>
      <c r="U1138" s="50">
        <v>6.9089</v>
      </c>
      <c r="V1138" s="50" t="s">
        <v>385</v>
      </c>
      <c r="W1138" s="22" t="s">
        <v>385</v>
      </c>
      <c r="X1138" s="22" t="s">
        <v>385</v>
      </c>
    </row>
    <row r="1139" spans="1:24" ht="18.75" customHeight="1">
      <c r="A1139" s="176">
        <v>43613</v>
      </c>
      <c r="B1139" s="50">
        <v>167.05840000000001</v>
      </c>
      <c r="C1139" s="50">
        <v>235.01410000000001</v>
      </c>
      <c r="D1139" s="50">
        <v>74.375</v>
      </c>
      <c r="E1139" s="50">
        <v>17.5</v>
      </c>
      <c r="F1139" s="51">
        <v>2.3396E-2</v>
      </c>
      <c r="G1139" s="51">
        <v>2.1243999999999999E-2</v>
      </c>
      <c r="H1139" s="51">
        <v>2.0593E-2</v>
      </c>
      <c r="I1139" s="51">
        <v>2.0686E-2</v>
      </c>
      <c r="J1139" s="51">
        <v>2.2658000000000001E-2</v>
      </c>
      <c r="K1139" s="51">
        <v>2.1551000000000001E-2</v>
      </c>
      <c r="L1139" s="51">
        <v>2.7045E-2</v>
      </c>
      <c r="M1139" s="51">
        <v>2.0593E-2</v>
      </c>
      <c r="N1139" s="51">
        <v>2.9909999999999999E-2</v>
      </c>
      <c r="O1139" s="52">
        <v>134.2825</v>
      </c>
      <c r="P1139" s="50">
        <v>1160</v>
      </c>
      <c r="Q1139" s="52">
        <v>2432.56</v>
      </c>
      <c r="R1139" s="50">
        <v>6122.9</v>
      </c>
      <c r="S1139" s="30">
        <v>97.613</v>
      </c>
      <c r="T1139" s="50">
        <v>6.9001999999999999</v>
      </c>
      <c r="U1139" s="50">
        <v>6.9168000000000003</v>
      </c>
      <c r="V1139" s="50" t="s">
        <v>385</v>
      </c>
      <c r="W1139" s="22" t="s">
        <v>385</v>
      </c>
      <c r="X1139" s="22" t="s">
        <v>385</v>
      </c>
    </row>
    <row r="1140" spans="1:24" ht="18.75" customHeight="1">
      <c r="A1140" s="176">
        <v>43612</v>
      </c>
      <c r="B1140" s="50">
        <v>166.6611</v>
      </c>
      <c r="C1140" s="50">
        <v>234.77940000000001</v>
      </c>
      <c r="D1140" s="50">
        <v>74.281000000000006</v>
      </c>
      <c r="E1140" s="50">
        <v>15.85</v>
      </c>
      <c r="F1140" s="51">
        <v>2.3370999999999999E-2</v>
      </c>
      <c r="G1140" s="51">
        <v>2.1641000000000001E-2</v>
      </c>
      <c r="H1140" s="51">
        <v>2.103E-2</v>
      </c>
      <c r="I1140" s="51">
        <v>2.1205000000000002E-2</v>
      </c>
      <c r="J1140" s="51">
        <v>2.3202E-2</v>
      </c>
      <c r="K1140" s="51">
        <v>2.2134000000000001E-2</v>
      </c>
      <c r="L1140" s="51">
        <v>2.7512000000000002E-2</v>
      </c>
      <c r="M1140" s="51">
        <v>2.103E-2</v>
      </c>
      <c r="N1140" s="51">
        <v>2.989E-2</v>
      </c>
      <c r="O1140" s="52">
        <v>134.27119999999999</v>
      </c>
      <c r="P1140" s="50">
        <v>1160</v>
      </c>
      <c r="Q1140" s="52">
        <v>2432.56</v>
      </c>
      <c r="R1140" s="50">
        <v>6122.9</v>
      </c>
      <c r="S1140" s="30">
        <v>97.855999999999995</v>
      </c>
      <c r="T1140" s="50">
        <v>6.9104999999999999</v>
      </c>
      <c r="U1140" s="50">
        <v>6.9269999999999996</v>
      </c>
      <c r="V1140" s="50" t="s">
        <v>385</v>
      </c>
      <c r="W1140" s="22" t="s">
        <v>385</v>
      </c>
      <c r="X1140" s="22" t="s">
        <v>385</v>
      </c>
    </row>
    <row r="1141" spans="1:24" ht="18.75" customHeight="1">
      <c r="A1141" s="176">
        <v>43609</v>
      </c>
      <c r="B1141" s="50">
        <v>166.6611</v>
      </c>
      <c r="C1141" s="50">
        <v>234.77940000000001</v>
      </c>
      <c r="D1141" s="50">
        <v>74.281000000000006</v>
      </c>
      <c r="E1141" s="50">
        <v>15.85</v>
      </c>
      <c r="F1141" s="51">
        <v>2.3370999999999999E-2</v>
      </c>
      <c r="G1141" s="51">
        <v>2.1641000000000001E-2</v>
      </c>
      <c r="H1141" s="51">
        <v>2.103E-2</v>
      </c>
      <c r="I1141" s="51">
        <v>2.1205000000000002E-2</v>
      </c>
      <c r="J1141" s="51">
        <v>2.3202E-2</v>
      </c>
      <c r="K1141" s="51">
        <v>2.2134000000000001E-2</v>
      </c>
      <c r="L1141" s="51">
        <v>2.7512000000000002E-2</v>
      </c>
      <c r="M1141" s="51">
        <v>2.103E-2</v>
      </c>
      <c r="N1141" s="51">
        <v>2.947E-2</v>
      </c>
      <c r="O1141" s="52">
        <v>134.2526</v>
      </c>
      <c r="P1141" s="50">
        <v>1160</v>
      </c>
      <c r="Q1141" s="52">
        <v>2432.56</v>
      </c>
      <c r="R1141" s="50">
        <v>6122.9</v>
      </c>
      <c r="S1141" s="30">
        <v>98.040999999999997</v>
      </c>
      <c r="T1141" s="50">
        <v>6.9062999999999999</v>
      </c>
      <c r="U1141" s="50">
        <v>6.9340999999999999</v>
      </c>
      <c r="V1141" s="50" t="s">
        <v>385</v>
      </c>
      <c r="W1141" s="22" t="s">
        <v>385</v>
      </c>
      <c r="X1141" s="22" t="s">
        <v>385</v>
      </c>
    </row>
    <row r="1142" spans="1:24" ht="18.75" customHeight="1">
      <c r="A1142" s="176">
        <v>43608</v>
      </c>
      <c r="B1142" s="50">
        <v>166.965</v>
      </c>
      <c r="C1142" s="50">
        <v>234.8982</v>
      </c>
      <c r="D1142" s="50">
        <v>73.938000000000002</v>
      </c>
      <c r="E1142" s="50">
        <v>16.920000000000002</v>
      </c>
      <c r="F1142" s="51">
        <v>2.3505999999999999E-2</v>
      </c>
      <c r="G1142" s="51">
        <v>2.146E-2</v>
      </c>
      <c r="H1142" s="51">
        <v>2.0895E-2</v>
      </c>
      <c r="I1142" s="51">
        <v>2.1141E-2</v>
      </c>
      <c r="J1142" s="51">
        <v>2.3185000000000001E-2</v>
      </c>
      <c r="K1142" s="51">
        <v>2.2112E-2</v>
      </c>
      <c r="L1142" s="51">
        <v>2.7535E-2</v>
      </c>
      <c r="M1142" s="51">
        <v>2.0895E-2</v>
      </c>
      <c r="N1142" s="51">
        <v>2.9569999999999999E-2</v>
      </c>
      <c r="O1142" s="52">
        <v>134.25530000000001</v>
      </c>
      <c r="P1142" s="50">
        <v>1160</v>
      </c>
      <c r="Q1142" s="52">
        <v>2432.56</v>
      </c>
      <c r="R1142" s="50">
        <v>6122.9</v>
      </c>
      <c r="S1142" s="30">
        <v>98.061999999999998</v>
      </c>
      <c r="T1142" s="50">
        <v>6.9020000000000001</v>
      </c>
      <c r="U1142" s="50">
        <v>6.9340000000000002</v>
      </c>
      <c r="V1142" s="50" t="s">
        <v>385</v>
      </c>
      <c r="W1142" s="22" t="s">
        <v>385</v>
      </c>
      <c r="X1142" s="22" t="s">
        <v>385</v>
      </c>
    </row>
    <row r="1143" spans="1:24" ht="18.75" customHeight="1">
      <c r="A1143" s="176">
        <v>43607</v>
      </c>
      <c r="B1143" s="50">
        <v>166.339</v>
      </c>
      <c r="C1143" s="50">
        <v>234.84780000000001</v>
      </c>
      <c r="D1143" s="50">
        <v>71.625</v>
      </c>
      <c r="E1143" s="50">
        <v>14.75</v>
      </c>
      <c r="F1143" s="51">
        <v>2.3661000000000001E-2</v>
      </c>
      <c r="G1143" s="51">
        <v>2.2227E-2</v>
      </c>
      <c r="H1143" s="51">
        <v>2.1603000000000001E-2</v>
      </c>
      <c r="I1143" s="51">
        <v>2.1794000000000001E-2</v>
      </c>
      <c r="J1143" s="51">
        <v>2.3820000000000001E-2</v>
      </c>
      <c r="K1143" s="51">
        <v>2.2721000000000002E-2</v>
      </c>
      <c r="L1143" s="51">
        <v>2.8076E-2</v>
      </c>
      <c r="M1143" s="51">
        <v>2.1603000000000001E-2</v>
      </c>
      <c r="N1143" s="51">
        <v>2.9819999999999999E-2</v>
      </c>
      <c r="O1143" s="52">
        <v>134.24039999999999</v>
      </c>
      <c r="P1143" s="50">
        <v>1160</v>
      </c>
      <c r="Q1143" s="52">
        <v>2432.56</v>
      </c>
      <c r="R1143" s="50">
        <v>6122.9</v>
      </c>
      <c r="S1143" s="30">
        <v>97.933000000000007</v>
      </c>
      <c r="T1143" s="50">
        <v>6.9123000000000001</v>
      </c>
      <c r="U1143" s="50">
        <v>6.9398</v>
      </c>
      <c r="V1143" s="50" t="s">
        <v>385</v>
      </c>
      <c r="W1143" s="22" t="s">
        <v>385</v>
      </c>
      <c r="X1143" s="22" t="s">
        <v>385</v>
      </c>
    </row>
    <row r="1144" spans="1:24" ht="18.75" customHeight="1">
      <c r="A1144" s="176">
        <v>43606</v>
      </c>
      <c r="B1144" s="50">
        <v>166.1036</v>
      </c>
      <c r="C1144" s="50">
        <v>234.80889999999999</v>
      </c>
      <c r="D1144" s="50">
        <v>71.688000000000002</v>
      </c>
      <c r="E1144" s="50">
        <v>14.95</v>
      </c>
      <c r="F1144" s="51">
        <v>2.3663E-2</v>
      </c>
      <c r="G1144" s="51">
        <v>2.2537999999999999E-2</v>
      </c>
      <c r="H1144" s="51">
        <v>2.1984E-2</v>
      </c>
      <c r="I1144" s="51">
        <v>2.2263999999999999E-2</v>
      </c>
      <c r="J1144" s="51">
        <v>2.4264000000000001E-2</v>
      </c>
      <c r="K1144" s="51">
        <v>2.3210000000000001E-2</v>
      </c>
      <c r="L1144" s="51">
        <v>2.8438999999999999E-2</v>
      </c>
      <c r="M1144" s="51">
        <v>2.1984E-2</v>
      </c>
      <c r="N1144" s="51">
        <v>2.964E-2</v>
      </c>
      <c r="O1144" s="52">
        <v>134.24270000000001</v>
      </c>
      <c r="P1144" s="50">
        <v>1160</v>
      </c>
      <c r="Q1144" s="52">
        <v>2432.56</v>
      </c>
      <c r="R1144" s="50">
        <v>6122.9</v>
      </c>
      <c r="S1144" s="30">
        <v>97.995000000000005</v>
      </c>
      <c r="T1144" s="50">
        <v>6.9179000000000004</v>
      </c>
      <c r="U1144" s="50">
        <v>6.9490999999999996</v>
      </c>
      <c r="V1144" s="50" t="s">
        <v>385</v>
      </c>
      <c r="W1144" s="22" t="s">
        <v>385</v>
      </c>
      <c r="X1144" s="22" t="s">
        <v>385</v>
      </c>
    </row>
    <row r="1145" spans="1:24" ht="18.75" customHeight="1">
      <c r="A1145" s="176">
        <v>43605</v>
      </c>
      <c r="B1145" s="50">
        <v>166.23480000000001</v>
      </c>
      <c r="C1145" s="50">
        <v>234.8537</v>
      </c>
      <c r="D1145" s="50">
        <v>71.875</v>
      </c>
      <c r="E1145" s="50">
        <v>16.309999999999999</v>
      </c>
      <c r="F1145" s="51">
        <v>2.3653E-2</v>
      </c>
      <c r="G1145" s="51">
        <v>2.2207999999999999E-2</v>
      </c>
      <c r="H1145" s="51">
        <v>2.1739000000000001E-2</v>
      </c>
      <c r="I1145" s="51">
        <v>2.2046E-2</v>
      </c>
      <c r="J1145" s="51">
        <v>2.4157000000000001E-2</v>
      </c>
      <c r="K1145" s="51">
        <v>2.3039E-2</v>
      </c>
      <c r="L1145" s="51">
        <v>2.8368999999999998E-2</v>
      </c>
      <c r="M1145" s="51">
        <v>2.1739000000000001E-2</v>
      </c>
      <c r="N1145" s="51">
        <v>2.9530000000000001E-2</v>
      </c>
      <c r="O1145" s="52">
        <v>134.2636</v>
      </c>
      <c r="P1145" s="50">
        <v>1160</v>
      </c>
      <c r="Q1145" s="52">
        <v>2432.56</v>
      </c>
      <c r="R1145" s="50">
        <v>6122.9</v>
      </c>
      <c r="S1145" s="30">
        <v>97.855000000000004</v>
      </c>
      <c r="T1145" s="50">
        <v>6.8837000000000002</v>
      </c>
      <c r="U1145" s="50">
        <v>6.9286000000000003</v>
      </c>
      <c r="V1145" s="50" t="s">
        <v>385</v>
      </c>
      <c r="W1145" s="22" t="s">
        <v>385</v>
      </c>
      <c r="X1145" s="22" t="s">
        <v>385</v>
      </c>
    </row>
    <row r="1146" spans="1:24" ht="18.75" customHeight="1">
      <c r="A1146" s="176">
        <v>43602</v>
      </c>
      <c r="B1146" s="50">
        <v>166.3519</v>
      </c>
      <c r="C1146" s="50">
        <v>234.86709999999999</v>
      </c>
      <c r="D1146" s="50">
        <v>70.875</v>
      </c>
      <c r="E1146" s="50">
        <v>15.96</v>
      </c>
      <c r="F1146" s="51">
        <v>2.3732E-2</v>
      </c>
      <c r="G1146" s="51">
        <v>2.1981000000000001E-2</v>
      </c>
      <c r="H1146" s="51">
        <v>2.1440000000000001E-2</v>
      </c>
      <c r="I1146" s="51">
        <v>2.1728000000000001E-2</v>
      </c>
      <c r="J1146" s="51">
        <v>2.3909E-2</v>
      </c>
      <c r="K1146" s="51">
        <v>2.2721999999999999E-2</v>
      </c>
      <c r="L1146" s="51">
        <v>2.8253E-2</v>
      </c>
      <c r="M1146" s="51">
        <v>2.1440000000000001E-2</v>
      </c>
      <c r="N1146" s="51">
        <v>2.9520000000000001E-2</v>
      </c>
      <c r="O1146" s="52">
        <v>134.24940000000001</v>
      </c>
      <c r="P1146" s="50">
        <v>1160</v>
      </c>
      <c r="Q1146" s="52">
        <v>2432.56</v>
      </c>
      <c r="R1146" s="50">
        <v>6122.9</v>
      </c>
      <c r="S1146" s="30">
        <v>97.569000000000003</v>
      </c>
      <c r="T1146" s="50">
        <v>6.8761999999999999</v>
      </c>
      <c r="U1146" s="50">
        <v>6.9043999999999999</v>
      </c>
      <c r="V1146" s="50" t="s">
        <v>385</v>
      </c>
      <c r="W1146" s="22" t="s">
        <v>385</v>
      </c>
      <c r="X1146" s="22" t="s">
        <v>385</v>
      </c>
    </row>
    <row r="1147" spans="1:24" ht="18.75" customHeight="1">
      <c r="A1147" s="176">
        <v>43601</v>
      </c>
      <c r="B1147" s="50">
        <v>166.25380000000001</v>
      </c>
      <c r="C1147" s="50">
        <v>234.65049999999999</v>
      </c>
      <c r="D1147" s="50">
        <v>70.875</v>
      </c>
      <c r="E1147" s="50">
        <v>15.29</v>
      </c>
      <c r="F1147" s="51">
        <v>2.3865000000000001E-2</v>
      </c>
      <c r="G1147" s="51">
        <v>2.1922000000000001E-2</v>
      </c>
      <c r="H1147" s="51">
        <v>2.1385000000000001E-2</v>
      </c>
      <c r="I1147" s="51">
        <v>2.1696E-2</v>
      </c>
      <c r="J1147" s="51">
        <v>2.3944E-2</v>
      </c>
      <c r="K1147" s="51">
        <v>2.2724000000000001E-2</v>
      </c>
      <c r="L1147" s="51">
        <v>2.8337999999999999E-2</v>
      </c>
      <c r="M1147" s="51">
        <v>2.1385000000000001E-2</v>
      </c>
      <c r="N1147" s="51">
        <v>2.9530000000000001E-2</v>
      </c>
      <c r="O1147" s="52">
        <v>134.1832</v>
      </c>
      <c r="P1147" s="50">
        <v>1160</v>
      </c>
      <c r="Q1147" s="52">
        <v>2432.56</v>
      </c>
      <c r="R1147" s="50">
        <v>6122.9</v>
      </c>
      <c r="S1147" s="30">
        <v>97.525999999999996</v>
      </c>
      <c r="T1147" s="50">
        <v>6.8753000000000002</v>
      </c>
      <c r="U1147" s="50">
        <v>6.9039000000000001</v>
      </c>
      <c r="V1147" s="50" t="s">
        <v>385</v>
      </c>
      <c r="W1147" s="22" t="s">
        <v>385</v>
      </c>
      <c r="X1147" s="22" t="s">
        <v>385</v>
      </c>
    </row>
    <row r="1148" spans="1:24" ht="18.75" customHeight="1">
      <c r="A1148" s="176">
        <v>43600</v>
      </c>
      <c r="B1148" s="50">
        <v>166.4349</v>
      </c>
      <c r="C1148" s="50">
        <v>234.6096</v>
      </c>
      <c r="D1148" s="50">
        <v>71.403999999999996</v>
      </c>
      <c r="E1148" s="50">
        <v>16.440000000000001</v>
      </c>
      <c r="F1148" s="51">
        <v>2.3917000000000001E-2</v>
      </c>
      <c r="G1148" s="51">
        <v>2.1596000000000001E-2</v>
      </c>
      <c r="H1148" s="51">
        <v>2.1142000000000001E-2</v>
      </c>
      <c r="I1148" s="51">
        <v>2.1479999999999999E-2</v>
      </c>
      <c r="J1148" s="51">
        <v>2.3732E-2</v>
      </c>
      <c r="K1148" s="51">
        <v>2.2505000000000001E-2</v>
      </c>
      <c r="L1148" s="51">
        <v>2.8198999999999998E-2</v>
      </c>
      <c r="M1148" s="51">
        <v>2.1142000000000001E-2</v>
      </c>
      <c r="N1148" s="51">
        <v>2.972E-2</v>
      </c>
      <c r="O1148" s="52">
        <v>134.20939999999999</v>
      </c>
      <c r="P1148" s="50">
        <v>1160</v>
      </c>
      <c r="Q1148" s="52">
        <v>2432.56</v>
      </c>
      <c r="R1148" s="50">
        <v>6122.9</v>
      </c>
      <c r="S1148" s="30">
        <v>97.319000000000003</v>
      </c>
      <c r="T1148" s="50">
        <v>6.8784000000000001</v>
      </c>
      <c r="U1148" s="50">
        <v>6.9120999999999997</v>
      </c>
      <c r="V1148" s="50" t="s">
        <v>385</v>
      </c>
      <c r="W1148" s="22" t="s">
        <v>385</v>
      </c>
      <c r="X1148" s="22" t="s">
        <v>385</v>
      </c>
    </row>
    <row r="1149" spans="1:24" ht="18.75" customHeight="1">
      <c r="A1149" s="176">
        <v>43599</v>
      </c>
      <c r="B1149" s="50">
        <v>166.14619999999999</v>
      </c>
      <c r="C1149" s="50">
        <v>234.23169999999999</v>
      </c>
      <c r="D1149" s="50">
        <v>72.625</v>
      </c>
      <c r="E1149" s="50">
        <v>18.059999999999999</v>
      </c>
      <c r="F1149" s="51">
        <v>2.3918999999999999E-2</v>
      </c>
      <c r="G1149" s="51">
        <v>2.1964999999999998E-2</v>
      </c>
      <c r="H1149" s="51">
        <v>2.1547E-2</v>
      </c>
      <c r="I1149" s="51">
        <v>2.1881000000000001E-2</v>
      </c>
      <c r="J1149" s="51">
        <v>2.4104E-2</v>
      </c>
      <c r="K1149" s="51">
        <v>2.2894999999999999E-2</v>
      </c>
      <c r="L1149" s="51">
        <v>2.8485E-2</v>
      </c>
      <c r="M1149" s="51">
        <v>2.1547E-2</v>
      </c>
      <c r="N1149" s="51">
        <v>2.972E-2</v>
      </c>
      <c r="O1149" s="52">
        <v>134.15440000000001</v>
      </c>
      <c r="P1149" s="50">
        <v>1160</v>
      </c>
      <c r="Q1149" s="52">
        <v>2432.56</v>
      </c>
      <c r="R1149" s="50">
        <v>6122.9</v>
      </c>
      <c r="S1149" s="30">
        <v>97.33</v>
      </c>
      <c r="T1149" s="50">
        <v>6.8224999999999998</v>
      </c>
      <c r="U1149" s="50">
        <v>6.8448000000000002</v>
      </c>
      <c r="V1149" s="50" t="s">
        <v>385</v>
      </c>
      <c r="W1149" s="22" t="s">
        <v>385</v>
      </c>
      <c r="X1149" s="22" t="s">
        <v>385</v>
      </c>
    </row>
    <row r="1150" spans="1:24" ht="18.75" customHeight="1">
      <c r="A1150" s="176">
        <v>43598</v>
      </c>
      <c r="B1150" s="50">
        <v>166.333</v>
      </c>
      <c r="C1150" s="50">
        <v>234.82259999999999</v>
      </c>
      <c r="D1150" s="50">
        <v>69.625</v>
      </c>
      <c r="E1150" s="50">
        <v>20.55</v>
      </c>
      <c r="F1150" s="51">
        <v>2.3961E-2</v>
      </c>
      <c r="G1150" s="51">
        <v>2.1884000000000001E-2</v>
      </c>
      <c r="H1150" s="51">
        <v>2.1465999999999999E-2</v>
      </c>
      <c r="I1150" s="51">
        <v>2.1831E-2</v>
      </c>
      <c r="J1150" s="51">
        <v>2.4015000000000002E-2</v>
      </c>
      <c r="K1150" s="51">
        <v>2.2846000000000002E-2</v>
      </c>
      <c r="L1150" s="51">
        <v>2.8361999999999998E-2</v>
      </c>
      <c r="M1150" s="51">
        <v>2.1465999999999999E-2</v>
      </c>
      <c r="N1150" s="51">
        <v>2.9569999999999999E-2</v>
      </c>
      <c r="O1150" s="52">
        <v>134.1456</v>
      </c>
      <c r="P1150" s="50">
        <v>1160</v>
      </c>
      <c r="Q1150" s="52">
        <v>2432.56</v>
      </c>
      <c r="R1150" s="50">
        <v>6122.9</v>
      </c>
      <c r="S1150" s="30">
        <v>97.373000000000005</v>
      </c>
      <c r="T1150" s="50">
        <v>6.8273999999999999</v>
      </c>
      <c r="U1150" s="50">
        <v>6.8373999999999997</v>
      </c>
      <c r="V1150" s="50" t="s">
        <v>385</v>
      </c>
      <c r="W1150" s="22" t="s">
        <v>385</v>
      </c>
      <c r="X1150" s="22" t="s">
        <v>385</v>
      </c>
    </row>
    <row r="1151" spans="1:24" ht="18.75" customHeight="1">
      <c r="A1151" s="176">
        <v>43595</v>
      </c>
      <c r="B1151" s="50">
        <v>165.9547</v>
      </c>
      <c r="C1151" s="50">
        <v>234.75409999999999</v>
      </c>
      <c r="D1151" s="50">
        <v>69.625</v>
      </c>
      <c r="E1151" s="50">
        <v>16.04</v>
      </c>
      <c r="F1151" s="51">
        <v>2.4167999999999999E-2</v>
      </c>
      <c r="G1151" s="51">
        <v>2.2661000000000001E-2</v>
      </c>
      <c r="H1151" s="51">
        <v>2.2305999999999999E-2</v>
      </c>
      <c r="I1151" s="51">
        <v>2.2633E-2</v>
      </c>
      <c r="J1151" s="51">
        <v>2.4671999999999999E-2</v>
      </c>
      <c r="K1151" s="51">
        <v>2.3578000000000002E-2</v>
      </c>
      <c r="L1151" s="51">
        <v>2.8867E-2</v>
      </c>
      <c r="M1151" s="51">
        <v>2.2305999999999999E-2</v>
      </c>
      <c r="N1151" s="51">
        <v>2.9829999999999999E-2</v>
      </c>
      <c r="O1151" s="52">
        <v>134.12190000000001</v>
      </c>
      <c r="P1151" s="50">
        <v>1160</v>
      </c>
      <c r="Q1151" s="52">
        <v>2432.56</v>
      </c>
      <c r="R1151" s="50">
        <v>6122.9</v>
      </c>
      <c r="S1151" s="30">
        <v>97.623000000000005</v>
      </c>
      <c r="T1151" s="50">
        <v>6.7827999999999999</v>
      </c>
      <c r="U1151" s="50">
        <v>6.8076999999999996</v>
      </c>
      <c r="V1151" s="50" t="s">
        <v>385</v>
      </c>
      <c r="W1151" s="22" t="s">
        <v>385</v>
      </c>
      <c r="X1151" s="22" t="s">
        <v>385</v>
      </c>
    </row>
    <row r="1152" spans="1:24" ht="18.75" customHeight="1">
      <c r="A1152" s="176">
        <v>43594</v>
      </c>
      <c r="B1152" s="50">
        <v>165.9083</v>
      </c>
      <c r="C1152" s="50">
        <v>235.0796</v>
      </c>
      <c r="D1152" s="50">
        <v>71.313000000000002</v>
      </c>
      <c r="E1152" s="50">
        <v>19.100000000000001</v>
      </c>
      <c r="F1152" s="51">
        <v>2.4171999999999999E-2</v>
      </c>
      <c r="G1152" s="51">
        <v>2.2579999999999999E-2</v>
      </c>
      <c r="H1152" s="51">
        <v>2.2169999999999999E-2</v>
      </c>
      <c r="I1152" s="51">
        <v>2.2449E-2</v>
      </c>
      <c r="J1152" s="51">
        <v>2.4423E-2</v>
      </c>
      <c r="K1152" s="51">
        <v>2.3359000000000001E-2</v>
      </c>
      <c r="L1152" s="51">
        <v>2.8611999999999999E-2</v>
      </c>
      <c r="M1152" s="51">
        <v>2.2169999999999999E-2</v>
      </c>
      <c r="N1152" s="51">
        <v>2.9899999999999999E-2</v>
      </c>
      <c r="O1152" s="52">
        <v>134.10069999999999</v>
      </c>
      <c r="P1152" s="50">
        <v>1160</v>
      </c>
      <c r="Q1152" s="52">
        <v>2432.56</v>
      </c>
      <c r="R1152" s="50">
        <v>6122.9</v>
      </c>
      <c r="S1152" s="30">
        <v>97.628</v>
      </c>
      <c r="T1152" s="50">
        <v>6.7769000000000004</v>
      </c>
      <c r="U1152" s="50">
        <v>6.7948000000000004</v>
      </c>
      <c r="V1152" s="50" t="s">
        <v>385</v>
      </c>
      <c r="W1152" s="22" t="s">
        <v>385</v>
      </c>
      <c r="X1152" s="22" t="s">
        <v>385</v>
      </c>
    </row>
    <row r="1153" spans="1:24" ht="18.75" customHeight="1">
      <c r="A1153" s="176">
        <v>43593</v>
      </c>
      <c r="B1153" s="50">
        <v>165.7724</v>
      </c>
      <c r="C1153" s="50">
        <v>235.24420000000001</v>
      </c>
      <c r="D1153" s="50">
        <v>68.25</v>
      </c>
      <c r="E1153" s="50">
        <v>19.399999999999999</v>
      </c>
      <c r="F1153" s="51">
        <v>2.4225E-2</v>
      </c>
      <c r="G1153" s="51">
        <v>2.2966E-2</v>
      </c>
      <c r="H1153" s="51">
        <v>2.2603999999999999E-2</v>
      </c>
      <c r="I1153" s="51">
        <v>2.2849999999999999E-2</v>
      </c>
      <c r="J1153" s="51">
        <v>2.4834999999999999E-2</v>
      </c>
      <c r="K1153" s="51">
        <v>2.3774E-2</v>
      </c>
      <c r="L1153" s="51">
        <v>2.8937000000000001E-2</v>
      </c>
      <c r="M1153" s="51">
        <v>2.2603999999999999E-2</v>
      </c>
      <c r="N1153" s="51">
        <v>3.0130000000000001E-2</v>
      </c>
      <c r="O1153" s="52">
        <v>134.04150000000001</v>
      </c>
      <c r="P1153" s="50">
        <v>1160</v>
      </c>
      <c r="Q1153" s="52">
        <v>2432.56</v>
      </c>
      <c r="R1153" s="50">
        <v>6122.9</v>
      </c>
      <c r="S1153" s="30">
        <v>97.515000000000001</v>
      </c>
      <c r="T1153" s="50">
        <v>6.7662000000000004</v>
      </c>
      <c r="U1153" s="50">
        <v>6.7732999999999999</v>
      </c>
      <c r="V1153" s="50" t="s">
        <v>385</v>
      </c>
      <c r="W1153" s="22" t="s">
        <v>385</v>
      </c>
      <c r="X1153" s="22" t="s">
        <v>385</v>
      </c>
    </row>
    <row r="1154" spans="1:24" ht="18.75" customHeight="1">
      <c r="A1154" s="176">
        <v>43592</v>
      </c>
      <c r="B1154" s="50">
        <v>165.95609999999999</v>
      </c>
      <c r="C1154" s="50">
        <v>235.25309999999999</v>
      </c>
      <c r="D1154" s="50">
        <v>67.125</v>
      </c>
      <c r="E1154" s="50">
        <v>19.32</v>
      </c>
      <c r="F1154" s="51">
        <v>2.4124E-2</v>
      </c>
      <c r="G1154" s="51">
        <v>2.2844E-2</v>
      </c>
      <c r="H1154" s="51">
        <v>2.247E-2</v>
      </c>
      <c r="I1154" s="51">
        <v>2.2582999999999999E-2</v>
      </c>
      <c r="J1154" s="51">
        <v>2.4566000000000001E-2</v>
      </c>
      <c r="K1154" s="51">
        <v>2.3529999999999999E-2</v>
      </c>
      <c r="L1154" s="51">
        <v>2.8642999999999998E-2</v>
      </c>
      <c r="M1154" s="51">
        <v>2.247E-2</v>
      </c>
      <c r="N1154" s="51">
        <v>3.0370000000000001E-2</v>
      </c>
      <c r="O1154" s="52">
        <v>133.98849999999999</v>
      </c>
      <c r="P1154" s="50">
        <v>1160</v>
      </c>
      <c r="Q1154" s="52">
        <v>2432.56</v>
      </c>
      <c r="R1154" s="50">
        <v>6122.9</v>
      </c>
      <c r="S1154" s="30">
        <v>97.52</v>
      </c>
      <c r="T1154" s="50">
        <v>6.7348999999999997</v>
      </c>
      <c r="U1154" s="50">
        <v>6.7354000000000003</v>
      </c>
      <c r="V1154" s="50" t="s">
        <v>385</v>
      </c>
      <c r="W1154" s="22" t="s">
        <v>385</v>
      </c>
      <c r="X1154" s="22" t="s">
        <v>385</v>
      </c>
    </row>
    <row r="1155" spans="1:24" ht="18.75" customHeight="1">
      <c r="A1155" s="176">
        <v>43591</v>
      </c>
      <c r="B1155" s="50">
        <v>165.6542</v>
      </c>
      <c r="C1155" s="50">
        <v>234.99449999999999</v>
      </c>
      <c r="D1155" s="50">
        <v>67.5</v>
      </c>
      <c r="E1155" s="50">
        <v>15.44</v>
      </c>
      <c r="F1155" s="51">
        <v>2.4115000000000001E-2</v>
      </c>
      <c r="G1155" s="51">
        <v>2.2904000000000001E-2</v>
      </c>
      <c r="H1155" s="51">
        <v>2.247E-2</v>
      </c>
      <c r="I1155" s="51">
        <v>2.2633E-2</v>
      </c>
      <c r="J1155" s="51">
        <v>2.4691999999999999E-2</v>
      </c>
      <c r="K1155" s="51">
        <v>2.3602999999999999E-2</v>
      </c>
      <c r="L1155" s="51">
        <v>2.8882999999999999E-2</v>
      </c>
      <c r="M1155" s="51">
        <v>2.247E-2</v>
      </c>
      <c r="N1155" s="51">
        <v>2.9929999999999998E-2</v>
      </c>
      <c r="O1155" s="52">
        <v>133.97300000000001</v>
      </c>
      <c r="P1155" s="50">
        <v>1160</v>
      </c>
      <c r="Q1155" s="52">
        <v>2432.56</v>
      </c>
      <c r="R1155" s="50">
        <v>6122.9</v>
      </c>
      <c r="S1155" s="30">
        <v>97.831999999999994</v>
      </c>
      <c r="T1155" s="50">
        <v>6.7348999999999997</v>
      </c>
      <c r="U1155" s="50">
        <v>6.7454999999999998</v>
      </c>
      <c r="V1155" s="50" t="s">
        <v>385</v>
      </c>
      <c r="W1155" s="22" t="s">
        <v>385</v>
      </c>
      <c r="X1155" s="22" t="s">
        <v>385</v>
      </c>
    </row>
    <row r="1156" spans="1:24" ht="18.75" customHeight="1">
      <c r="A1156" s="176">
        <v>43588</v>
      </c>
      <c r="B1156" s="50">
        <v>165.50210000000001</v>
      </c>
      <c r="C1156" s="50">
        <v>235.2775</v>
      </c>
      <c r="D1156" s="50">
        <v>64.781000000000006</v>
      </c>
      <c r="E1156" s="50">
        <v>12.87</v>
      </c>
      <c r="F1156" s="51">
        <v>2.4167999999999999E-2</v>
      </c>
      <c r="G1156" s="51">
        <v>2.333E-2</v>
      </c>
      <c r="H1156" s="51">
        <v>2.2995000000000002E-2</v>
      </c>
      <c r="I1156" s="51">
        <v>2.3234000000000001E-2</v>
      </c>
      <c r="J1156" s="51">
        <v>2.5250000000000002E-2</v>
      </c>
      <c r="K1156" s="51">
        <v>2.4239E-2</v>
      </c>
      <c r="L1156" s="51">
        <v>2.9186E-2</v>
      </c>
      <c r="M1156" s="51">
        <v>2.2995000000000002E-2</v>
      </c>
      <c r="N1156" s="51">
        <v>3.0700000000000002E-2</v>
      </c>
      <c r="O1156" s="52">
        <v>133.95740000000001</v>
      </c>
      <c r="P1156" s="50">
        <v>1160</v>
      </c>
      <c r="Q1156" s="52">
        <v>2432.56</v>
      </c>
      <c r="R1156" s="50">
        <v>6122.9</v>
      </c>
      <c r="S1156" s="30">
        <v>97.686000000000007</v>
      </c>
      <c r="T1156" s="50">
        <v>6.7348999999999997</v>
      </c>
      <c r="U1156" s="50">
        <v>6.7328000000000001</v>
      </c>
      <c r="V1156" s="50" t="s">
        <v>385</v>
      </c>
      <c r="W1156" s="22" t="s">
        <v>385</v>
      </c>
      <c r="X1156" s="22" t="s">
        <v>385</v>
      </c>
    </row>
    <row r="1157" spans="1:24" ht="18.75" customHeight="1">
      <c r="A1157" s="176">
        <v>43587</v>
      </c>
      <c r="B1157" s="50">
        <v>165.32210000000001</v>
      </c>
      <c r="C1157" s="50">
        <v>235.1026</v>
      </c>
      <c r="D1157" s="50">
        <v>64.781000000000006</v>
      </c>
      <c r="E1157" s="50">
        <v>14.42</v>
      </c>
      <c r="F1157" s="51">
        <v>2.4171999999999999E-2</v>
      </c>
      <c r="G1157" s="51">
        <v>2.3448E-2</v>
      </c>
      <c r="H1157" s="51">
        <v>2.3158999999999999E-2</v>
      </c>
      <c r="I1157" s="51">
        <v>2.3449999999999999E-2</v>
      </c>
      <c r="J1157" s="51">
        <v>2.5413999999999999E-2</v>
      </c>
      <c r="K1157" s="51">
        <v>2.4410000000000001E-2</v>
      </c>
      <c r="L1157" s="51">
        <v>2.9295999999999999E-2</v>
      </c>
      <c r="M1157" s="51">
        <v>2.3158999999999999E-2</v>
      </c>
      <c r="N1157" s="51">
        <v>3.0700000000000002E-2</v>
      </c>
      <c r="O1157" s="52">
        <v>133.94200000000001</v>
      </c>
      <c r="P1157" s="50">
        <v>1160</v>
      </c>
      <c r="Q1157" s="52">
        <v>2432.56</v>
      </c>
      <c r="R1157" s="50">
        <v>6122.9</v>
      </c>
      <c r="S1157" s="30">
        <v>97.478999999999999</v>
      </c>
      <c r="T1157" s="50">
        <v>6.7348999999999997</v>
      </c>
      <c r="U1157" s="50">
        <v>6.7370000000000001</v>
      </c>
      <c r="V1157" s="50" t="s">
        <v>385</v>
      </c>
      <c r="W1157" s="22" t="s">
        <v>385</v>
      </c>
      <c r="X1157" s="22" t="s">
        <v>385</v>
      </c>
    </row>
    <row r="1158" spans="1:24" ht="18.75" customHeight="1">
      <c r="A1158" s="176">
        <v>43586</v>
      </c>
      <c r="B1158" s="50">
        <v>165.5146</v>
      </c>
      <c r="C1158" s="50">
        <v>235.0916</v>
      </c>
      <c r="D1158" s="50">
        <v>64.343999999999994</v>
      </c>
      <c r="E1158" s="50">
        <v>14.8</v>
      </c>
      <c r="F1158" s="51">
        <v>2.4070999999999999E-2</v>
      </c>
      <c r="G1158" s="51">
        <v>2.3043999999999999E-2</v>
      </c>
      <c r="H1158" s="51">
        <v>2.2773000000000002E-2</v>
      </c>
      <c r="I1158" s="51">
        <v>2.2998999999999999E-2</v>
      </c>
      <c r="J1158" s="51">
        <v>2.4999E-2</v>
      </c>
      <c r="K1158" s="51">
        <v>2.3945000000000001E-2</v>
      </c>
      <c r="L1158" s="51">
        <v>2.9038000000000001E-2</v>
      </c>
      <c r="M1158" s="51">
        <v>2.2773000000000002E-2</v>
      </c>
      <c r="N1158" s="51">
        <v>3.0700000000000002E-2</v>
      </c>
      <c r="O1158" s="52">
        <v>133.95050000000001</v>
      </c>
      <c r="P1158" s="50">
        <v>1160</v>
      </c>
      <c r="Q1158" s="52">
        <v>2482.9300000000003</v>
      </c>
      <c r="R1158" s="50">
        <v>6022.4</v>
      </c>
      <c r="S1158" s="30">
        <v>97.856999999999999</v>
      </c>
      <c r="T1158" s="50">
        <v>6.7336</v>
      </c>
      <c r="U1158" s="50">
        <v>6.7389000000000001</v>
      </c>
      <c r="V1158" s="50" t="s">
        <v>385</v>
      </c>
      <c r="W1158" s="22" t="s">
        <v>385</v>
      </c>
      <c r="X1158" s="22" t="s">
        <v>385</v>
      </c>
    </row>
    <row r="1159" spans="1:24" ht="18.75" customHeight="1">
      <c r="A1159" s="176">
        <v>43585</v>
      </c>
      <c r="B1159" s="50">
        <v>165.58330000000001</v>
      </c>
      <c r="C1159" s="50">
        <v>234.98859999999999</v>
      </c>
      <c r="D1159" s="50">
        <v>64.343999999999994</v>
      </c>
      <c r="E1159" s="50">
        <v>13.12</v>
      </c>
      <c r="F1159" s="51">
        <v>2.4098999999999999E-2</v>
      </c>
      <c r="G1159" s="51">
        <v>2.2661000000000001E-2</v>
      </c>
      <c r="H1159" s="51">
        <v>2.2388000000000002E-2</v>
      </c>
      <c r="I1159" s="51">
        <v>2.2783000000000001E-2</v>
      </c>
      <c r="J1159" s="51">
        <v>2.5017999999999999E-2</v>
      </c>
      <c r="K1159" s="51">
        <v>2.3872000000000001E-2</v>
      </c>
      <c r="L1159" s="51">
        <v>2.9288000000000002E-2</v>
      </c>
      <c r="M1159" s="51">
        <v>2.2388000000000002E-2</v>
      </c>
      <c r="N1159" s="51">
        <v>3.0700000000000002E-2</v>
      </c>
      <c r="O1159" s="52">
        <v>133.90190000000001</v>
      </c>
      <c r="P1159" s="50">
        <v>1160</v>
      </c>
      <c r="Q1159" s="52">
        <v>2482.9300000000003</v>
      </c>
      <c r="R1159" s="50">
        <v>6022.4</v>
      </c>
      <c r="S1159" s="30">
        <v>98.006</v>
      </c>
      <c r="T1159" s="50">
        <v>6.7287999999999997</v>
      </c>
      <c r="U1159" s="50">
        <v>6.7404999999999999</v>
      </c>
      <c r="V1159" s="50" t="s">
        <v>385</v>
      </c>
      <c r="W1159" s="22" t="s">
        <v>385</v>
      </c>
      <c r="X1159" s="22" t="s">
        <v>385</v>
      </c>
    </row>
    <row r="1160" spans="1:24" ht="18.75" customHeight="1">
      <c r="A1160" s="176">
        <v>43584</v>
      </c>
      <c r="B1160" s="50">
        <v>165.32050000000001</v>
      </c>
      <c r="C1160" s="50">
        <v>234.82060000000001</v>
      </c>
      <c r="D1160" s="50">
        <v>64.75</v>
      </c>
      <c r="E1160" s="50">
        <v>13.11</v>
      </c>
      <c r="F1160" s="51">
        <v>2.4063000000000001E-2</v>
      </c>
      <c r="G1160" s="51">
        <v>2.2922000000000001E-2</v>
      </c>
      <c r="H1160" s="51">
        <v>2.2662999999999999E-2</v>
      </c>
      <c r="I1160" s="51">
        <v>2.3116000000000001E-2</v>
      </c>
      <c r="J1160" s="51">
        <v>2.5252E-2</v>
      </c>
      <c r="K1160" s="51">
        <v>2.4115999999999999E-2</v>
      </c>
      <c r="L1160" s="51">
        <v>2.9547E-2</v>
      </c>
      <c r="M1160" s="51">
        <v>2.2662999999999999E-2</v>
      </c>
      <c r="N1160" s="51">
        <v>3.0280000000000001E-2</v>
      </c>
      <c r="O1160" s="52">
        <v>133.88159999999999</v>
      </c>
      <c r="P1160" s="50">
        <v>1160</v>
      </c>
      <c r="Q1160" s="52">
        <v>2482.9300000000003</v>
      </c>
      <c r="R1160" s="50">
        <v>6022.4</v>
      </c>
      <c r="S1160" s="30">
        <v>98.203000000000003</v>
      </c>
      <c r="T1160" s="50">
        <v>6.7435</v>
      </c>
      <c r="U1160" s="50">
        <v>6.7500999999999998</v>
      </c>
      <c r="V1160" s="50" t="s">
        <v>385</v>
      </c>
      <c r="W1160" s="22" t="s">
        <v>385</v>
      </c>
      <c r="X1160" s="22" t="s">
        <v>385</v>
      </c>
    </row>
    <row r="1161" spans="1:24" ht="18.75" customHeight="1">
      <c r="A1161" s="176">
        <v>43581</v>
      </c>
      <c r="B1161" s="50">
        <v>165.43610000000001</v>
      </c>
      <c r="C1161" s="50">
        <v>234.59880000000001</v>
      </c>
      <c r="D1161" s="50">
        <v>64.75</v>
      </c>
      <c r="E1161" s="50">
        <v>12.73</v>
      </c>
      <c r="F1161" s="51">
        <v>2.4091000000000001E-2</v>
      </c>
      <c r="G1161" s="51">
        <v>2.2821000000000001E-2</v>
      </c>
      <c r="H1161" s="51">
        <v>2.2471000000000001E-2</v>
      </c>
      <c r="I1161" s="51">
        <v>2.2882E-2</v>
      </c>
      <c r="J1161" s="51">
        <v>2.4982000000000001E-2</v>
      </c>
      <c r="K1161" s="51">
        <v>2.3847E-2</v>
      </c>
      <c r="L1161" s="51">
        <v>2.9232999999999999E-2</v>
      </c>
      <c r="M1161" s="51">
        <v>2.2471000000000001E-2</v>
      </c>
      <c r="N1161" s="51">
        <v>3.0280000000000001E-2</v>
      </c>
      <c r="O1161" s="52">
        <v>133.7989</v>
      </c>
      <c r="P1161" s="50">
        <v>1160</v>
      </c>
      <c r="Q1161" s="52">
        <v>2482.9300000000003</v>
      </c>
      <c r="R1161" s="50">
        <v>6022.4</v>
      </c>
      <c r="S1161" s="30">
        <v>98.173000000000002</v>
      </c>
      <c r="T1161" s="50">
        <v>6.7218999999999998</v>
      </c>
      <c r="U1161" s="50">
        <v>6.7347000000000001</v>
      </c>
      <c r="V1161" s="50" t="s">
        <v>385</v>
      </c>
      <c r="W1161" s="22" t="s">
        <v>385</v>
      </c>
      <c r="X1161" s="22" t="s">
        <v>385</v>
      </c>
    </row>
    <row r="1162" spans="1:24" ht="18.75" customHeight="1">
      <c r="A1162" s="176">
        <v>43580</v>
      </c>
      <c r="B1162" s="50">
        <v>165.15870000000001</v>
      </c>
      <c r="C1162" s="50">
        <v>234.68879999999999</v>
      </c>
      <c r="D1162" s="50">
        <v>65.468999999999994</v>
      </c>
      <c r="E1162" s="50">
        <v>13.25</v>
      </c>
      <c r="F1162" s="51">
        <v>2.4121E-2</v>
      </c>
      <c r="G1162" s="51">
        <v>2.3318999999999999E-2</v>
      </c>
      <c r="H1162" s="51">
        <v>2.3019000000000001E-2</v>
      </c>
      <c r="I1162" s="51">
        <v>2.3299E-2</v>
      </c>
      <c r="J1162" s="51">
        <v>2.5325E-2</v>
      </c>
      <c r="K1162" s="51">
        <v>2.4247999999999999E-2</v>
      </c>
      <c r="L1162" s="51">
        <v>2.9420999999999999E-2</v>
      </c>
      <c r="M1162" s="51">
        <v>2.3019000000000001E-2</v>
      </c>
      <c r="N1162" s="51">
        <v>3.0300000000000001E-2</v>
      </c>
      <c r="O1162" s="52">
        <v>133.76159999999999</v>
      </c>
      <c r="P1162" s="50">
        <v>1160</v>
      </c>
      <c r="Q1162" s="52">
        <v>2482.9300000000003</v>
      </c>
      <c r="R1162" s="50">
        <v>6022.4</v>
      </c>
      <c r="S1162" s="30">
        <v>97.635999999999996</v>
      </c>
      <c r="T1162" s="50">
        <v>6.7259000000000002</v>
      </c>
      <c r="U1162" s="50">
        <v>6.7289000000000003</v>
      </c>
      <c r="V1162" s="50" t="s">
        <v>385</v>
      </c>
      <c r="W1162" s="22" t="s">
        <v>385</v>
      </c>
      <c r="X1162" s="22" t="s">
        <v>385</v>
      </c>
    </row>
    <row r="1163" spans="1:24" ht="18.75" customHeight="1">
      <c r="A1163" s="176">
        <v>43579</v>
      </c>
      <c r="B1163" s="50">
        <v>165.21799999999999</v>
      </c>
      <c r="C1163" s="50">
        <v>234.6729</v>
      </c>
      <c r="D1163" s="50">
        <v>63.530999999999999</v>
      </c>
      <c r="E1163" s="50">
        <v>13.14</v>
      </c>
      <c r="F1163" s="51">
        <v>2.4174000000000001E-2</v>
      </c>
      <c r="G1163" s="51">
        <v>2.3178000000000001E-2</v>
      </c>
      <c r="H1163" s="51">
        <v>2.2827E-2</v>
      </c>
      <c r="I1163" s="51">
        <v>2.3119000000000001E-2</v>
      </c>
      <c r="J1163" s="51">
        <v>2.5180999999999999E-2</v>
      </c>
      <c r="K1163" s="51">
        <v>2.4074000000000002E-2</v>
      </c>
      <c r="L1163" s="51">
        <v>2.9343000000000001E-2</v>
      </c>
      <c r="M1163" s="51">
        <v>2.2827E-2</v>
      </c>
      <c r="N1163" s="51">
        <v>3.0300000000000001E-2</v>
      </c>
      <c r="O1163" s="52">
        <v>133.70930000000001</v>
      </c>
      <c r="P1163" s="50">
        <v>1160</v>
      </c>
      <c r="Q1163" s="52">
        <v>2482.9300000000003</v>
      </c>
      <c r="R1163" s="50">
        <v>6022.4</v>
      </c>
      <c r="S1163" s="30">
        <v>97.287000000000006</v>
      </c>
      <c r="T1163" s="50">
        <v>6.7121000000000004</v>
      </c>
      <c r="U1163" s="50">
        <v>6.7121000000000004</v>
      </c>
      <c r="V1163" s="50" t="s">
        <v>385</v>
      </c>
      <c r="W1163" s="22" t="s">
        <v>385</v>
      </c>
      <c r="X1163" s="22" t="s">
        <v>385</v>
      </c>
    </row>
    <row r="1164" spans="1:24" ht="18.75" customHeight="1">
      <c r="A1164" s="176">
        <v>43578</v>
      </c>
      <c r="B1164" s="50">
        <v>164.87629999999999</v>
      </c>
      <c r="C1164" s="50">
        <v>234.51230000000001</v>
      </c>
      <c r="D1164" s="50">
        <v>63.661000000000001</v>
      </c>
      <c r="E1164" s="50">
        <v>12.28</v>
      </c>
      <c r="F1164" s="51">
        <v>2.4226999999999999E-2</v>
      </c>
      <c r="G1164" s="51">
        <v>2.3639E-2</v>
      </c>
      <c r="H1164" s="51">
        <v>2.3318999999999999E-2</v>
      </c>
      <c r="I1164" s="51">
        <v>2.3592999999999999E-2</v>
      </c>
      <c r="J1164" s="51">
        <v>2.5649999999999999E-2</v>
      </c>
      <c r="K1164" s="51">
        <v>2.4569000000000001E-2</v>
      </c>
      <c r="L1164" s="51">
        <v>2.98E-2</v>
      </c>
      <c r="M1164" s="51">
        <v>2.3318999999999999E-2</v>
      </c>
      <c r="N1164" s="51">
        <v>3.0300000000000001E-2</v>
      </c>
      <c r="O1164" s="52">
        <v>133.65190000000001</v>
      </c>
      <c r="P1164" s="50">
        <v>1160</v>
      </c>
      <c r="Q1164" s="52">
        <v>2482.9300000000003</v>
      </c>
      <c r="R1164" s="50">
        <v>6022.4</v>
      </c>
      <c r="S1164" s="30">
        <v>97.378</v>
      </c>
      <c r="T1164" s="50">
        <v>6.7042000000000002</v>
      </c>
      <c r="U1164" s="50">
        <v>6.7023999999999999</v>
      </c>
      <c r="V1164" s="50" t="s">
        <v>385</v>
      </c>
      <c r="W1164" s="22" t="s">
        <v>385</v>
      </c>
      <c r="X1164" s="22" t="s">
        <v>385</v>
      </c>
    </row>
    <row r="1165" spans="1:24" ht="18.75" customHeight="1">
      <c r="A1165" s="176">
        <v>43577</v>
      </c>
      <c r="B1165" s="50">
        <v>164.7226</v>
      </c>
      <c r="C1165" s="50">
        <v>234.53100000000001</v>
      </c>
      <c r="D1165" s="50">
        <v>63.661000000000001</v>
      </c>
      <c r="E1165" s="50">
        <v>12.42</v>
      </c>
      <c r="F1165" s="51">
        <v>2.4216999999999999E-2</v>
      </c>
      <c r="G1165" s="51">
        <v>2.3865999999999998E-2</v>
      </c>
      <c r="H1165" s="51">
        <v>2.3536999999999999E-2</v>
      </c>
      <c r="I1165" s="51">
        <v>2.3862999999999999E-2</v>
      </c>
      <c r="J1165" s="51">
        <v>2.5884999999999998E-2</v>
      </c>
      <c r="K1165" s="51">
        <v>2.4840999999999998E-2</v>
      </c>
      <c r="L1165" s="51">
        <v>2.9919000000000001E-2</v>
      </c>
      <c r="M1165" s="51">
        <v>2.3536999999999999E-2</v>
      </c>
      <c r="N1165" s="51">
        <v>3.0099999999999998E-2</v>
      </c>
      <c r="O1165" s="52">
        <v>133.631</v>
      </c>
      <c r="P1165" s="50">
        <v>1160</v>
      </c>
      <c r="Q1165" s="52">
        <v>2482.9300000000003</v>
      </c>
      <c r="R1165" s="50">
        <v>6022.4</v>
      </c>
      <c r="S1165" s="30">
        <v>97.474000000000004</v>
      </c>
      <c r="T1165" s="50">
        <v>6.7091000000000003</v>
      </c>
      <c r="U1165" s="50">
        <v>6.7073999999999998</v>
      </c>
      <c r="V1165" s="50" t="s">
        <v>385</v>
      </c>
      <c r="W1165" s="22" t="s">
        <v>385</v>
      </c>
      <c r="X1165" s="22" t="s">
        <v>385</v>
      </c>
    </row>
    <row r="1166" spans="1:24" ht="18.75" customHeight="1">
      <c r="A1166" s="176">
        <v>43574</v>
      </c>
      <c r="B1166" s="50">
        <v>164.80690000000001</v>
      </c>
      <c r="C1166" s="50">
        <v>234.31649999999999</v>
      </c>
      <c r="D1166" s="50">
        <v>63.661000000000001</v>
      </c>
      <c r="E1166" s="50">
        <v>12.09</v>
      </c>
      <c r="F1166" s="51">
        <v>2.4115999999999999E-2</v>
      </c>
      <c r="G1166" s="51">
        <v>2.3802E-2</v>
      </c>
      <c r="H1166" s="51">
        <v>2.3481999999999999E-2</v>
      </c>
      <c r="I1166" s="51">
        <v>2.3709000000000001E-2</v>
      </c>
      <c r="J1166" s="51">
        <v>2.5596000000000001E-2</v>
      </c>
      <c r="K1166" s="51">
        <v>2.4617E-2</v>
      </c>
      <c r="L1166" s="51">
        <v>2.9610000000000001E-2</v>
      </c>
      <c r="M1166" s="51">
        <v>2.3481999999999999E-2</v>
      </c>
      <c r="N1166" s="51">
        <v>3.0099999999999998E-2</v>
      </c>
      <c r="O1166" s="52">
        <v>133.63159999999999</v>
      </c>
      <c r="P1166" s="50">
        <v>1160</v>
      </c>
      <c r="Q1166" s="52">
        <v>2482.9300000000003</v>
      </c>
      <c r="R1166" s="50">
        <v>6022.4</v>
      </c>
      <c r="S1166" s="30">
        <v>97.009</v>
      </c>
      <c r="T1166" s="50">
        <v>6.6881000000000004</v>
      </c>
      <c r="U1166" s="50">
        <v>6.6776999999999997</v>
      </c>
      <c r="V1166" s="50" t="s">
        <v>385</v>
      </c>
      <c r="W1166" s="22" t="s">
        <v>385</v>
      </c>
      <c r="X1166" s="22" t="s">
        <v>385</v>
      </c>
    </row>
    <row r="1167" spans="1:24" ht="18.75" customHeight="1">
      <c r="A1167" s="176">
        <v>43573</v>
      </c>
      <c r="B1167" s="50">
        <v>164.80690000000001</v>
      </c>
      <c r="C1167" s="50">
        <v>234.31649999999999</v>
      </c>
      <c r="D1167" s="50">
        <v>63.661000000000001</v>
      </c>
      <c r="E1167" s="50">
        <v>12.09</v>
      </c>
      <c r="F1167" s="51">
        <v>2.4115999999999999E-2</v>
      </c>
      <c r="G1167" s="51">
        <v>2.3802E-2</v>
      </c>
      <c r="H1167" s="51">
        <v>2.3481999999999999E-2</v>
      </c>
      <c r="I1167" s="51">
        <v>2.3709000000000001E-2</v>
      </c>
      <c r="J1167" s="51">
        <v>2.5596000000000001E-2</v>
      </c>
      <c r="K1167" s="51">
        <v>2.4617E-2</v>
      </c>
      <c r="L1167" s="51">
        <v>2.9610000000000001E-2</v>
      </c>
      <c r="M1167" s="51">
        <v>2.3481999999999999E-2</v>
      </c>
      <c r="N1167" s="51">
        <v>3.056E-2</v>
      </c>
      <c r="O1167" s="52">
        <v>133.79220000000001</v>
      </c>
      <c r="P1167" s="50">
        <v>1160</v>
      </c>
      <c r="Q1167" s="52">
        <v>2482.9300000000003</v>
      </c>
      <c r="R1167" s="50">
        <v>6022.4</v>
      </c>
      <c r="S1167" s="30">
        <v>97.043000000000006</v>
      </c>
      <c r="T1167" s="50">
        <v>6.7122000000000002</v>
      </c>
      <c r="U1167" s="50">
        <v>6.7126999999999999</v>
      </c>
      <c r="V1167" s="50" t="s">
        <v>385</v>
      </c>
      <c r="W1167" s="22" t="s">
        <v>385</v>
      </c>
      <c r="X1167" s="22" t="s">
        <v>385</v>
      </c>
    </row>
    <row r="1168" spans="1:24" ht="18.75" customHeight="1">
      <c r="A1168" s="176">
        <v>43572</v>
      </c>
      <c r="B1168" s="50">
        <v>164.58459999999999</v>
      </c>
      <c r="C1168" s="50">
        <v>234.11259999999999</v>
      </c>
      <c r="D1168" s="50"/>
      <c r="E1168" s="50">
        <v>12.6</v>
      </c>
      <c r="F1168" s="51">
        <v>2.4277E-2</v>
      </c>
      <c r="G1168" s="51">
        <v>2.4001999999999999E-2</v>
      </c>
      <c r="H1168" s="51">
        <v>2.3751000000000001E-2</v>
      </c>
      <c r="I1168" s="51">
        <v>2.4025999999999999E-2</v>
      </c>
      <c r="J1168" s="51">
        <v>2.5940000000000001E-2</v>
      </c>
      <c r="K1168" s="51">
        <v>2.4962000000000002E-2</v>
      </c>
      <c r="L1168" s="51">
        <v>2.9943000000000001E-2</v>
      </c>
      <c r="M1168" s="51">
        <v>2.3751000000000001E-2</v>
      </c>
      <c r="N1168" s="51">
        <v>3.066E-2</v>
      </c>
      <c r="O1168" s="52">
        <v>133.84139999999999</v>
      </c>
      <c r="P1168" s="50">
        <v>1160</v>
      </c>
      <c r="Q1168" s="52">
        <v>2482.9300000000003</v>
      </c>
      <c r="R1168" s="50">
        <v>6022.4</v>
      </c>
      <c r="S1168" s="30">
        <v>96.941999999999993</v>
      </c>
      <c r="T1168" s="50">
        <v>6.7087000000000003</v>
      </c>
      <c r="U1168" s="50">
        <v>6.7074999999999996</v>
      </c>
      <c r="V1168" s="50" t="s">
        <v>385</v>
      </c>
      <c r="W1168" s="22" t="s">
        <v>385</v>
      </c>
      <c r="X1168" s="22" t="s">
        <v>385</v>
      </c>
    </row>
    <row r="1169" spans="1:24" ht="18.75" customHeight="1">
      <c r="A1169" s="176">
        <v>43571</v>
      </c>
      <c r="B1169" s="50">
        <v>164.46680000000001</v>
      </c>
      <c r="C1169" s="50">
        <v>234.02209999999999</v>
      </c>
      <c r="D1169" s="50"/>
      <c r="E1169" s="50">
        <v>12.18</v>
      </c>
      <c r="F1169" s="51">
        <v>2.4201E-2</v>
      </c>
      <c r="G1169" s="51">
        <v>2.4124E-2</v>
      </c>
      <c r="H1169" s="51">
        <v>2.3831999999999999E-2</v>
      </c>
      <c r="I1169" s="51">
        <v>2.4059000000000001E-2</v>
      </c>
      <c r="J1169" s="51">
        <v>2.5904E-2</v>
      </c>
      <c r="K1169" s="51">
        <v>2.4961000000000001E-2</v>
      </c>
      <c r="L1169" s="51">
        <v>2.9919000000000001E-2</v>
      </c>
      <c r="M1169" s="51">
        <v>2.3831999999999999E-2</v>
      </c>
      <c r="N1169" s="51">
        <v>3.015E-2</v>
      </c>
      <c r="O1169" s="52">
        <v>133.8115</v>
      </c>
      <c r="P1169" s="50">
        <v>1160</v>
      </c>
      <c r="Q1169" s="52">
        <v>2482.9300000000003</v>
      </c>
      <c r="R1169" s="50">
        <v>6022.4</v>
      </c>
      <c r="S1169" s="30">
        <v>96.971999999999994</v>
      </c>
      <c r="T1169" s="50">
        <v>6.7035999999999998</v>
      </c>
      <c r="U1169" s="50">
        <v>6.7088999999999999</v>
      </c>
      <c r="V1169" s="50" t="s">
        <v>385</v>
      </c>
      <c r="W1169" s="22" t="s">
        <v>385</v>
      </c>
      <c r="X1169" s="22" t="s">
        <v>385</v>
      </c>
    </row>
    <row r="1170" spans="1:24" ht="18.75" customHeight="1">
      <c r="A1170" s="176">
        <v>43570</v>
      </c>
      <c r="B1170" s="50">
        <v>164.66159999999999</v>
      </c>
      <c r="C1170" s="50">
        <v>233.98330000000001</v>
      </c>
      <c r="D1170" s="50"/>
      <c r="E1170" s="50">
        <v>12.32</v>
      </c>
      <c r="F1170" s="51">
        <v>2.4011999999999999E-2</v>
      </c>
      <c r="G1170" s="51">
        <v>2.3916E-2</v>
      </c>
      <c r="H1170" s="51">
        <v>2.3559E-2</v>
      </c>
      <c r="I1170" s="51">
        <v>2.3719E-2</v>
      </c>
      <c r="J1170" s="51">
        <v>2.5543E-2</v>
      </c>
      <c r="K1170" s="51">
        <v>2.4587999999999999E-2</v>
      </c>
      <c r="L1170" s="51">
        <v>2.9682E-2</v>
      </c>
      <c r="M1170" s="51">
        <v>2.3559E-2</v>
      </c>
      <c r="N1170" s="51">
        <v>2.981E-2</v>
      </c>
      <c r="O1170" s="52">
        <v>133.7938</v>
      </c>
      <c r="P1170" s="50">
        <v>1160</v>
      </c>
      <c r="Q1170" s="52">
        <v>2482.9300000000003</v>
      </c>
      <c r="R1170" s="50">
        <v>6022.4</v>
      </c>
      <c r="S1170" s="30">
        <v>97.177000000000007</v>
      </c>
      <c r="T1170" s="50">
        <v>6.7194000000000003</v>
      </c>
      <c r="U1170" s="50">
        <v>6.7281000000000004</v>
      </c>
      <c r="V1170" s="50" t="s">
        <v>385</v>
      </c>
      <c r="W1170" s="22" t="s">
        <v>385</v>
      </c>
      <c r="X1170" s="22" t="s">
        <v>385</v>
      </c>
    </row>
    <row r="1171" spans="1:24" ht="18.75" customHeight="1">
      <c r="A1171" s="176">
        <v>43567</v>
      </c>
      <c r="B1171" s="50">
        <v>164.53479999999999</v>
      </c>
      <c r="C1171" s="50">
        <v>233.8956</v>
      </c>
      <c r="D1171" s="50"/>
      <c r="E1171" s="50">
        <v>12.01</v>
      </c>
      <c r="F1171" s="51">
        <v>2.4219000000000001E-2</v>
      </c>
      <c r="G1171" s="51">
        <v>2.3914000000000001E-2</v>
      </c>
      <c r="H1171" s="51">
        <v>2.3612000000000001E-2</v>
      </c>
      <c r="I1171" s="51">
        <v>2.3802E-2</v>
      </c>
      <c r="J1171" s="51">
        <v>2.5651E-2</v>
      </c>
      <c r="K1171" s="51">
        <v>2.4686E-2</v>
      </c>
      <c r="L1171" s="51">
        <v>2.9769E-2</v>
      </c>
      <c r="M1171" s="51">
        <v>2.3612000000000001E-2</v>
      </c>
      <c r="N1171" s="51">
        <v>2.946E-2</v>
      </c>
      <c r="O1171" s="52">
        <v>133.7535</v>
      </c>
      <c r="P1171" s="50">
        <v>1160</v>
      </c>
      <c r="Q1171" s="52">
        <v>2482.9300000000003</v>
      </c>
      <c r="R1171" s="50">
        <v>6022.4</v>
      </c>
      <c r="S1171" s="30">
        <v>96.945999999999998</v>
      </c>
      <c r="T1171" s="50">
        <v>6.7160000000000002</v>
      </c>
      <c r="U1171" s="50">
        <v>6.7190000000000003</v>
      </c>
      <c r="V1171" s="50" t="s">
        <v>385</v>
      </c>
      <c r="W1171" s="22" t="s">
        <v>385</v>
      </c>
      <c r="X1171" s="22" t="s">
        <v>385</v>
      </c>
    </row>
    <row r="1172" spans="1:24" ht="18.75" customHeight="1">
      <c r="A1172" s="176">
        <v>43566</v>
      </c>
      <c r="B1172" s="50">
        <v>164.80439999999999</v>
      </c>
      <c r="C1172" s="50">
        <v>233.88990000000001</v>
      </c>
      <c r="D1172" s="50"/>
      <c r="E1172" s="50">
        <v>13.02</v>
      </c>
      <c r="F1172" s="51">
        <v>2.4171999999999999E-2</v>
      </c>
      <c r="G1172" s="51">
        <v>2.3539999999999998E-2</v>
      </c>
      <c r="H1172" s="51">
        <v>2.3042E-2</v>
      </c>
      <c r="I1172" s="51">
        <v>2.3106999999999999E-2</v>
      </c>
      <c r="J1172" s="51">
        <v>2.4969999999999999E-2</v>
      </c>
      <c r="K1172" s="51">
        <v>2.3993E-2</v>
      </c>
      <c r="L1172" s="51">
        <v>2.9264999999999999E-2</v>
      </c>
      <c r="M1172" s="51">
        <v>2.3042E-2</v>
      </c>
      <c r="N1172" s="51">
        <v>2.9440000000000001E-2</v>
      </c>
      <c r="O1172" s="52">
        <v>133.7602</v>
      </c>
      <c r="P1172" s="50">
        <v>1160</v>
      </c>
      <c r="Q1172" s="52">
        <v>2482.9300000000003</v>
      </c>
      <c r="R1172" s="50">
        <v>6022.4</v>
      </c>
      <c r="S1172" s="30">
        <v>97.006</v>
      </c>
      <c r="T1172" s="50">
        <v>6.7119</v>
      </c>
      <c r="U1172" s="50">
        <v>6.7190000000000003</v>
      </c>
      <c r="V1172" s="50" t="s">
        <v>385</v>
      </c>
      <c r="W1172" s="22" t="s">
        <v>385</v>
      </c>
      <c r="X1172" s="22" t="s">
        <v>385</v>
      </c>
    </row>
    <row r="1173" spans="1:24" ht="18.75" customHeight="1">
      <c r="A1173" s="176">
        <v>43565</v>
      </c>
      <c r="B1173" s="50">
        <v>164.98560000000001</v>
      </c>
      <c r="C1173" s="50">
        <v>233.8784</v>
      </c>
      <c r="D1173" s="50"/>
      <c r="E1173" s="50">
        <v>13.3</v>
      </c>
      <c r="F1173" s="51">
        <v>2.4097E-2</v>
      </c>
      <c r="G1173" s="51">
        <v>2.3212E-2</v>
      </c>
      <c r="H1173" s="51">
        <v>2.2689999999999998E-2</v>
      </c>
      <c r="I1173" s="51">
        <v>2.2720000000000001E-2</v>
      </c>
      <c r="J1173" s="51">
        <v>2.4649000000000001E-2</v>
      </c>
      <c r="K1173" s="51">
        <v>2.3647999999999999E-2</v>
      </c>
      <c r="L1173" s="51">
        <v>2.8923000000000001E-2</v>
      </c>
      <c r="M1173" s="51">
        <v>2.2689999999999998E-2</v>
      </c>
      <c r="N1173" s="51">
        <v>2.945E-2</v>
      </c>
      <c r="O1173" s="52">
        <v>133.7397</v>
      </c>
      <c r="P1173" s="50">
        <v>1160</v>
      </c>
      <c r="Q1173" s="52">
        <v>2482.9300000000003</v>
      </c>
      <c r="R1173" s="50">
        <v>6022.4</v>
      </c>
      <c r="S1173" s="30">
        <v>97.05</v>
      </c>
      <c r="T1173" s="50">
        <v>6.7164000000000001</v>
      </c>
      <c r="U1173" s="50">
        <v>6.7173999999999996</v>
      </c>
      <c r="V1173" s="50" t="s">
        <v>385</v>
      </c>
      <c r="W1173" s="22" t="s">
        <v>385</v>
      </c>
      <c r="X1173" s="22" t="s">
        <v>385</v>
      </c>
    </row>
    <row r="1174" spans="1:24" ht="18.75" customHeight="1">
      <c r="A1174" s="176">
        <v>43564</v>
      </c>
      <c r="B1174" s="50">
        <v>164.84829999999999</v>
      </c>
      <c r="C1174" s="50">
        <v>233.80510000000001</v>
      </c>
      <c r="D1174" s="50"/>
      <c r="E1174" s="50">
        <v>14.28</v>
      </c>
      <c r="F1174" s="51">
        <v>2.4046999999999999E-2</v>
      </c>
      <c r="G1174" s="51">
        <v>2.3497000000000001E-2</v>
      </c>
      <c r="H1174" s="51">
        <v>2.2915000000000001E-2</v>
      </c>
      <c r="I1174" s="51">
        <v>2.3054999999999999E-2</v>
      </c>
      <c r="J1174" s="51">
        <v>2.5006E-2</v>
      </c>
      <c r="K1174" s="51">
        <v>2.3991999999999999E-2</v>
      </c>
      <c r="L1174" s="51">
        <v>2.9141E-2</v>
      </c>
      <c r="M1174" s="51">
        <v>2.2915000000000001E-2</v>
      </c>
      <c r="N1174" s="51">
        <v>2.928E-2</v>
      </c>
      <c r="O1174" s="52">
        <v>133.69479999999999</v>
      </c>
      <c r="P1174" s="50">
        <v>1160</v>
      </c>
      <c r="Q1174" s="52">
        <v>2482.9300000000003</v>
      </c>
      <c r="R1174" s="50">
        <v>6022.4</v>
      </c>
      <c r="S1174" s="30">
        <v>97.394999999999996</v>
      </c>
      <c r="T1174" s="50">
        <v>6.7169999999999996</v>
      </c>
      <c r="U1174" s="50">
        <v>6.7122999999999999</v>
      </c>
      <c r="V1174" s="50" t="s">
        <v>385</v>
      </c>
      <c r="W1174" s="22" t="s">
        <v>385</v>
      </c>
      <c r="X1174" s="22" t="s">
        <v>385</v>
      </c>
    </row>
    <row r="1175" spans="1:24" ht="18.75" customHeight="1">
      <c r="A1175" s="176">
        <v>43563</v>
      </c>
      <c r="B1175" s="50">
        <v>164.71789999999999</v>
      </c>
      <c r="C1175" s="50">
        <v>233.68100000000001</v>
      </c>
      <c r="D1175" s="50"/>
      <c r="E1175" s="50">
        <v>13.18</v>
      </c>
      <c r="F1175" s="51">
        <v>2.4115999999999999E-2</v>
      </c>
      <c r="G1175" s="51">
        <v>2.3618E-2</v>
      </c>
      <c r="H1175" s="51">
        <v>2.3137000000000001E-2</v>
      </c>
      <c r="I1175" s="51">
        <v>2.3272000000000001E-2</v>
      </c>
      <c r="J1175" s="51">
        <v>2.5222000000000001E-2</v>
      </c>
      <c r="K1175" s="51">
        <v>2.4188000000000001E-2</v>
      </c>
      <c r="L1175" s="51">
        <v>2.9273E-2</v>
      </c>
      <c r="M1175" s="51">
        <v>2.3137000000000001E-2</v>
      </c>
      <c r="N1175" s="51">
        <v>2.7369999999999998E-2</v>
      </c>
      <c r="O1175" s="52">
        <v>133.67349999999999</v>
      </c>
      <c r="P1175" s="50">
        <v>1160</v>
      </c>
      <c r="Q1175" s="52">
        <v>2482.9300000000003</v>
      </c>
      <c r="R1175" s="50">
        <v>6022.4</v>
      </c>
      <c r="S1175" s="30">
        <v>97.308000000000007</v>
      </c>
      <c r="T1175" s="50">
        <v>6.7169999999999996</v>
      </c>
      <c r="U1175" s="50">
        <v>6.7171000000000003</v>
      </c>
      <c r="V1175" s="50" t="s">
        <v>385</v>
      </c>
      <c r="W1175" s="22" t="s">
        <v>385</v>
      </c>
      <c r="X1175" s="22" t="s">
        <v>385</v>
      </c>
    </row>
    <row r="1176" spans="1:24" ht="18.75" customHeight="1">
      <c r="A1176" s="176">
        <v>43560</v>
      </c>
      <c r="B1176" s="50">
        <v>164.75980000000001</v>
      </c>
      <c r="C1176" s="50">
        <v>233.8409</v>
      </c>
      <c r="D1176" s="50"/>
      <c r="E1176" s="50">
        <v>12.82</v>
      </c>
      <c r="F1176" s="51">
        <v>2.4219999999999998E-2</v>
      </c>
      <c r="G1176" s="51">
        <v>2.3393000000000001E-2</v>
      </c>
      <c r="H1176" s="51">
        <v>2.2889E-2</v>
      </c>
      <c r="I1176" s="51">
        <v>2.3053000000000001E-2</v>
      </c>
      <c r="J1176" s="51">
        <v>2.4954E-2</v>
      </c>
      <c r="K1176" s="51">
        <v>2.3942000000000001E-2</v>
      </c>
      <c r="L1176" s="51">
        <v>2.9031999999999999E-2</v>
      </c>
      <c r="M1176" s="51">
        <v>2.2889E-2</v>
      </c>
      <c r="N1176" s="51">
        <v>2.7369999999999998E-2</v>
      </c>
      <c r="O1176" s="52">
        <v>133.6611</v>
      </c>
      <c r="P1176" s="50">
        <v>1160</v>
      </c>
      <c r="Q1176" s="52">
        <v>2482.9300000000003</v>
      </c>
      <c r="R1176" s="50">
        <v>6022.4</v>
      </c>
      <c r="S1176" s="30">
        <v>97.090999999999994</v>
      </c>
      <c r="T1176" s="50">
        <v>6.7114000000000003</v>
      </c>
      <c r="U1176" s="50">
        <v>6.7141999999999999</v>
      </c>
      <c r="V1176" s="50" t="s">
        <v>385</v>
      </c>
      <c r="W1176" s="22" t="s">
        <v>385</v>
      </c>
      <c r="X1176" s="22" t="s">
        <v>385</v>
      </c>
    </row>
    <row r="1177" spans="1:24" ht="18.75" customHeight="1">
      <c r="A1177" s="176">
        <v>43559</v>
      </c>
      <c r="B1177" s="50">
        <v>164.72190000000001</v>
      </c>
      <c r="C1177" s="50">
        <v>233.7458</v>
      </c>
      <c r="D1177" s="50"/>
      <c r="E1177" s="50">
        <v>13.58</v>
      </c>
      <c r="F1177" s="51">
        <v>2.4225E-2</v>
      </c>
      <c r="G1177" s="51">
        <v>2.3369000000000001E-2</v>
      </c>
      <c r="H1177" s="51">
        <v>2.2918999999999998E-2</v>
      </c>
      <c r="I1177" s="51">
        <v>2.3200999999999999E-2</v>
      </c>
      <c r="J1177" s="51">
        <v>2.5151E-2</v>
      </c>
      <c r="K1177" s="51">
        <v>2.4087999999999998E-2</v>
      </c>
      <c r="L1177" s="51">
        <v>2.9196E-2</v>
      </c>
      <c r="M1177" s="51">
        <v>2.2918999999999998E-2</v>
      </c>
      <c r="N1177" s="51">
        <v>2.7369999999999998E-2</v>
      </c>
      <c r="O1177" s="52">
        <v>133.60429999999999</v>
      </c>
      <c r="P1177" s="50">
        <v>1160</v>
      </c>
      <c r="Q1177" s="52">
        <v>2482.9300000000003</v>
      </c>
      <c r="R1177" s="50">
        <v>6022.4</v>
      </c>
      <c r="S1177" s="30">
        <v>97.361000000000004</v>
      </c>
      <c r="T1177" s="50">
        <v>6.7232000000000003</v>
      </c>
      <c r="U1177" s="50">
        <v>6.7260999999999997</v>
      </c>
      <c r="V1177" s="50" t="s">
        <v>385</v>
      </c>
      <c r="W1177" s="22" t="s">
        <v>385</v>
      </c>
      <c r="X1177" s="22" t="s">
        <v>385</v>
      </c>
    </row>
    <row r="1178" spans="1:24" ht="18.75" customHeight="1">
      <c r="A1178" s="176">
        <v>43558</v>
      </c>
      <c r="B1178" s="50">
        <v>164.6705</v>
      </c>
      <c r="C1178" s="50">
        <v>233.69220000000001</v>
      </c>
      <c r="D1178" s="50"/>
      <c r="E1178" s="50">
        <v>13.74</v>
      </c>
      <c r="F1178" s="51">
        <v>2.4201E-2</v>
      </c>
      <c r="G1178" s="51">
        <v>2.3348000000000001E-2</v>
      </c>
      <c r="H1178" s="51">
        <v>2.2948E-2</v>
      </c>
      <c r="I1178" s="51">
        <v>2.3268E-2</v>
      </c>
      <c r="J1178" s="51">
        <v>2.5241E-2</v>
      </c>
      <c r="K1178" s="51">
        <v>2.4209999999999999E-2</v>
      </c>
      <c r="L1178" s="51">
        <v>2.9336000000000001E-2</v>
      </c>
      <c r="M1178" s="51">
        <v>2.2948E-2</v>
      </c>
      <c r="N1178" s="51">
        <v>2.7369999999999998E-2</v>
      </c>
      <c r="O1178" s="52">
        <v>133.64760000000001</v>
      </c>
      <c r="P1178" s="50">
        <v>1160</v>
      </c>
      <c r="Q1178" s="52">
        <v>2482.9300000000003</v>
      </c>
      <c r="R1178" s="50">
        <v>6022.4</v>
      </c>
      <c r="S1178" s="30">
        <v>97.231999999999999</v>
      </c>
      <c r="T1178" s="50">
        <v>6.7115</v>
      </c>
      <c r="U1178" s="50">
        <v>6.7190000000000003</v>
      </c>
      <c r="V1178" s="50" t="s">
        <v>385</v>
      </c>
      <c r="W1178" s="22" t="s">
        <v>385</v>
      </c>
      <c r="X1178" s="22" t="s">
        <v>385</v>
      </c>
    </row>
    <row r="1179" spans="1:24" ht="18.75" customHeight="1">
      <c r="A1179" s="176">
        <v>43557</v>
      </c>
      <c r="B1179" s="50">
        <v>164.88759999999999</v>
      </c>
      <c r="C1179" s="50">
        <v>233.47409999999999</v>
      </c>
      <c r="D1179" s="50"/>
      <c r="E1179" s="50">
        <v>13.36</v>
      </c>
      <c r="F1179" s="51">
        <v>2.41E-2</v>
      </c>
      <c r="G1179" s="51">
        <v>2.3023999999999999E-2</v>
      </c>
      <c r="H1179" s="51">
        <v>2.2564000000000001E-2</v>
      </c>
      <c r="I1179" s="51">
        <v>2.2865E-2</v>
      </c>
      <c r="J1179" s="51">
        <v>2.4740999999999999E-2</v>
      </c>
      <c r="K1179" s="51">
        <v>2.3744000000000001E-2</v>
      </c>
      <c r="L1179" s="51">
        <v>2.8768999999999999E-2</v>
      </c>
      <c r="M1179" s="51">
        <v>2.2564000000000001E-2</v>
      </c>
      <c r="N1179" s="51">
        <v>2.7369999999999998E-2</v>
      </c>
      <c r="O1179" s="52">
        <v>133.63409999999999</v>
      </c>
      <c r="P1179" s="50">
        <v>1300</v>
      </c>
      <c r="Q1179" s="52">
        <v>2487.31</v>
      </c>
      <c r="R1179" s="50">
        <v>6082.7</v>
      </c>
      <c r="S1179" s="30">
        <v>97.284000000000006</v>
      </c>
      <c r="T1179" s="50">
        <v>6.7121000000000004</v>
      </c>
      <c r="U1179" s="50">
        <v>6.7232000000000003</v>
      </c>
      <c r="V1179" s="50" t="s">
        <v>385</v>
      </c>
      <c r="W1179" s="22" t="s">
        <v>385</v>
      </c>
      <c r="X1179" s="22" t="s">
        <v>385</v>
      </c>
    </row>
    <row r="1180" spans="1:24" ht="18.75" customHeight="1">
      <c r="A1180" s="176">
        <v>43556</v>
      </c>
      <c r="B1180" s="50">
        <v>164.7559</v>
      </c>
      <c r="C1180" s="50">
        <v>233.6893</v>
      </c>
      <c r="D1180" s="50"/>
      <c r="E1180" s="50">
        <v>13.4</v>
      </c>
      <c r="F1180" s="51">
        <v>2.3781E-2</v>
      </c>
      <c r="G1180" s="51">
        <v>2.3326E-2</v>
      </c>
      <c r="H1180" s="51">
        <v>2.2922000000000001E-2</v>
      </c>
      <c r="I1180" s="51">
        <v>2.3215E-2</v>
      </c>
      <c r="J1180" s="51">
        <v>2.5009E-2</v>
      </c>
      <c r="K1180" s="51">
        <v>2.4036999999999999E-2</v>
      </c>
      <c r="L1180" s="51">
        <v>2.8901E-2</v>
      </c>
      <c r="M1180" s="51">
        <v>2.2922000000000001E-2</v>
      </c>
      <c r="N1180" s="51">
        <v>2.7199999999999998E-2</v>
      </c>
      <c r="O1180" s="52">
        <v>133.61490000000001</v>
      </c>
      <c r="P1180" s="50">
        <v>1300</v>
      </c>
      <c r="Q1180" s="52">
        <v>2487.31</v>
      </c>
      <c r="R1180" s="50">
        <v>6082.7</v>
      </c>
      <c r="S1180" s="30">
        <v>97.201999999999998</v>
      </c>
      <c r="T1180" s="50">
        <v>6.7389999999999999</v>
      </c>
      <c r="U1180" s="50">
        <v>6.7394999999999996</v>
      </c>
      <c r="V1180" s="50" t="s">
        <v>385</v>
      </c>
      <c r="W1180" s="22" t="s">
        <v>385</v>
      </c>
      <c r="X1180" s="22" t="s">
        <v>385</v>
      </c>
    </row>
    <row r="1181" spans="1:24" ht="18.75" customHeight="1">
      <c r="A1181" s="176">
        <v>43553</v>
      </c>
      <c r="B1181" s="50">
        <v>165.167</v>
      </c>
      <c r="C1181" s="50">
        <v>233.9162</v>
      </c>
      <c r="D1181" s="50"/>
      <c r="E1181" s="50">
        <v>13.71</v>
      </c>
      <c r="F1181" s="51">
        <v>2.3809E-2</v>
      </c>
      <c r="G1181" s="51">
        <v>2.2599999999999999E-2</v>
      </c>
      <c r="H1181" s="51">
        <v>2.2044999999999999E-2</v>
      </c>
      <c r="I1181" s="51">
        <v>2.2329999999999999E-2</v>
      </c>
      <c r="J1181" s="51">
        <v>2.4049999999999998E-2</v>
      </c>
      <c r="K1181" s="51">
        <v>2.3132E-2</v>
      </c>
      <c r="L1181" s="51">
        <v>2.8143000000000001E-2</v>
      </c>
      <c r="M1181" s="51">
        <v>2.2044999999999999E-2</v>
      </c>
      <c r="N1181" s="51">
        <v>2.7369999999999998E-2</v>
      </c>
      <c r="O1181" s="52">
        <v>133.57419999999999</v>
      </c>
      <c r="P1181" s="50">
        <v>1300</v>
      </c>
      <c r="Q1181" s="52">
        <v>2487.31</v>
      </c>
      <c r="R1181" s="50">
        <v>6082.7</v>
      </c>
      <c r="S1181" s="30">
        <v>96.774000000000001</v>
      </c>
      <c r="T1181" s="50">
        <v>6.7271000000000001</v>
      </c>
      <c r="U1181" s="50">
        <v>6.7382</v>
      </c>
      <c r="V1181" s="50" t="s">
        <v>385</v>
      </c>
      <c r="W1181" s="22" t="s">
        <v>385</v>
      </c>
      <c r="X1181" s="22" t="s">
        <v>385</v>
      </c>
    </row>
    <row r="1182" spans="1:24" ht="18.75" customHeight="1">
      <c r="A1182" s="176">
        <v>43552</v>
      </c>
      <c r="B1182" s="50">
        <v>165.31379999999999</v>
      </c>
      <c r="C1182" s="50">
        <v>233.87860000000001</v>
      </c>
      <c r="D1182" s="50"/>
      <c r="E1182" s="50">
        <v>14.43</v>
      </c>
      <c r="F1182" s="51">
        <v>2.4146999999999998E-2</v>
      </c>
      <c r="G1182" s="51">
        <v>2.2359E-2</v>
      </c>
      <c r="H1182" s="51">
        <v>2.1832000000000001E-2</v>
      </c>
      <c r="I1182" s="51">
        <v>2.2145000000000001E-2</v>
      </c>
      <c r="J1182" s="51">
        <v>2.3945999999999999E-2</v>
      </c>
      <c r="K1182" s="51">
        <v>2.2985999999999999E-2</v>
      </c>
      <c r="L1182" s="51">
        <v>2.8226000000000001E-2</v>
      </c>
      <c r="M1182" s="51">
        <v>2.1832000000000001E-2</v>
      </c>
      <c r="N1182" s="51">
        <v>2.7369999999999998E-2</v>
      </c>
      <c r="O1182" s="52">
        <v>133.49250000000001</v>
      </c>
      <c r="P1182" s="50">
        <v>1300</v>
      </c>
      <c r="Q1182" s="52">
        <v>2487.31</v>
      </c>
      <c r="R1182" s="50">
        <v>6082.7</v>
      </c>
      <c r="S1182" s="30">
        <v>96.736000000000004</v>
      </c>
      <c r="T1182" s="50">
        <v>6.7157</v>
      </c>
      <c r="U1182" s="50">
        <v>6.7233999999999998</v>
      </c>
      <c r="V1182" s="50" t="s">
        <v>385</v>
      </c>
      <c r="W1182" s="22" t="s">
        <v>385</v>
      </c>
      <c r="X1182" s="22" t="s">
        <v>385</v>
      </c>
    </row>
    <row r="1183" spans="1:24" ht="18.75" customHeight="1">
      <c r="A1183" s="176">
        <v>43551</v>
      </c>
      <c r="B1183" s="50">
        <v>165.40100000000001</v>
      </c>
      <c r="C1183" s="50">
        <v>234.17449999999999</v>
      </c>
      <c r="D1183" s="50"/>
      <c r="E1183" s="50">
        <v>15.15</v>
      </c>
      <c r="F1183" s="51">
        <v>2.4199999999999999E-2</v>
      </c>
      <c r="G1183" s="51">
        <v>2.1999999999999999E-2</v>
      </c>
      <c r="H1183" s="51">
        <v>2.137E-2</v>
      </c>
      <c r="I1183" s="51">
        <v>2.1562999999999999E-2</v>
      </c>
      <c r="J1183" s="51">
        <v>2.3664999999999999E-2</v>
      </c>
      <c r="K1183" s="51">
        <v>2.2596999999999999E-2</v>
      </c>
      <c r="L1183" s="51">
        <v>2.8105000000000002E-2</v>
      </c>
      <c r="M1183" s="51">
        <v>2.137E-2</v>
      </c>
      <c r="N1183" s="51">
        <v>2.7369999999999998E-2</v>
      </c>
      <c r="O1183" s="52">
        <v>133.465</v>
      </c>
      <c r="P1183" s="50">
        <v>1300</v>
      </c>
      <c r="Q1183" s="52">
        <v>2487.31</v>
      </c>
      <c r="R1183" s="50">
        <v>6082.7</v>
      </c>
      <c r="S1183" s="30">
        <v>96.566000000000003</v>
      </c>
      <c r="T1183" s="50">
        <v>6.7093999999999996</v>
      </c>
      <c r="U1183" s="50">
        <v>6.7171000000000003</v>
      </c>
      <c r="V1183" s="50" t="s">
        <v>385</v>
      </c>
      <c r="W1183" s="22" t="s">
        <v>385</v>
      </c>
      <c r="X1183" s="22" t="s">
        <v>385</v>
      </c>
    </row>
    <row r="1184" spans="1:24" ht="18.75" customHeight="1">
      <c r="A1184" s="176">
        <v>43550</v>
      </c>
      <c r="B1184" s="50">
        <v>165.1224</v>
      </c>
      <c r="C1184" s="50">
        <v>234.31399999999999</v>
      </c>
      <c r="D1184" s="50"/>
      <c r="E1184" s="50">
        <v>14.68</v>
      </c>
      <c r="F1184" s="51">
        <v>2.4483999999999999E-2</v>
      </c>
      <c r="G1184" s="51">
        <v>2.2662000000000002E-2</v>
      </c>
      <c r="H1184" s="51">
        <v>2.1916999999999999E-2</v>
      </c>
      <c r="I1184" s="51">
        <v>2.2048999999999999E-2</v>
      </c>
      <c r="J1184" s="51">
        <v>2.4230000000000002E-2</v>
      </c>
      <c r="K1184" s="51">
        <v>2.3109000000000001E-2</v>
      </c>
      <c r="L1184" s="51">
        <v>2.8731E-2</v>
      </c>
      <c r="M1184" s="51">
        <v>2.1916999999999999E-2</v>
      </c>
      <c r="N1184" s="51">
        <v>2.7369999999999998E-2</v>
      </c>
      <c r="O1184" s="52">
        <v>133.1789</v>
      </c>
      <c r="P1184" s="50">
        <v>1300</v>
      </c>
      <c r="Q1184" s="52">
        <v>2487.31</v>
      </c>
      <c r="R1184" s="50">
        <v>6082.7</v>
      </c>
      <c r="S1184" s="30">
        <v>96.650999999999996</v>
      </c>
      <c r="T1184" s="50">
        <v>6.7182000000000004</v>
      </c>
      <c r="U1184" s="50">
        <v>6.7229999999999999</v>
      </c>
      <c r="V1184" s="50" t="s">
        <v>385</v>
      </c>
      <c r="W1184" s="22" t="s">
        <v>385</v>
      </c>
      <c r="X1184" s="22" t="s">
        <v>385</v>
      </c>
    </row>
    <row r="1185" spans="1:24" ht="18.75" customHeight="1">
      <c r="A1185" s="176">
        <v>43549</v>
      </c>
      <c r="B1185" s="50">
        <v>165.047</v>
      </c>
      <c r="C1185" s="50">
        <v>233.9845</v>
      </c>
      <c r="D1185" s="50"/>
      <c r="E1185" s="50">
        <v>16.329999999999998</v>
      </c>
      <c r="F1185" s="51">
        <v>2.4421999999999999E-2</v>
      </c>
      <c r="G1185" s="51">
        <v>2.2415999999999998E-2</v>
      </c>
      <c r="H1185" s="51">
        <v>2.1647E-2</v>
      </c>
      <c r="I1185" s="51">
        <v>2.1783E-2</v>
      </c>
      <c r="J1185" s="51">
        <v>2.3983000000000001E-2</v>
      </c>
      <c r="K1185" s="51">
        <v>2.2866000000000001E-2</v>
      </c>
      <c r="L1185" s="51">
        <v>2.8615999999999999E-2</v>
      </c>
      <c r="M1185" s="51">
        <v>2.1647E-2</v>
      </c>
      <c r="N1185" s="51">
        <v>2.7369999999999998E-2</v>
      </c>
      <c r="O1185" s="52">
        <v>133.1131</v>
      </c>
      <c r="P1185" s="50">
        <v>1300</v>
      </c>
      <c r="Q1185" s="52">
        <v>2487.31</v>
      </c>
      <c r="R1185" s="50">
        <v>6082.7</v>
      </c>
      <c r="S1185" s="30">
        <v>96.495000000000005</v>
      </c>
      <c r="T1185" s="50">
        <v>6.6993</v>
      </c>
      <c r="U1185" s="50">
        <v>6.7070999999999996</v>
      </c>
      <c r="V1185" s="50" t="s">
        <v>385</v>
      </c>
      <c r="W1185" s="22" t="s">
        <v>385</v>
      </c>
      <c r="X1185" s="22" t="s">
        <v>385</v>
      </c>
    </row>
    <row r="1186" spans="1:24" ht="18.75" customHeight="1">
      <c r="A1186" s="176">
        <v>43546</v>
      </c>
      <c r="B1186" s="50">
        <v>164.7056</v>
      </c>
      <c r="C1186" s="50">
        <v>233.83099999999999</v>
      </c>
      <c r="D1186" s="50"/>
      <c r="E1186" s="50">
        <v>16.48</v>
      </c>
      <c r="F1186" s="51">
        <v>2.4424000000000001E-2</v>
      </c>
      <c r="G1186" s="51">
        <v>2.3165999999999999E-2</v>
      </c>
      <c r="H1186" s="51">
        <v>2.2411E-2</v>
      </c>
      <c r="I1186" s="51">
        <v>2.2419000000000001E-2</v>
      </c>
      <c r="J1186" s="51">
        <v>2.4389999999999998E-2</v>
      </c>
      <c r="K1186" s="51">
        <v>2.3354E-2</v>
      </c>
      <c r="L1186" s="51">
        <v>2.8739000000000001E-2</v>
      </c>
      <c r="M1186" s="51">
        <v>2.2411E-2</v>
      </c>
      <c r="N1186" s="51">
        <v>2.7369999999999998E-2</v>
      </c>
      <c r="O1186" s="52">
        <v>133.06200000000001</v>
      </c>
      <c r="P1186" s="50">
        <v>1300</v>
      </c>
      <c r="Q1186" s="52">
        <v>2487.31</v>
      </c>
      <c r="R1186" s="50">
        <v>6082.7</v>
      </c>
      <c r="S1186" s="30">
        <v>95.760999999999996</v>
      </c>
      <c r="T1186" s="50">
        <v>6.6944999999999997</v>
      </c>
      <c r="U1186" s="50">
        <v>6.6875999999999998</v>
      </c>
      <c r="V1186" s="50" t="s">
        <v>385</v>
      </c>
      <c r="W1186" s="22" t="s">
        <v>385</v>
      </c>
      <c r="X1186" s="22" t="s">
        <v>385</v>
      </c>
    </row>
    <row r="1187" spans="1:24" ht="18.75" customHeight="1">
      <c r="A1187" s="176">
        <v>43545</v>
      </c>
      <c r="B1187" s="50">
        <v>164.0658</v>
      </c>
      <c r="C1187" s="50">
        <v>233.529</v>
      </c>
      <c r="D1187" s="50"/>
      <c r="E1187" s="50">
        <v>13.63</v>
      </c>
      <c r="F1187" s="51">
        <v>2.4583000000000001E-2</v>
      </c>
      <c r="G1187" s="51">
        <v>2.4084000000000001E-2</v>
      </c>
      <c r="H1187" s="51">
        <v>2.3421999999999998E-2</v>
      </c>
      <c r="I1187" s="51">
        <v>2.3411999999999999E-2</v>
      </c>
      <c r="J1187" s="51">
        <v>2.5368999999999999E-2</v>
      </c>
      <c r="K1187" s="51">
        <v>2.4358999999999999E-2</v>
      </c>
      <c r="L1187" s="51">
        <v>2.9666999999999999E-2</v>
      </c>
      <c r="M1187" s="51">
        <v>2.3421999999999998E-2</v>
      </c>
      <c r="N1187" s="51">
        <v>2.7380000000000002E-2</v>
      </c>
      <c r="O1187" s="52">
        <v>133.00659999999999</v>
      </c>
      <c r="P1187" s="50">
        <v>1300</v>
      </c>
      <c r="Q1187" s="52">
        <v>2487.31</v>
      </c>
      <c r="R1187" s="50">
        <v>6082.7</v>
      </c>
      <c r="S1187" s="30">
        <v>96.382999999999996</v>
      </c>
      <c r="T1187" s="50">
        <v>6.7119</v>
      </c>
      <c r="U1187" s="50">
        <v>6.7176999999999998</v>
      </c>
      <c r="V1187" s="50" t="s">
        <v>385</v>
      </c>
      <c r="W1187" s="22" t="s">
        <v>385</v>
      </c>
      <c r="X1187" s="22" t="s">
        <v>385</v>
      </c>
    </row>
    <row r="1188" spans="1:24" ht="18.75" customHeight="1">
      <c r="A1188" s="176">
        <v>43544</v>
      </c>
      <c r="B1188" s="50">
        <v>163.9606</v>
      </c>
      <c r="C1188" s="50">
        <v>232.4588</v>
      </c>
      <c r="D1188" s="50"/>
      <c r="E1188" s="50">
        <v>13.91</v>
      </c>
      <c r="F1188" s="51">
        <v>2.4532999999999999E-2</v>
      </c>
      <c r="G1188" s="51">
        <v>2.3961E-2</v>
      </c>
      <c r="H1188" s="51">
        <v>2.334E-2</v>
      </c>
      <c r="I1188" s="51">
        <v>2.3276999999999999E-2</v>
      </c>
      <c r="J1188" s="51">
        <v>2.5263000000000001E-2</v>
      </c>
      <c r="K1188" s="51">
        <v>2.4237000000000002E-2</v>
      </c>
      <c r="L1188" s="51">
        <v>2.9714000000000001E-2</v>
      </c>
      <c r="M1188" s="51">
        <v>2.334E-2</v>
      </c>
      <c r="N1188" s="51">
        <v>2.7380000000000002E-2</v>
      </c>
      <c r="O1188" s="52">
        <v>132.99860000000001</v>
      </c>
      <c r="P1188" s="50">
        <v>1300</v>
      </c>
      <c r="Q1188" s="52">
        <v>2487.31</v>
      </c>
      <c r="R1188" s="50">
        <v>6082.7</v>
      </c>
      <c r="S1188" s="30">
        <v>96.524000000000001</v>
      </c>
      <c r="T1188" s="50">
        <v>6.7130000000000001</v>
      </c>
      <c r="U1188" s="50">
        <v>6.7207999999999997</v>
      </c>
      <c r="V1188" s="50" t="s">
        <v>385</v>
      </c>
      <c r="W1188" s="22" t="s">
        <v>385</v>
      </c>
      <c r="X1188" s="22" t="s">
        <v>385</v>
      </c>
    </row>
    <row r="1189" spans="1:24" ht="18.75" customHeight="1">
      <c r="A1189" s="176">
        <v>43543</v>
      </c>
      <c r="B1189" s="50">
        <v>163.4973</v>
      </c>
      <c r="C1189" s="50">
        <v>232.63200000000001</v>
      </c>
      <c r="D1189" s="50"/>
      <c r="E1189" s="50">
        <v>13.56</v>
      </c>
      <c r="F1189" s="51">
        <v>2.4431999999999999E-2</v>
      </c>
      <c r="G1189" s="51">
        <v>2.4686E-2</v>
      </c>
      <c r="H1189" s="51">
        <v>2.4212999999999998E-2</v>
      </c>
      <c r="I1189" s="51">
        <v>2.4254000000000001E-2</v>
      </c>
      <c r="J1189" s="51">
        <v>2.6123E-2</v>
      </c>
      <c r="K1189" s="51">
        <v>2.5170999999999999E-2</v>
      </c>
      <c r="L1189" s="51">
        <v>3.0221999999999999E-2</v>
      </c>
      <c r="M1189" s="51">
        <v>2.4212999999999998E-2</v>
      </c>
      <c r="N1189" s="51">
        <v>2.6599999999999999E-2</v>
      </c>
      <c r="O1189" s="52">
        <v>132.9434</v>
      </c>
      <c r="P1189" s="50">
        <v>1300</v>
      </c>
      <c r="Q1189" s="52">
        <v>2487.31</v>
      </c>
      <c r="R1189" s="50">
        <v>6082.7</v>
      </c>
      <c r="S1189" s="30">
        <v>96.594999999999999</v>
      </c>
      <c r="T1189" s="50">
        <v>6.7137000000000002</v>
      </c>
      <c r="U1189" s="50">
        <v>6.7135999999999996</v>
      </c>
      <c r="V1189" s="50" t="s">
        <v>385</v>
      </c>
      <c r="W1189" s="22" t="s">
        <v>385</v>
      </c>
      <c r="X1189" s="22" t="s">
        <v>385</v>
      </c>
    </row>
    <row r="1190" spans="1:24" ht="18.75" customHeight="1">
      <c r="A1190" s="176">
        <v>43542</v>
      </c>
      <c r="B1190" s="50">
        <v>163.5421</v>
      </c>
      <c r="C1190" s="50">
        <v>232.44040000000001</v>
      </c>
      <c r="D1190" s="50"/>
      <c r="E1190" s="50">
        <v>13.1</v>
      </c>
      <c r="F1190" s="51">
        <v>2.4320000000000001E-2</v>
      </c>
      <c r="G1190" s="51">
        <v>2.4521000000000001E-2</v>
      </c>
      <c r="H1190" s="51">
        <v>2.4049000000000001E-2</v>
      </c>
      <c r="I1190" s="51">
        <v>2.4119000000000002E-2</v>
      </c>
      <c r="J1190" s="51">
        <v>2.6033000000000001E-2</v>
      </c>
      <c r="K1190" s="51">
        <v>2.5073000000000002E-2</v>
      </c>
      <c r="L1190" s="51">
        <v>3.0173999999999999E-2</v>
      </c>
      <c r="M1190" s="51">
        <v>2.4049000000000001E-2</v>
      </c>
      <c r="N1190" s="51">
        <v>2.6599999999999999E-2</v>
      </c>
      <c r="O1190" s="52">
        <v>132.91550000000001</v>
      </c>
      <c r="P1190" s="50">
        <v>1300</v>
      </c>
      <c r="Q1190" s="52">
        <v>2487.31</v>
      </c>
      <c r="R1190" s="50">
        <v>6082.7</v>
      </c>
      <c r="S1190" s="30">
        <v>96.784999999999997</v>
      </c>
      <c r="T1190" s="50">
        <v>6.7229999999999999</v>
      </c>
      <c r="U1190" s="50">
        <v>6.7220000000000004</v>
      </c>
      <c r="V1190" s="50" t="s">
        <v>385</v>
      </c>
      <c r="W1190" s="22" t="s">
        <v>385</v>
      </c>
      <c r="X1190" s="22" t="s">
        <v>385</v>
      </c>
    </row>
    <row r="1191" spans="1:24" ht="18.75" customHeight="1">
      <c r="A1191" s="176">
        <v>43539</v>
      </c>
      <c r="B1191" s="50">
        <v>163.44239999999999</v>
      </c>
      <c r="C1191" s="50">
        <v>231.54490000000001</v>
      </c>
      <c r="D1191" s="50"/>
      <c r="E1191" s="50">
        <v>12.88</v>
      </c>
      <c r="F1191" s="51">
        <v>2.4347000000000001E-2</v>
      </c>
      <c r="G1191" s="51">
        <v>2.4378E-2</v>
      </c>
      <c r="H1191" s="51">
        <v>2.3886000000000001E-2</v>
      </c>
      <c r="I1191" s="51">
        <v>2.3951E-2</v>
      </c>
      <c r="J1191" s="51">
        <v>2.5871000000000002E-2</v>
      </c>
      <c r="K1191" s="51">
        <v>2.4875999999999999E-2</v>
      </c>
      <c r="L1191" s="51">
        <v>3.0110999999999999E-2</v>
      </c>
      <c r="M1191" s="51">
        <v>2.3886000000000001E-2</v>
      </c>
      <c r="N1191" s="51">
        <v>2.6599999999999999E-2</v>
      </c>
      <c r="O1191" s="52">
        <v>132.92230000000001</v>
      </c>
      <c r="P1191" s="50">
        <v>1300</v>
      </c>
      <c r="Q1191" s="52">
        <v>2487.31</v>
      </c>
      <c r="R1191" s="50">
        <v>6082.7</v>
      </c>
      <c r="S1191" s="30">
        <v>96.55</v>
      </c>
      <c r="T1191" s="50">
        <v>6.7070999999999996</v>
      </c>
      <c r="U1191" s="50">
        <v>6.7012999999999998</v>
      </c>
      <c r="V1191" s="50" t="s">
        <v>385</v>
      </c>
      <c r="W1191" s="22" t="s">
        <v>385</v>
      </c>
      <c r="X1191" s="22" t="s">
        <v>385</v>
      </c>
    </row>
    <row r="1192" spans="1:24" ht="18.75" customHeight="1">
      <c r="A1192" s="176">
        <v>43538</v>
      </c>
      <c r="B1192" s="50">
        <v>163.17619999999999</v>
      </c>
      <c r="C1192" s="50">
        <v>231.066</v>
      </c>
      <c r="D1192" s="50"/>
      <c r="E1192" s="50">
        <v>13.5</v>
      </c>
      <c r="F1192" s="51">
        <v>2.4351999999999999E-2</v>
      </c>
      <c r="G1192" s="51">
        <v>2.4607E-2</v>
      </c>
      <c r="H1192" s="51">
        <v>2.4184000000000001E-2</v>
      </c>
      <c r="I1192" s="51">
        <v>2.4303999999999999E-2</v>
      </c>
      <c r="J1192" s="51">
        <v>2.6303E-2</v>
      </c>
      <c r="K1192" s="51">
        <v>2.5245E-2</v>
      </c>
      <c r="L1192" s="51">
        <v>3.0454999999999999E-2</v>
      </c>
      <c r="M1192" s="51">
        <v>2.4184000000000001E-2</v>
      </c>
      <c r="N1192" s="51">
        <v>2.6599999999999999E-2</v>
      </c>
      <c r="O1192" s="52">
        <v>132.9308</v>
      </c>
      <c r="P1192" s="50">
        <v>1300</v>
      </c>
      <c r="Q1192" s="52">
        <v>2487.31</v>
      </c>
      <c r="R1192" s="50">
        <v>6082.7</v>
      </c>
      <c r="S1192" s="30">
        <v>96.935000000000002</v>
      </c>
      <c r="T1192" s="50">
        <v>6.7084999999999999</v>
      </c>
      <c r="U1192" s="50">
        <v>6.7068000000000003</v>
      </c>
      <c r="V1192" s="50" t="s">
        <v>385</v>
      </c>
      <c r="W1192" s="22" t="s">
        <v>385</v>
      </c>
      <c r="X1192" s="22" t="s">
        <v>385</v>
      </c>
    </row>
    <row r="1193" spans="1:24" ht="18.75" customHeight="1">
      <c r="A1193" s="176">
        <v>43537</v>
      </c>
      <c r="B1193" s="50">
        <v>163.24959999999999</v>
      </c>
      <c r="C1193" s="50">
        <v>230.38329999999999</v>
      </c>
      <c r="D1193" s="50"/>
      <c r="E1193" s="50">
        <v>13.41</v>
      </c>
      <c r="F1193" s="51">
        <v>2.4379000000000001E-2</v>
      </c>
      <c r="G1193" s="51">
        <v>2.4648E-2</v>
      </c>
      <c r="H1193" s="51">
        <v>2.4265999999999999E-2</v>
      </c>
      <c r="I1193" s="51">
        <v>2.4303999999999999E-2</v>
      </c>
      <c r="J1193" s="51">
        <v>2.6213E-2</v>
      </c>
      <c r="K1193" s="51">
        <v>2.5221E-2</v>
      </c>
      <c r="L1193" s="51">
        <v>3.0158999999999998E-2</v>
      </c>
      <c r="M1193" s="51">
        <v>2.4265999999999999E-2</v>
      </c>
      <c r="N1193" s="51">
        <v>2.6599999999999999E-2</v>
      </c>
      <c r="O1193" s="52">
        <v>132.93029999999999</v>
      </c>
      <c r="P1193" s="50">
        <v>1300</v>
      </c>
      <c r="Q1193" s="52">
        <v>2487.31</v>
      </c>
      <c r="R1193" s="50">
        <v>6082.7</v>
      </c>
      <c r="S1193" s="30">
        <v>97.215000000000003</v>
      </c>
      <c r="T1193" s="50">
        <v>6.7264999999999997</v>
      </c>
      <c r="U1193" s="50">
        <v>6.7324000000000002</v>
      </c>
      <c r="V1193" s="50" t="s">
        <v>385</v>
      </c>
      <c r="W1193" s="22" t="s">
        <v>385</v>
      </c>
      <c r="X1193" s="22" t="s">
        <v>385</v>
      </c>
    </row>
    <row r="1194" spans="1:24" ht="18.75" customHeight="1">
      <c r="A1194" s="176">
        <v>43536</v>
      </c>
      <c r="B1194" s="50">
        <v>163.23089999999999</v>
      </c>
      <c r="C1194" s="50">
        <v>229.82470000000001</v>
      </c>
      <c r="D1194" s="50"/>
      <c r="E1194" s="50">
        <v>13.77</v>
      </c>
      <c r="F1194" s="51">
        <v>2.4407000000000002E-2</v>
      </c>
      <c r="G1194" s="51">
        <v>2.4506E-2</v>
      </c>
      <c r="H1194" s="51">
        <v>2.4076E-2</v>
      </c>
      <c r="I1194" s="51">
        <v>2.4084999999999999E-2</v>
      </c>
      <c r="J1194" s="51">
        <v>2.6015E-2</v>
      </c>
      <c r="K1194" s="51">
        <v>2.4975000000000001E-2</v>
      </c>
      <c r="L1194" s="51">
        <v>2.9912000000000001E-2</v>
      </c>
      <c r="M1194" s="51">
        <v>2.4076E-2</v>
      </c>
      <c r="N1194" s="51">
        <v>2.6599999999999999E-2</v>
      </c>
      <c r="O1194" s="52">
        <v>132.851</v>
      </c>
      <c r="P1194" s="50">
        <v>1300</v>
      </c>
      <c r="Q1194" s="52">
        <v>2487.31</v>
      </c>
      <c r="R1194" s="50">
        <v>6082.7</v>
      </c>
      <c r="S1194" s="30">
        <v>97.305999999999997</v>
      </c>
      <c r="T1194" s="50">
        <v>6.7214</v>
      </c>
      <c r="U1194" s="50">
        <v>6.7309000000000001</v>
      </c>
      <c r="V1194" s="50" t="s">
        <v>385</v>
      </c>
      <c r="W1194" s="22" t="s">
        <v>385</v>
      </c>
      <c r="X1194" s="22" t="s">
        <v>385</v>
      </c>
    </row>
    <row r="1195" spans="1:24" ht="18.75" customHeight="1">
      <c r="A1195" s="176">
        <v>43535</v>
      </c>
      <c r="B1195" s="50">
        <v>162.91470000000001</v>
      </c>
      <c r="C1195" s="50">
        <v>229.0702</v>
      </c>
      <c r="D1195" s="50"/>
      <c r="E1195" s="50">
        <v>14.33</v>
      </c>
      <c r="F1195" s="51">
        <v>2.4268999999999999E-2</v>
      </c>
      <c r="G1195" s="51">
        <v>2.4752E-2</v>
      </c>
      <c r="H1195" s="51">
        <v>2.4497000000000001E-2</v>
      </c>
      <c r="I1195" s="51">
        <v>2.4421000000000002E-2</v>
      </c>
      <c r="J1195" s="51">
        <v>2.6393E-2</v>
      </c>
      <c r="K1195" s="51">
        <v>2.5294000000000001E-2</v>
      </c>
      <c r="L1195" s="51">
        <v>3.0269999999999998E-2</v>
      </c>
      <c r="M1195" s="51">
        <v>2.4497000000000001E-2</v>
      </c>
      <c r="N1195" s="51">
        <v>2.6599999999999999E-2</v>
      </c>
      <c r="O1195" s="52">
        <v>132.81729999999999</v>
      </c>
      <c r="P1195" s="50">
        <v>1300</v>
      </c>
      <c r="Q1195" s="52">
        <v>2487.31</v>
      </c>
      <c r="R1195" s="50">
        <v>6082.7</v>
      </c>
      <c r="S1195" s="30">
        <v>97.667000000000002</v>
      </c>
      <c r="T1195" s="50">
        <v>6.7149999999999999</v>
      </c>
      <c r="U1195" s="50">
        <v>6.7340999999999998</v>
      </c>
      <c r="V1195" s="50" t="s">
        <v>385</v>
      </c>
      <c r="W1195" s="22" t="s">
        <v>385</v>
      </c>
      <c r="X1195" s="22" t="s">
        <v>385</v>
      </c>
    </row>
    <row r="1196" spans="1:24" ht="18.75" customHeight="1">
      <c r="A1196" s="176">
        <v>43532</v>
      </c>
      <c r="B1196" s="50">
        <v>162.94</v>
      </c>
      <c r="C1196" s="50">
        <v>228.85159999999999</v>
      </c>
      <c r="D1196" s="50"/>
      <c r="E1196" s="50">
        <v>16.05</v>
      </c>
      <c r="F1196" s="51">
        <v>2.4398E-2</v>
      </c>
      <c r="G1196" s="51">
        <v>2.461E-2</v>
      </c>
      <c r="H1196" s="51">
        <v>2.4358999999999999E-2</v>
      </c>
      <c r="I1196" s="51">
        <v>2.4303000000000002E-2</v>
      </c>
      <c r="J1196" s="51">
        <v>2.6284999999999999E-2</v>
      </c>
      <c r="K1196" s="51">
        <v>2.5196E-2</v>
      </c>
      <c r="L1196" s="51">
        <v>3.0119E-2</v>
      </c>
      <c r="M1196" s="51">
        <v>2.4358999999999999E-2</v>
      </c>
      <c r="N1196" s="51">
        <v>2.6599999999999999E-2</v>
      </c>
      <c r="O1196" s="52">
        <v>132.8047</v>
      </c>
      <c r="P1196" s="50">
        <v>1300</v>
      </c>
      <c r="Q1196" s="52">
        <v>2487.31</v>
      </c>
      <c r="R1196" s="50">
        <v>6082.7</v>
      </c>
      <c r="S1196" s="30">
        <v>96.873000000000005</v>
      </c>
      <c r="T1196" s="50">
        <v>6.7112999999999996</v>
      </c>
      <c r="U1196" s="50">
        <v>6.7171000000000003</v>
      </c>
      <c r="V1196" s="50" t="s">
        <v>385</v>
      </c>
      <c r="W1196" s="22" t="s">
        <v>385</v>
      </c>
      <c r="X1196" s="22" t="s">
        <v>385</v>
      </c>
    </row>
    <row r="1197" spans="1:24" ht="18.75" customHeight="1">
      <c r="A1197" s="176">
        <v>43531</v>
      </c>
      <c r="B1197" s="50">
        <v>162.89680000000001</v>
      </c>
      <c r="C1197" s="50">
        <v>229.02979999999999</v>
      </c>
      <c r="D1197" s="50"/>
      <c r="E1197" s="50">
        <v>16.59</v>
      </c>
      <c r="F1197" s="51">
        <v>2.4455000000000001E-2</v>
      </c>
      <c r="G1197" s="51">
        <v>2.4733999999999999E-2</v>
      </c>
      <c r="H1197" s="51">
        <v>2.4444E-2</v>
      </c>
      <c r="I1197" s="51">
        <v>2.4403000000000001E-2</v>
      </c>
      <c r="J1197" s="51">
        <v>2.6393E-2</v>
      </c>
      <c r="K1197" s="51">
        <v>2.5368000000000002E-2</v>
      </c>
      <c r="L1197" s="51">
        <v>3.0262000000000001E-2</v>
      </c>
      <c r="M1197" s="51">
        <v>2.4444E-2</v>
      </c>
      <c r="N1197" s="51">
        <v>2.6599999999999999E-2</v>
      </c>
      <c r="O1197" s="52">
        <v>132.84780000000001</v>
      </c>
      <c r="P1197" s="50">
        <v>1300</v>
      </c>
      <c r="Q1197" s="52">
        <v>2487.31</v>
      </c>
      <c r="R1197" s="50">
        <v>6082.7</v>
      </c>
      <c r="S1197" s="30">
        <v>96.866</v>
      </c>
      <c r="T1197" s="50">
        <v>6.7076000000000002</v>
      </c>
      <c r="U1197" s="50">
        <v>6.7050999999999998</v>
      </c>
      <c r="V1197" s="50" t="s">
        <v>385</v>
      </c>
      <c r="W1197" s="22" t="s">
        <v>385</v>
      </c>
      <c r="X1197" s="22" t="s">
        <v>385</v>
      </c>
    </row>
    <row r="1198" spans="1:24" ht="18.75" customHeight="1">
      <c r="A1198" s="176">
        <v>43530</v>
      </c>
      <c r="B1198" s="50">
        <v>162.5292</v>
      </c>
      <c r="C1198" s="50">
        <v>228.87649999999999</v>
      </c>
      <c r="D1198" s="50"/>
      <c r="E1198" s="50">
        <v>15.74</v>
      </c>
      <c r="F1198" s="51">
        <v>2.4507999999999999E-2</v>
      </c>
      <c r="G1198" s="51">
        <v>2.5160999999999999E-2</v>
      </c>
      <c r="H1198" s="51">
        <v>2.4941999999999999E-2</v>
      </c>
      <c r="I1198" s="51">
        <v>2.4990999999999999E-2</v>
      </c>
      <c r="J1198" s="51">
        <v>2.6934E-2</v>
      </c>
      <c r="K1198" s="51">
        <v>2.5935E-2</v>
      </c>
      <c r="L1198" s="51">
        <v>3.0705E-2</v>
      </c>
      <c r="M1198" s="51">
        <v>2.4941999999999999E-2</v>
      </c>
      <c r="N1198" s="51">
        <v>2.6599999999999999E-2</v>
      </c>
      <c r="O1198" s="52">
        <v>132.84719999999999</v>
      </c>
      <c r="P1198" s="50">
        <v>1300</v>
      </c>
      <c r="Q1198" s="52">
        <v>2487.31</v>
      </c>
      <c r="R1198" s="50">
        <v>6082.7</v>
      </c>
      <c r="S1198" s="30">
        <v>96.682000000000002</v>
      </c>
      <c r="T1198" s="50">
        <v>6.7073</v>
      </c>
      <c r="U1198" s="50">
        <v>6.7069999999999999</v>
      </c>
      <c r="V1198" s="50" t="s">
        <v>385</v>
      </c>
      <c r="W1198" s="22" t="s">
        <v>385</v>
      </c>
      <c r="X1198" s="22" t="s">
        <v>385</v>
      </c>
    </row>
    <row r="1199" spans="1:24" ht="18.75" customHeight="1">
      <c r="A1199" s="176">
        <v>43529</v>
      </c>
      <c r="B1199" s="50">
        <v>162.27180000000001</v>
      </c>
      <c r="C1199" s="50">
        <v>228.4922</v>
      </c>
      <c r="D1199" s="50"/>
      <c r="E1199" s="50">
        <v>14.74</v>
      </c>
      <c r="F1199" s="51">
        <v>2.4330000000000001E-2</v>
      </c>
      <c r="G1199" s="51">
        <v>2.5446E-2</v>
      </c>
      <c r="H1199" s="51">
        <v>2.5246000000000001E-2</v>
      </c>
      <c r="I1199" s="51">
        <v>2.5277000000000001E-2</v>
      </c>
      <c r="J1199" s="51">
        <v>2.7168999999999999E-2</v>
      </c>
      <c r="K1199" s="51">
        <v>2.6256000000000002E-2</v>
      </c>
      <c r="L1199" s="51">
        <v>3.0810000000000001E-2</v>
      </c>
      <c r="M1199" s="51">
        <v>2.5246000000000001E-2</v>
      </c>
      <c r="N1199" s="51">
        <v>2.6599999999999999E-2</v>
      </c>
      <c r="O1199" s="52">
        <v>132.82210000000001</v>
      </c>
      <c r="P1199" s="50">
        <v>1300</v>
      </c>
      <c r="Q1199" s="52">
        <v>2487.31</v>
      </c>
      <c r="R1199" s="50">
        <v>6082.7</v>
      </c>
      <c r="S1199" s="30">
        <v>96.527000000000001</v>
      </c>
      <c r="T1199" s="50">
        <v>6.7061999999999999</v>
      </c>
      <c r="U1199" s="50">
        <v>6.7140000000000004</v>
      </c>
      <c r="V1199" s="50" t="s">
        <v>385</v>
      </c>
      <c r="W1199" s="22" t="s">
        <v>385</v>
      </c>
      <c r="X1199" s="22" t="s">
        <v>385</v>
      </c>
    </row>
    <row r="1200" spans="1:24" ht="18.75" customHeight="1">
      <c r="A1200" s="176">
        <v>43528</v>
      </c>
      <c r="B1200" s="50">
        <v>162.19139999999999</v>
      </c>
      <c r="C1200" s="50">
        <v>228.13290000000001</v>
      </c>
      <c r="D1200" s="50"/>
      <c r="E1200" s="50">
        <v>14.63</v>
      </c>
      <c r="F1200" s="51">
        <v>2.4243000000000001E-2</v>
      </c>
      <c r="G1200" s="51">
        <v>2.5405E-2</v>
      </c>
      <c r="H1200" s="51">
        <v>2.5163000000000001E-2</v>
      </c>
      <c r="I1200" s="51">
        <v>2.5276E-2</v>
      </c>
      <c r="J1200" s="51">
        <v>2.7223000000000001E-2</v>
      </c>
      <c r="K1200" s="51">
        <v>2.6280000000000001E-2</v>
      </c>
      <c r="L1200" s="51">
        <v>3.0890999999999998E-2</v>
      </c>
      <c r="M1200" s="51">
        <v>2.5163000000000001E-2</v>
      </c>
      <c r="N1200" s="51">
        <v>2.6599999999999999E-2</v>
      </c>
      <c r="O1200" s="52">
        <v>132.74940000000001</v>
      </c>
      <c r="P1200" s="50">
        <v>1300</v>
      </c>
      <c r="Q1200" s="52">
        <v>2487.31</v>
      </c>
      <c r="R1200" s="50">
        <v>6082.7</v>
      </c>
      <c r="S1200" s="30">
        <v>96.156999999999996</v>
      </c>
      <c r="T1200" s="50">
        <v>6.6940999999999997</v>
      </c>
      <c r="U1200" s="50">
        <v>6.7034000000000002</v>
      </c>
      <c r="V1200" s="50" t="s">
        <v>385</v>
      </c>
      <c r="W1200" s="22" t="s">
        <v>385</v>
      </c>
      <c r="X1200" s="22" t="s">
        <v>385</v>
      </c>
    </row>
    <row r="1201" spans="1:24" ht="18.75" customHeight="1">
      <c r="A1201" s="176">
        <v>43525</v>
      </c>
      <c r="B1201" s="50">
        <v>161.85830000000001</v>
      </c>
      <c r="C1201" s="50">
        <v>227.57900000000001</v>
      </c>
      <c r="D1201" s="50"/>
      <c r="E1201" s="50">
        <v>13.57</v>
      </c>
      <c r="F1201" s="51">
        <v>2.4296000000000002E-2</v>
      </c>
      <c r="G1201" s="51">
        <v>2.5526E-2</v>
      </c>
      <c r="H1201" s="51">
        <v>2.5329000000000001E-2</v>
      </c>
      <c r="I1201" s="51">
        <v>2.5562000000000001E-2</v>
      </c>
      <c r="J1201" s="51">
        <v>2.7531E-2</v>
      </c>
      <c r="K1201" s="51">
        <v>2.6602000000000001E-2</v>
      </c>
      <c r="L1201" s="51">
        <v>3.1226E-2</v>
      </c>
      <c r="M1201" s="51">
        <v>2.5329000000000001E-2</v>
      </c>
      <c r="N1201" s="51">
        <v>2.6599999999999999E-2</v>
      </c>
      <c r="O1201" s="52">
        <v>132.65199999999999</v>
      </c>
      <c r="P1201" s="50">
        <v>1300</v>
      </c>
      <c r="Q1201" s="52">
        <v>2575.58</v>
      </c>
      <c r="R1201" s="50">
        <v>5991.2</v>
      </c>
      <c r="S1201" s="30">
        <v>96.153999999999996</v>
      </c>
      <c r="T1201" s="50">
        <v>6.6871999999999998</v>
      </c>
      <c r="U1201" s="50">
        <v>6.6817000000000002</v>
      </c>
      <c r="V1201" s="50" t="s">
        <v>385</v>
      </c>
      <c r="W1201" s="22" t="s">
        <v>385</v>
      </c>
      <c r="X1201" s="22" t="s">
        <v>385</v>
      </c>
    </row>
    <row r="1202" spans="1:24" ht="18.75" customHeight="1">
      <c r="A1202" s="176">
        <v>43524</v>
      </c>
      <c r="B1202" s="50">
        <v>162.06720000000001</v>
      </c>
      <c r="C1202" s="50">
        <v>227.49780000000001</v>
      </c>
      <c r="D1202" s="50"/>
      <c r="E1202" s="50">
        <v>14.78</v>
      </c>
      <c r="F1202" s="51">
        <v>2.4326E-2</v>
      </c>
      <c r="G1202" s="51">
        <v>2.5141E-2</v>
      </c>
      <c r="H1202" s="51">
        <v>2.4943E-2</v>
      </c>
      <c r="I1202" s="51">
        <v>2.5121999999999998E-2</v>
      </c>
      <c r="J1202" s="51">
        <v>2.7150000000000001E-2</v>
      </c>
      <c r="K1202" s="51">
        <v>2.6204999999999999E-2</v>
      </c>
      <c r="L1202" s="51">
        <v>3.0802E-2</v>
      </c>
      <c r="M1202" s="51">
        <v>2.4943E-2</v>
      </c>
      <c r="N1202" s="51">
        <v>2.6599999999999999E-2</v>
      </c>
      <c r="O1202" s="52">
        <v>132.65020000000001</v>
      </c>
      <c r="P1202" s="50">
        <v>1300</v>
      </c>
      <c r="Q1202" s="52">
        <v>2575.58</v>
      </c>
      <c r="R1202" s="50">
        <v>5991.2</v>
      </c>
      <c r="S1202" s="30">
        <v>96.003</v>
      </c>
      <c r="T1202" s="50">
        <v>6.7001999999999997</v>
      </c>
      <c r="U1202" s="50">
        <v>6.6863000000000001</v>
      </c>
      <c r="V1202" s="50" t="s">
        <v>385</v>
      </c>
      <c r="W1202" s="22" t="s">
        <v>385</v>
      </c>
      <c r="X1202" s="22" t="s">
        <v>385</v>
      </c>
    </row>
    <row r="1203" spans="1:24" ht="18.75" customHeight="1">
      <c r="A1203" s="176">
        <v>43523</v>
      </c>
      <c r="B1203" s="50">
        <v>162.08160000000001</v>
      </c>
      <c r="C1203" s="50">
        <v>226.9272</v>
      </c>
      <c r="D1203" s="50"/>
      <c r="E1203" s="50">
        <v>14.7</v>
      </c>
      <c r="F1203" s="51">
        <v>2.4354000000000001E-2</v>
      </c>
      <c r="G1203" s="51">
        <v>2.4979999999999999E-2</v>
      </c>
      <c r="H1203" s="51">
        <v>2.4667999999999999E-2</v>
      </c>
      <c r="I1203" s="51">
        <v>2.4802999999999999E-2</v>
      </c>
      <c r="J1203" s="51">
        <v>2.6825000000000002E-2</v>
      </c>
      <c r="K1203" s="51">
        <v>2.581E-2</v>
      </c>
      <c r="L1203" s="51">
        <v>3.0648000000000002E-2</v>
      </c>
      <c r="M1203" s="51">
        <v>2.4667999999999999E-2</v>
      </c>
      <c r="N1203" s="51">
        <v>2.6599999999999999E-2</v>
      </c>
      <c r="O1203" s="52">
        <v>132.75960000000001</v>
      </c>
      <c r="P1203" s="50">
        <v>1300</v>
      </c>
      <c r="Q1203" s="52">
        <v>2575.58</v>
      </c>
      <c r="R1203" s="50">
        <v>5991.2</v>
      </c>
      <c r="S1203" s="30">
        <v>96.412999999999997</v>
      </c>
      <c r="T1203" s="50">
        <v>6.6890999999999998</v>
      </c>
      <c r="U1203" s="50">
        <v>6.6829999999999998</v>
      </c>
      <c r="V1203" s="50" t="s">
        <v>385</v>
      </c>
      <c r="W1203" s="22" t="s">
        <v>385</v>
      </c>
      <c r="X1203" s="22" t="s">
        <v>385</v>
      </c>
    </row>
    <row r="1204" spans="1:24" ht="18.75" customHeight="1">
      <c r="A1204" s="176">
        <v>43522</v>
      </c>
      <c r="B1204" s="50">
        <v>162.3092</v>
      </c>
      <c r="C1204" s="50">
        <v>226.56110000000001</v>
      </c>
      <c r="D1204" s="50"/>
      <c r="E1204" s="50">
        <v>15.17</v>
      </c>
      <c r="F1204" s="51">
        <v>2.4381E-2</v>
      </c>
      <c r="G1204" s="51">
        <v>2.4819000000000001E-2</v>
      </c>
      <c r="H1204" s="51">
        <v>2.4448999999999999E-2</v>
      </c>
      <c r="I1204" s="51">
        <v>2.4451000000000001E-2</v>
      </c>
      <c r="J1204" s="51">
        <v>2.6356999999999998E-2</v>
      </c>
      <c r="K1204" s="51">
        <v>2.5308000000000001E-2</v>
      </c>
      <c r="L1204" s="51">
        <v>3.0054999999999998E-2</v>
      </c>
      <c r="M1204" s="51">
        <v>2.4448999999999999E-2</v>
      </c>
      <c r="N1204" s="51">
        <v>2.6599999999999999E-2</v>
      </c>
      <c r="O1204" s="52">
        <v>132.7731</v>
      </c>
      <c r="P1204" s="50">
        <v>1300</v>
      </c>
      <c r="Q1204" s="52">
        <v>2575.58</v>
      </c>
      <c r="R1204" s="50">
        <v>5991.2</v>
      </c>
      <c r="S1204" s="30">
        <v>96.507000000000005</v>
      </c>
      <c r="T1204" s="50">
        <v>6.7137000000000002</v>
      </c>
      <c r="U1204" s="50">
        <v>6.7096</v>
      </c>
      <c r="V1204" s="50" t="s">
        <v>385</v>
      </c>
      <c r="W1204" s="22" t="s">
        <v>385</v>
      </c>
      <c r="X1204" s="22" t="s">
        <v>385</v>
      </c>
    </row>
    <row r="1205" spans="1:24" ht="18.75" customHeight="1">
      <c r="A1205" s="176">
        <v>43521</v>
      </c>
      <c r="B1205" s="50">
        <v>162.09520000000001</v>
      </c>
      <c r="C1205" s="50">
        <v>226.37129999999999</v>
      </c>
      <c r="D1205" s="50"/>
      <c r="E1205" s="50">
        <v>14.85</v>
      </c>
      <c r="F1205" s="51">
        <v>2.4396999999999999E-2</v>
      </c>
      <c r="G1205" s="51">
        <v>2.5058E-2</v>
      </c>
      <c r="H1205" s="51">
        <v>2.4697E-2</v>
      </c>
      <c r="I1205" s="51">
        <v>2.4760999999999998E-2</v>
      </c>
      <c r="J1205" s="51">
        <v>2.6626E-2</v>
      </c>
      <c r="K1205" s="51">
        <v>2.5579999999999999E-2</v>
      </c>
      <c r="L1205" s="51">
        <v>3.0270999999999999E-2</v>
      </c>
      <c r="M1205" s="51">
        <v>2.4697E-2</v>
      </c>
      <c r="N1205" s="51">
        <v>2.6599999999999999E-2</v>
      </c>
      <c r="O1205" s="52">
        <v>132.71879999999999</v>
      </c>
      <c r="P1205" s="50">
        <v>1300</v>
      </c>
      <c r="Q1205" s="52">
        <v>2575.58</v>
      </c>
      <c r="R1205" s="50">
        <v>5991.2</v>
      </c>
      <c r="S1205" s="30">
        <v>96.605000000000004</v>
      </c>
      <c r="T1205" s="50">
        <v>6.7225999999999999</v>
      </c>
      <c r="U1205" s="50">
        <v>6.7233999999999998</v>
      </c>
      <c r="V1205" s="50" t="s">
        <v>385</v>
      </c>
      <c r="W1205" s="22" t="s">
        <v>385</v>
      </c>
      <c r="X1205" s="22" t="s">
        <v>385</v>
      </c>
    </row>
    <row r="1206" spans="1:24" ht="18.75" customHeight="1">
      <c r="A1206" s="176">
        <v>43518</v>
      </c>
      <c r="B1206" s="50">
        <v>162.09460000000001</v>
      </c>
      <c r="C1206" s="50">
        <v>226.4246</v>
      </c>
      <c r="D1206" s="50"/>
      <c r="E1206" s="50">
        <v>13.51</v>
      </c>
      <c r="F1206" s="51">
        <v>2.4424000000000001E-2</v>
      </c>
      <c r="G1206" s="51">
        <v>2.4933E-2</v>
      </c>
      <c r="H1206" s="51">
        <v>2.4615000000000001E-2</v>
      </c>
      <c r="I1206" s="51">
        <v>2.4709999999999999E-2</v>
      </c>
      <c r="J1206" s="51">
        <v>2.6518E-2</v>
      </c>
      <c r="K1206" s="51">
        <v>2.5506000000000001E-2</v>
      </c>
      <c r="L1206" s="51">
        <v>3.0158999999999998E-2</v>
      </c>
      <c r="M1206" s="51">
        <v>2.4615000000000001E-2</v>
      </c>
      <c r="N1206" s="51">
        <v>2.6599999999999999E-2</v>
      </c>
      <c r="O1206" s="52">
        <v>132.76249999999999</v>
      </c>
      <c r="P1206" s="50">
        <v>1300</v>
      </c>
      <c r="Q1206" s="52">
        <v>2575.58</v>
      </c>
      <c r="R1206" s="50">
        <v>5991.2</v>
      </c>
      <c r="S1206" s="30">
        <v>96.453999999999994</v>
      </c>
      <c r="T1206" s="50">
        <v>6.7213000000000003</v>
      </c>
      <c r="U1206" s="50">
        <v>6.7188999999999997</v>
      </c>
      <c r="V1206" s="50" t="s">
        <v>385</v>
      </c>
      <c r="W1206" s="22" t="s">
        <v>385</v>
      </c>
      <c r="X1206" s="22" t="s">
        <v>385</v>
      </c>
    </row>
    <row r="1207" spans="1:24" ht="18.75" customHeight="1">
      <c r="A1207" s="176">
        <v>43517</v>
      </c>
      <c r="B1207" s="50">
        <v>161.8485</v>
      </c>
      <c r="C1207" s="50">
        <v>226.90379999999999</v>
      </c>
      <c r="D1207" s="50"/>
      <c r="E1207" s="50">
        <v>14.46</v>
      </c>
      <c r="F1207" s="51">
        <v>2.4428999999999999E-2</v>
      </c>
      <c r="G1207" s="51">
        <v>2.5285999999999999E-2</v>
      </c>
      <c r="H1207" s="51">
        <v>2.5054E-2</v>
      </c>
      <c r="I1207" s="51">
        <v>2.5134E-2</v>
      </c>
      <c r="J1207" s="51">
        <v>2.6914E-2</v>
      </c>
      <c r="K1207" s="51">
        <v>2.5951999999999999E-2</v>
      </c>
      <c r="L1207" s="51">
        <v>3.0495000000000001E-2</v>
      </c>
      <c r="M1207" s="51">
        <v>2.5054E-2</v>
      </c>
      <c r="N1207" s="51">
        <v>2.64E-2</v>
      </c>
      <c r="O1207" s="52">
        <v>132.74019999999999</v>
      </c>
      <c r="P1207" s="50">
        <v>1300</v>
      </c>
      <c r="Q1207" s="52">
        <v>2575.58</v>
      </c>
      <c r="R1207" s="50">
        <v>5991.2</v>
      </c>
      <c r="S1207" s="30">
        <v>96.52</v>
      </c>
      <c r="T1207" s="50">
        <v>6.7586000000000004</v>
      </c>
      <c r="U1207" s="50">
        <v>6.7454000000000001</v>
      </c>
      <c r="V1207" s="50" t="s">
        <v>385</v>
      </c>
      <c r="W1207" s="22" t="s">
        <v>385</v>
      </c>
      <c r="X1207" s="22" t="s">
        <v>385</v>
      </c>
    </row>
    <row r="1208" spans="1:24" ht="18.75" customHeight="1">
      <c r="A1208" s="176">
        <v>43516</v>
      </c>
      <c r="B1208" s="50">
        <v>162.059</v>
      </c>
      <c r="C1208" s="50">
        <v>226.9023</v>
      </c>
      <c r="D1208" s="50"/>
      <c r="E1208" s="50">
        <v>14.02</v>
      </c>
      <c r="F1208" s="51">
        <v>2.4354000000000001E-2</v>
      </c>
      <c r="G1208" s="51">
        <v>2.4975000000000001E-2</v>
      </c>
      <c r="H1208" s="51">
        <v>2.4643999999999999E-2</v>
      </c>
      <c r="I1208" s="51">
        <v>2.4677000000000001E-2</v>
      </c>
      <c r="J1208" s="51">
        <v>2.6446999999999998E-2</v>
      </c>
      <c r="K1208" s="51">
        <v>2.5433999999999998E-2</v>
      </c>
      <c r="L1208" s="51">
        <v>2.9951999999999999E-2</v>
      </c>
      <c r="M1208" s="51">
        <v>2.4643999999999999E-2</v>
      </c>
      <c r="N1208" s="51">
        <v>2.63E-2</v>
      </c>
      <c r="O1208" s="52">
        <v>132.6782</v>
      </c>
      <c r="P1208" s="50">
        <v>1300</v>
      </c>
      <c r="Q1208" s="52">
        <v>2575.58</v>
      </c>
      <c r="R1208" s="50">
        <v>5991.2</v>
      </c>
      <c r="S1208" s="30">
        <v>96.903999999999996</v>
      </c>
      <c r="T1208" s="50">
        <v>6.7667000000000002</v>
      </c>
      <c r="U1208" s="50">
        <v>6.7737999999999996</v>
      </c>
      <c r="V1208" s="50" t="s">
        <v>385</v>
      </c>
      <c r="W1208" s="22" t="s">
        <v>385</v>
      </c>
      <c r="X1208" s="22" t="s">
        <v>385</v>
      </c>
    </row>
    <row r="1209" spans="1:24" ht="18.75" customHeight="1">
      <c r="A1209" s="176">
        <v>43515</v>
      </c>
      <c r="B1209" s="50">
        <v>162.07419999999999</v>
      </c>
      <c r="C1209" s="50">
        <v>226.8777</v>
      </c>
      <c r="D1209" s="50"/>
      <c r="E1209" s="50">
        <v>14.88</v>
      </c>
      <c r="F1209" s="51">
        <v>2.419E-2</v>
      </c>
      <c r="G1209" s="51">
        <v>2.4871999999999998E-2</v>
      </c>
      <c r="H1209" s="51">
        <v>2.4563000000000001E-2</v>
      </c>
      <c r="I1209" s="51">
        <v>2.4576000000000001E-2</v>
      </c>
      <c r="J1209" s="51">
        <v>2.6339000000000001E-2</v>
      </c>
      <c r="K1209" s="51">
        <v>2.5360000000000001E-2</v>
      </c>
      <c r="L1209" s="51">
        <v>2.9777999999999999E-2</v>
      </c>
      <c r="M1209" s="51">
        <v>2.4563000000000001E-2</v>
      </c>
      <c r="N1209" s="51">
        <v>2.6380000000000001E-2</v>
      </c>
      <c r="O1209" s="52">
        <v>132.65289999999999</v>
      </c>
      <c r="P1209" s="50">
        <v>1300</v>
      </c>
      <c r="Q1209" s="52">
        <v>2575.58</v>
      </c>
      <c r="R1209" s="50">
        <v>5991.2</v>
      </c>
      <c r="S1209" s="30">
        <v>96.903999999999996</v>
      </c>
      <c r="T1209" s="50">
        <v>6.7732000000000001</v>
      </c>
      <c r="U1209" s="50">
        <v>6.7705000000000002</v>
      </c>
      <c r="V1209" s="50" t="s">
        <v>385</v>
      </c>
      <c r="W1209" s="22" t="s">
        <v>385</v>
      </c>
      <c r="X1209" s="22" t="s">
        <v>385</v>
      </c>
    </row>
    <row r="1210" spans="1:24" ht="18.75" customHeight="1">
      <c r="A1210" s="176">
        <v>43514</v>
      </c>
      <c r="B1210" s="50">
        <v>161.696</v>
      </c>
      <c r="C1210" s="50">
        <v>225.85050000000001</v>
      </c>
      <c r="D1210" s="50"/>
      <c r="E1210" s="50">
        <v>14.91</v>
      </c>
      <c r="F1210" s="51">
        <v>2.4192000000000002E-2</v>
      </c>
      <c r="G1210" s="51">
        <v>2.5141E-2</v>
      </c>
      <c r="H1210" s="51">
        <v>2.4889999999999999E-2</v>
      </c>
      <c r="I1210" s="51">
        <v>2.4930999999999998E-2</v>
      </c>
      <c r="J1210" s="51">
        <v>2.6626E-2</v>
      </c>
      <c r="K1210" s="51">
        <v>2.5656000000000002E-2</v>
      </c>
      <c r="L1210" s="51">
        <v>2.9936000000000001E-2</v>
      </c>
      <c r="M1210" s="51">
        <v>2.4889999999999999E-2</v>
      </c>
      <c r="N1210" s="51">
        <v>2.614E-2</v>
      </c>
      <c r="O1210" s="52">
        <v>132.58920000000001</v>
      </c>
      <c r="P1210" s="50">
        <v>1300</v>
      </c>
      <c r="Q1210" s="52">
        <v>2575.58</v>
      </c>
      <c r="R1210" s="50">
        <v>5991.2</v>
      </c>
      <c r="S1210" s="30">
        <v>96.977999999999994</v>
      </c>
      <c r="T1210" s="50">
        <v>6.7720000000000002</v>
      </c>
      <c r="U1210" s="50">
        <v>6.7801999999999998</v>
      </c>
      <c r="V1210" s="50" t="s">
        <v>385</v>
      </c>
      <c r="W1210" s="22" t="s">
        <v>385</v>
      </c>
      <c r="X1210" s="22" t="s">
        <v>385</v>
      </c>
    </row>
    <row r="1211" spans="1:24" ht="18.75" customHeight="1">
      <c r="A1211" s="176">
        <v>43511</v>
      </c>
      <c r="B1211" s="50">
        <v>161.696</v>
      </c>
      <c r="C1211" s="50">
        <v>225.85050000000001</v>
      </c>
      <c r="D1211" s="50"/>
      <c r="E1211" s="50">
        <v>14.91</v>
      </c>
      <c r="F1211" s="51">
        <v>2.4192000000000002E-2</v>
      </c>
      <c r="G1211" s="51">
        <v>2.5141E-2</v>
      </c>
      <c r="H1211" s="51">
        <v>2.4889999999999999E-2</v>
      </c>
      <c r="I1211" s="51">
        <v>2.4930999999999998E-2</v>
      </c>
      <c r="J1211" s="51">
        <v>2.6626E-2</v>
      </c>
      <c r="K1211" s="51">
        <v>2.5656000000000002E-2</v>
      </c>
      <c r="L1211" s="51">
        <v>2.9936000000000001E-2</v>
      </c>
      <c r="M1211" s="51">
        <v>2.4889999999999999E-2</v>
      </c>
      <c r="N1211" s="51">
        <v>2.614E-2</v>
      </c>
      <c r="O1211" s="52">
        <v>132.55350000000001</v>
      </c>
      <c r="P1211" s="50">
        <v>1300</v>
      </c>
      <c r="Q1211" s="52">
        <v>2575.58</v>
      </c>
      <c r="R1211" s="50">
        <v>5991.2</v>
      </c>
      <c r="S1211" s="30">
        <v>97.129000000000005</v>
      </c>
      <c r="T1211" s="50">
        <v>6.7603999999999997</v>
      </c>
      <c r="U1211" s="50">
        <v>6.7834000000000003</v>
      </c>
      <c r="V1211" s="50" t="s">
        <v>385</v>
      </c>
      <c r="W1211" s="22" t="s">
        <v>385</v>
      </c>
      <c r="X1211" s="22" t="s">
        <v>385</v>
      </c>
    </row>
    <row r="1212" spans="1:24" ht="18.75" customHeight="1">
      <c r="A1212" s="176">
        <v>43510</v>
      </c>
      <c r="B1212" s="50">
        <v>161.7122</v>
      </c>
      <c r="C1212" s="50">
        <v>225.56389999999999</v>
      </c>
      <c r="D1212" s="50"/>
      <c r="E1212" s="50">
        <v>16.22</v>
      </c>
      <c r="F1212" s="51">
        <v>2.4198000000000001E-2</v>
      </c>
      <c r="G1212" s="51">
        <v>2.4934999999999999E-2</v>
      </c>
      <c r="H1212" s="51">
        <v>2.4728E-2</v>
      </c>
      <c r="I1212" s="51">
        <v>2.4729000000000001E-2</v>
      </c>
      <c r="J1212" s="51">
        <v>2.6536000000000001E-2</v>
      </c>
      <c r="K1212" s="51">
        <v>2.5534000000000001E-2</v>
      </c>
      <c r="L1212" s="51">
        <v>2.9975999999999999E-2</v>
      </c>
      <c r="M1212" s="51">
        <v>2.4728E-2</v>
      </c>
      <c r="N1212" s="51">
        <v>2.614E-2</v>
      </c>
      <c r="O1212" s="52">
        <v>132.24539999999999</v>
      </c>
      <c r="P1212" s="50">
        <v>1300</v>
      </c>
      <c r="Q1212" s="52">
        <v>2575.58</v>
      </c>
      <c r="R1212" s="50">
        <v>5991.2</v>
      </c>
      <c r="S1212" s="30">
        <v>96.709000000000003</v>
      </c>
      <c r="T1212" s="50">
        <v>6.774</v>
      </c>
      <c r="U1212" s="50">
        <v>6.7737999999999996</v>
      </c>
      <c r="V1212" s="50" t="s">
        <v>385</v>
      </c>
      <c r="W1212" s="22" t="s">
        <v>385</v>
      </c>
      <c r="X1212" s="22" t="s">
        <v>385</v>
      </c>
    </row>
    <row r="1213" spans="1:24" ht="18.75" customHeight="1">
      <c r="A1213" s="176">
        <v>43509</v>
      </c>
      <c r="B1213" s="50">
        <v>161.3245</v>
      </c>
      <c r="C1213" s="50">
        <v>225.21600000000001</v>
      </c>
      <c r="D1213" s="50"/>
      <c r="E1213" s="50">
        <v>15.65</v>
      </c>
      <c r="F1213" s="51">
        <v>2.4277E-2</v>
      </c>
      <c r="G1213" s="51">
        <v>2.5305000000000001E-2</v>
      </c>
      <c r="H1213" s="51">
        <v>2.5190000000000001E-2</v>
      </c>
      <c r="I1213" s="51">
        <v>2.5235E-2</v>
      </c>
      <c r="J1213" s="51">
        <v>2.7021E-2</v>
      </c>
      <c r="K1213" s="51">
        <v>2.6075999999999998E-2</v>
      </c>
      <c r="L1213" s="51">
        <v>3.0311000000000001E-2</v>
      </c>
      <c r="M1213" s="51">
        <v>2.5190000000000001E-2</v>
      </c>
      <c r="N1213" s="51">
        <v>2.6169999999999999E-2</v>
      </c>
      <c r="O1213" s="52">
        <v>132.11160000000001</v>
      </c>
      <c r="P1213" s="50">
        <v>1300</v>
      </c>
      <c r="Q1213" s="52">
        <v>2575.58</v>
      </c>
      <c r="R1213" s="50">
        <v>5991.2</v>
      </c>
      <c r="S1213" s="30">
        <v>97.057000000000002</v>
      </c>
      <c r="T1213" s="50">
        <v>6.7923</v>
      </c>
      <c r="U1213" s="50">
        <v>6.8003999999999998</v>
      </c>
      <c r="V1213" s="50" t="s">
        <v>385</v>
      </c>
      <c r="W1213" s="22" t="s">
        <v>385</v>
      </c>
      <c r="X1213" s="22" t="s">
        <v>385</v>
      </c>
    </row>
    <row r="1214" spans="1:24" ht="18.75" customHeight="1">
      <c r="A1214" s="176">
        <v>43508</v>
      </c>
      <c r="B1214" s="50">
        <v>161.364</v>
      </c>
      <c r="C1214" s="50">
        <v>225.03149999999999</v>
      </c>
      <c r="D1214" s="50"/>
      <c r="E1214" s="50">
        <v>15.43</v>
      </c>
      <c r="F1214" s="51">
        <v>2.4253E-2</v>
      </c>
      <c r="G1214" s="51">
        <v>2.5059000000000001E-2</v>
      </c>
      <c r="H1214" s="51">
        <v>2.4891E-2</v>
      </c>
      <c r="I1214" s="51">
        <v>2.4965000000000001E-2</v>
      </c>
      <c r="J1214" s="51">
        <v>2.6877000000000002E-2</v>
      </c>
      <c r="K1214" s="51">
        <v>2.5878999999999999E-2</v>
      </c>
      <c r="L1214" s="51">
        <v>3.0247E-2</v>
      </c>
      <c r="M1214" s="51">
        <v>2.4891E-2</v>
      </c>
      <c r="N1214" s="51">
        <v>2.622E-2</v>
      </c>
      <c r="O1214" s="52">
        <v>132.0445</v>
      </c>
      <c r="P1214" s="50">
        <v>1300</v>
      </c>
      <c r="Q1214" s="52">
        <v>2575.58</v>
      </c>
      <c r="R1214" s="50">
        <v>5991.2</v>
      </c>
      <c r="S1214" s="30">
        <v>96.637</v>
      </c>
      <c r="T1214" s="50">
        <v>6.7454000000000001</v>
      </c>
      <c r="U1214" s="50">
        <v>6.7847</v>
      </c>
      <c r="V1214" s="50" t="s">
        <v>385</v>
      </c>
      <c r="W1214" s="22" t="s">
        <v>385</v>
      </c>
      <c r="X1214" s="22" t="s">
        <v>385</v>
      </c>
    </row>
    <row r="1215" spans="1:24" ht="18.75" customHeight="1">
      <c r="A1215" s="176">
        <v>43507</v>
      </c>
      <c r="B1215" s="50">
        <v>161.4006</v>
      </c>
      <c r="C1215" s="50">
        <v>224.60429999999999</v>
      </c>
      <c r="D1215" s="50"/>
      <c r="E1215" s="50">
        <v>15.97</v>
      </c>
      <c r="F1215" s="51">
        <v>2.4243000000000001E-2</v>
      </c>
      <c r="G1215" s="51">
        <v>2.4854000000000001E-2</v>
      </c>
      <c r="H1215" s="51">
        <v>2.462E-2</v>
      </c>
      <c r="I1215" s="51">
        <v>2.4663000000000001E-2</v>
      </c>
      <c r="J1215" s="51">
        <v>2.6536000000000001E-2</v>
      </c>
      <c r="K1215" s="51">
        <v>2.5534999999999999E-2</v>
      </c>
      <c r="L1215" s="51">
        <v>2.9921E-2</v>
      </c>
      <c r="M1215" s="51">
        <v>2.462E-2</v>
      </c>
      <c r="N1215" s="51">
        <v>2.6519999999999998E-2</v>
      </c>
      <c r="O1215" s="52">
        <v>132.02860000000001</v>
      </c>
      <c r="P1215" s="50">
        <v>1300</v>
      </c>
      <c r="Q1215" s="52">
        <v>2575.58</v>
      </c>
      <c r="R1215" s="50">
        <v>5991.2</v>
      </c>
      <c r="S1215" s="30">
        <v>96.507000000000005</v>
      </c>
      <c r="T1215" s="50">
        <v>6.7454000000000001</v>
      </c>
      <c r="U1215" s="50">
        <v>6.7843999999999998</v>
      </c>
      <c r="V1215" s="50" t="s">
        <v>385</v>
      </c>
      <c r="W1215" s="22" t="s">
        <v>385</v>
      </c>
      <c r="X1215" s="22" t="s">
        <v>385</v>
      </c>
    </row>
    <row r="1216" spans="1:24" ht="18.75" customHeight="1">
      <c r="A1216" s="176">
        <v>43504</v>
      </c>
      <c r="B1216" s="50">
        <v>161.5307</v>
      </c>
      <c r="C1216" s="50">
        <v>224.3605</v>
      </c>
      <c r="D1216" s="50"/>
      <c r="E1216" s="50">
        <v>15.72</v>
      </c>
      <c r="F1216" s="51">
        <v>2.4115999999999999E-2</v>
      </c>
      <c r="G1216" s="51">
        <v>2.4649999999999998E-2</v>
      </c>
      <c r="H1216" s="51">
        <v>2.4402E-2</v>
      </c>
      <c r="I1216" s="51">
        <v>2.4445000000000001E-2</v>
      </c>
      <c r="J1216" s="51">
        <v>2.6339000000000001E-2</v>
      </c>
      <c r="K1216" s="51">
        <v>2.5315000000000001E-2</v>
      </c>
      <c r="L1216" s="51">
        <v>2.9801999999999999E-2</v>
      </c>
      <c r="M1216" s="51">
        <v>2.4402E-2</v>
      </c>
      <c r="N1216" s="51">
        <v>2.6519999999999998E-2</v>
      </c>
      <c r="O1216" s="52">
        <v>132.01419999999999</v>
      </c>
      <c r="P1216" s="50">
        <v>1300</v>
      </c>
      <c r="Q1216" s="52">
        <v>2575.58</v>
      </c>
      <c r="R1216" s="50">
        <v>5991.2</v>
      </c>
      <c r="S1216" s="30">
        <v>96.39</v>
      </c>
      <c r="T1216" s="50">
        <v>6.7454000000000001</v>
      </c>
      <c r="U1216" s="50">
        <v>6.7782</v>
      </c>
      <c r="V1216" s="50" t="s">
        <v>385</v>
      </c>
      <c r="W1216" s="22" t="s">
        <v>385</v>
      </c>
      <c r="X1216" s="22" t="s">
        <v>385</v>
      </c>
    </row>
    <row r="1217" spans="1:24" ht="18.75" customHeight="1">
      <c r="A1217" s="176">
        <v>43503</v>
      </c>
      <c r="B1217" s="50">
        <v>161.39490000000001</v>
      </c>
      <c r="C1217" s="50">
        <v>224.17679999999999</v>
      </c>
      <c r="D1217" s="50"/>
      <c r="E1217" s="50">
        <v>16.37</v>
      </c>
      <c r="F1217" s="51">
        <v>2.3966999999999999E-2</v>
      </c>
      <c r="G1217" s="51">
        <v>2.4795000000000001E-2</v>
      </c>
      <c r="H1217" s="51">
        <v>2.4565E-2</v>
      </c>
      <c r="I1217" s="51">
        <v>2.4629999999999999E-2</v>
      </c>
      <c r="J1217" s="51">
        <v>2.6571999999999998E-2</v>
      </c>
      <c r="K1217" s="51">
        <v>2.5512E-2</v>
      </c>
      <c r="L1217" s="51">
        <v>2.9947000000000001E-2</v>
      </c>
      <c r="M1217" s="51">
        <v>2.4565E-2</v>
      </c>
      <c r="N1217" s="51">
        <v>2.6519999999999998E-2</v>
      </c>
      <c r="O1217" s="52">
        <v>131.99189999999999</v>
      </c>
      <c r="P1217" s="50">
        <v>1300</v>
      </c>
      <c r="Q1217" s="52">
        <v>2575.58</v>
      </c>
      <c r="R1217" s="50">
        <v>5991.2</v>
      </c>
      <c r="S1217" s="30">
        <v>96.066999999999993</v>
      </c>
      <c r="T1217" s="50">
        <v>6.7454000000000001</v>
      </c>
      <c r="U1217" s="50">
        <v>6.7628000000000004</v>
      </c>
      <c r="V1217" s="50" t="s">
        <v>385</v>
      </c>
      <c r="W1217" s="22" t="s">
        <v>385</v>
      </c>
      <c r="X1217" s="22" t="s">
        <v>385</v>
      </c>
    </row>
    <row r="1218" spans="1:24" ht="18.75" customHeight="1">
      <c r="A1218" s="176">
        <v>43502</v>
      </c>
      <c r="B1218" s="50">
        <v>161.01750000000001</v>
      </c>
      <c r="C1218" s="50">
        <v>224.08860000000001</v>
      </c>
      <c r="D1218" s="50"/>
      <c r="E1218" s="50">
        <v>15.38</v>
      </c>
      <c r="F1218" s="51">
        <v>2.4122999999999999E-2</v>
      </c>
      <c r="G1218" s="51">
        <v>2.5243000000000002E-2</v>
      </c>
      <c r="H1218" s="51">
        <v>2.4972999999999999E-2</v>
      </c>
      <c r="I1218" s="51">
        <v>2.5033E-2</v>
      </c>
      <c r="J1218" s="51">
        <v>2.6946000000000001E-2</v>
      </c>
      <c r="K1218" s="51">
        <v>2.5905000000000001E-2</v>
      </c>
      <c r="L1218" s="51">
        <v>3.0328999999999998E-2</v>
      </c>
      <c r="M1218" s="51">
        <v>2.4972999999999999E-2</v>
      </c>
      <c r="N1218" s="51">
        <v>2.6519999999999998E-2</v>
      </c>
      <c r="O1218" s="52">
        <v>131.97909999999999</v>
      </c>
      <c r="P1218" s="50">
        <v>1300</v>
      </c>
      <c r="Q1218" s="52">
        <v>2575.58</v>
      </c>
      <c r="R1218" s="50">
        <v>5991.2</v>
      </c>
      <c r="S1218" s="30">
        <v>95.852000000000004</v>
      </c>
      <c r="T1218" s="50">
        <v>6.7454000000000001</v>
      </c>
      <c r="U1218" s="50">
        <v>6.7786999999999997</v>
      </c>
      <c r="V1218" s="50" t="s">
        <v>385</v>
      </c>
      <c r="W1218" s="22" t="s">
        <v>385</v>
      </c>
      <c r="X1218" s="22" t="s">
        <v>385</v>
      </c>
    </row>
    <row r="1219" spans="1:24" ht="18.75" customHeight="1">
      <c r="A1219" s="176">
        <v>43501</v>
      </c>
      <c r="B1219" s="50">
        <v>160.98949999999999</v>
      </c>
      <c r="C1219" s="50">
        <v>223.98750000000001</v>
      </c>
      <c r="D1219" s="50"/>
      <c r="E1219" s="50">
        <v>15.57</v>
      </c>
      <c r="F1219" s="51">
        <v>2.4046999999999999E-2</v>
      </c>
      <c r="G1219" s="51">
        <v>2.5222000000000001E-2</v>
      </c>
      <c r="H1219" s="51">
        <v>2.4996999999999998E-2</v>
      </c>
      <c r="I1219" s="51">
        <v>2.5100000000000001E-2</v>
      </c>
      <c r="J1219" s="51">
        <v>2.6983E-2</v>
      </c>
      <c r="K1219" s="51">
        <v>2.5954000000000001E-2</v>
      </c>
      <c r="L1219" s="51">
        <v>3.0314000000000001E-2</v>
      </c>
      <c r="M1219" s="51">
        <v>2.4996999999999998E-2</v>
      </c>
      <c r="N1219" s="51">
        <v>2.6519999999999998E-2</v>
      </c>
      <c r="O1219" s="52">
        <v>131.93279999999999</v>
      </c>
      <c r="P1219" s="50">
        <v>1300</v>
      </c>
      <c r="Q1219" s="52">
        <v>2575.58</v>
      </c>
      <c r="R1219" s="50">
        <v>5991.2</v>
      </c>
      <c r="S1219" s="30">
        <v>95.578999999999994</v>
      </c>
      <c r="T1219" s="50">
        <v>6.7454000000000001</v>
      </c>
      <c r="U1219" s="50">
        <v>6.7565</v>
      </c>
      <c r="V1219" s="50" t="s">
        <v>385</v>
      </c>
      <c r="W1219" s="22" t="s">
        <v>385</v>
      </c>
      <c r="X1219" s="22" t="s">
        <v>385</v>
      </c>
    </row>
    <row r="1220" spans="1:24" ht="18.75" customHeight="1">
      <c r="A1220" s="176">
        <v>43500</v>
      </c>
      <c r="B1220" s="50">
        <v>160.85659999999999</v>
      </c>
      <c r="C1220" s="50">
        <v>223.95740000000001</v>
      </c>
      <c r="D1220" s="50"/>
      <c r="E1220" s="50">
        <v>15.73</v>
      </c>
      <c r="F1220" s="51">
        <v>2.3781E-2</v>
      </c>
      <c r="G1220" s="51">
        <v>2.5364000000000001E-2</v>
      </c>
      <c r="H1220" s="51">
        <v>2.5246999999999999E-2</v>
      </c>
      <c r="I1220" s="51">
        <v>2.5352E-2</v>
      </c>
      <c r="J1220" s="51">
        <v>2.7234999999999999E-2</v>
      </c>
      <c r="K1220" s="51">
        <v>2.6176000000000001E-2</v>
      </c>
      <c r="L1220" s="51">
        <v>3.0544999999999999E-2</v>
      </c>
      <c r="M1220" s="51">
        <v>2.5246999999999999E-2</v>
      </c>
      <c r="N1220" s="51">
        <v>2.6519999999999998E-2</v>
      </c>
      <c r="O1220" s="52">
        <v>131.87710000000001</v>
      </c>
      <c r="P1220" s="50">
        <v>1300</v>
      </c>
      <c r="Q1220" s="52">
        <v>2575.58</v>
      </c>
      <c r="R1220" s="50">
        <v>5991.2</v>
      </c>
      <c r="S1220" s="30">
        <v>95.578000000000003</v>
      </c>
      <c r="T1220" s="50">
        <v>6.7</v>
      </c>
      <c r="U1220" s="50">
        <v>6.7095000000000002</v>
      </c>
      <c r="V1220" s="50" t="s">
        <v>385</v>
      </c>
      <c r="W1220" s="22" t="s">
        <v>385</v>
      </c>
      <c r="X1220" s="22" t="s">
        <v>385</v>
      </c>
    </row>
    <row r="1221" spans="1:24" ht="18.75" customHeight="1">
      <c r="A1221" s="176">
        <v>43497</v>
      </c>
      <c r="B1221" s="50">
        <v>160.9845</v>
      </c>
      <c r="C1221" s="50">
        <v>223.833</v>
      </c>
      <c r="D1221" s="50"/>
      <c r="E1221" s="50">
        <v>16.14</v>
      </c>
      <c r="F1221" s="51">
        <v>2.3859999999999999E-2</v>
      </c>
      <c r="G1221" s="51">
        <v>2.5019E-2</v>
      </c>
      <c r="H1221" s="51">
        <v>2.4886999999999999E-2</v>
      </c>
      <c r="I1221" s="51">
        <v>2.5033E-2</v>
      </c>
      <c r="J1221" s="51">
        <v>2.6842000000000001E-2</v>
      </c>
      <c r="K1221" s="51">
        <v>2.5807E-2</v>
      </c>
      <c r="L1221" s="51">
        <v>3.0252999999999999E-2</v>
      </c>
      <c r="M1221" s="51">
        <v>2.4886999999999999E-2</v>
      </c>
      <c r="N1221" s="51">
        <v>2.6519999999999998E-2</v>
      </c>
      <c r="O1221" s="52">
        <v>131.8261</v>
      </c>
      <c r="P1221" s="50">
        <v>1300</v>
      </c>
      <c r="Q1221" s="52">
        <v>2644.73</v>
      </c>
      <c r="R1221" s="50">
        <v>6150.2</v>
      </c>
      <c r="S1221" s="30">
        <v>95.34</v>
      </c>
      <c r="T1221" s="50">
        <v>6.7164999999999999</v>
      </c>
      <c r="U1221" s="50">
        <v>6.7121000000000004</v>
      </c>
      <c r="V1221" s="50" t="s">
        <v>385</v>
      </c>
      <c r="W1221" s="22" t="s">
        <v>385</v>
      </c>
      <c r="X1221" s="22" t="s">
        <v>385</v>
      </c>
    </row>
    <row r="1222" spans="1:24" ht="18.75" customHeight="1">
      <c r="A1222" s="176">
        <v>43496</v>
      </c>
      <c r="B1222" s="50">
        <v>161.21629999999999</v>
      </c>
      <c r="C1222" s="50">
        <v>223.42089999999999</v>
      </c>
      <c r="D1222" s="50"/>
      <c r="E1222" s="50">
        <v>16.57</v>
      </c>
      <c r="F1222" s="51">
        <v>2.3838999999999999E-2</v>
      </c>
      <c r="G1222" s="51">
        <v>2.4576000000000001E-2</v>
      </c>
      <c r="H1222" s="51">
        <v>2.4336E-2</v>
      </c>
      <c r="I1222" s="51">
        <v>2.4365000000000001E-2</v>
      </c>
      <c r="J1222" s="51">
        <v>2.6293E-2</v>
      </c>
      <c r="K1222" s="51">
        <v>2.5172E-2</v>
      </c>
      <c r="L1222" s="51">
        <v>2.9956E-2</v>
      </c>
      <c r="M1222" s="51">
        <v>2.4336E-2</v>
      </c>
      <c r="N1222" s="51">
        <v>2.6519999999999998E-2</v>
      </c>
      <c r="O1222" s="52">
        <v>131.7567</v>
      </c>
      <c r="P1222" s="50">
        <v>1300</v>
      </c>
      <c r="Q1222" s="52">
        <v>2644.73</v>
      </c>
      <c r="R1222" s="50">
        <v>6150.2</v>
      </c>
      <c r="S1222" s="30">
        <v>95.820999999999998</v>
      </c>
      <c r="T1222" s="50">
        <v>6.7354000000000003</v>
      </c>
      <c r="U1222" s="50">
        <v>6.7483000000000004</v>
      </c>
      <c r="V1222" s="50" t="s">
        <v>385</v>
      </c>
      <c r="W1222" s="22" t="s">
        <v>385</v>
      </c>
      <c r="X1222" s="22" t="s">
        <v>385</v>
      </c>
    </row>
    <row r="1223" spans="1:24" ht="18.75" customHeight="1">
      <c r="A1223" s="176">
        <v>43495</v>
      </c>
      <c r="B1223" s="50">
        <v>160.60599999999999</v>
      </c>
      <c r="C1223" s="50">
        <v>222.642</v>
      </c>
      <c r="D1223" s="50"/>
      <c r="E1223" s="50">
        <v>17.66</v>
      </c>
      <c r="F1223" s="51">
        <v>2.4122999999999999E-2</v>
      </c>
      <c r="G1223" s="51">
        <v>2.5080999999999999E-2</v>
      </c>
      <c r="H1223" s="51">
        <v>2.4805000000000001E-2</v>
      </c>
      <c r="I1223" s="51">
        <v>2.4833000000000001E-2</v>
      </c>
      <c r="J1223" s="51">
        <v>2.6775E-2</v>
      </c>
      <c r="K1223" s="51">
        <v>2.5661E-2</v>
      </c>
      <c r="L1223" s="51">
        <v>3.0315000000000002E-2</v>
      </c>
      <c r="M1223" s="51">
        <v>2.4805000000000001E-2</v>
      </c>
      <c r="N1223" s="51">
        <v>2.6700000000000002E-2</v>
      </c>
      <c r="O1223" s="52">
        <v>131.71449999999999</v>
      </c>
      <c r="P1223" s="50">
        <v>1300</v>
      </c>
      <c r="Q1223" s="52">
        <v>2644.73</v>
      </c>
      <c r="R1223" s="50">
        <v>6150.2</v>
      </c>
      <c r="S1223" s="30">
        <v>95.745999999999995</v>
      </c>
      <c r="T1223" s="50">
        <v>6.7453000000000003</v>
      </c>
      <c r="U1223" s="50">
        <v>6.7552000000000003</v>
      </c>
      <c r="V1223" s="50" t="s">
        <v>385</v>
      </c>
      <c r="W1223" s="22" t="s">
        <v>385</v>
      </c>
      <c r="X1223" s="22" t="s">
        <v>385</v>
      </c>
    </row>
    <row r="1224" spans="1:24" ht="18.75" customHeight="1">
      <c r="A1224" s="176">
        <v>43494</v>
      </c>
      <c r="B1224" s="50">
        <v>160.4118</v>
      </c>
      <c r="C1224" s="50">
        <v>222.54669999999999</v>
      </c>
      <c r="D1224" s="50"/>
      <c r="E1224" s="50">
        <v>19.13</v>
      </c>
      <c r="F1224" s="51">
        <v>2.4073000000000001E-2</v>
      </c>
      <c r="G1224" s="51">
        <v>2.5725999999999999E-2</v>
      </c>
      <c r="H1224" s="51">
        <v>2.5467E-2</v>
      </c>
      <c r="I1224" s="51">
        <v>2.5451999999999999E-2</v>
      </c>
      <c r="J1224" s="51">
        <v>2.7098000000000001E-2</v>
      </c>
      <c r="K1224" s="51">
        <v>2.6099000000000001E-2</v>
      </c>
      <c r="L1224" s="51">
        <v>3.04E-2</v>
      </c>
      <c r="M1224" s="51">
        <v>2.5467E-2</v>
      </c>
      <c r="N1224" s="51">
        <v>2.7089999999999999E-2</v>
      </c>
      <c r="O1224" s="52">
        <v>131.64689999999999</v>
      </c>
      <c r="P1224" s="50">
        <v>1300</v>
      </c>
      <c r="Q1224" s="52">
        <v>2644.73</v>
      </c>
      <c r="R1224" s="50">
        <v>6150.2</v>
      </c>
      <c r="S1224" s="30">
        <v>95.793999999999997</v>
      </c>
      <c r="T1224" s="50">
        <v>6.7483000000000004</v>
      </c>
      <c r="U1224" s="50">
        <v>6.7535999999999996</v>
      </c>
      <c r="V1224" s="50" t="s">
        <v>385</v>
      </c>
      <c r="W1224" s="22" t="s">
        <v>385</v>
      </c>
      <c r="X1224" s="22" t="s">
        <v>385</v>
      </c>
    </row>
    <row r="1225" spans="1:24" ht="18.75" customHeight="1">
      <c r="A1225" s="176">
        <v>43493</v>
      </c>
      <c r="B1225" s="50">
        <v>160.1901</v>
      </c>
      <c r="C1225" s="50">
        <v>222.69069999999999</v>
      </c>
      <c r="D1225" s="50"/>
      <c r="E1225" s="50">
        <v>18.87</v>
      </c>
      <c r="F1225" s="51">
        <v>2.3806999999999998E-2</v>
      </c>
      <c r="G1225" s="51">
        <v>2.5897E-2</v>
      </c>
      <c r="H1225" s="51">
        <v>2.5770000000000001E-2</v>
      </c>
      <c r="I1225" s="51">
        <v>2.5805000000000002E-2</v>
      </c>
      <c r="J1225" s="51">
        <v>2.7439999999999999E-2</v>
      </c>
      <c r="K1225" s="51">
        <v>2.6497E-2</v>
      </c>
      <c r="L1225" s="51">
        <v>3.0661999999999998E-2</v>
      </c>
      <c r="M1225" s="51">
        <v>2.5770000000000001E-2</v>
      </c>
      <c r="N1225" s="51">
        <v>2.7220000000000001E-2</v>
      </c>
      <c r="O1225" s="52">
        <v>131.61770000000001</v>
      </c>
      <c r="P1225" s="50">
        <v>1300</v>
      </c>
      <c r="Q1225" s="52">
        <v>2644.73</v>
      </c>
      <c r="R1225" s="50">
        <v>6150.2</v>
      </c>
      <c r="S1225" s="30">
        <v>96.600999999999999</v>
      </c>
      <c r="T1225" s="50">
        <v>6.7885</v>
      </c>
      <c r="U1225" s="50">
        <v>6.7949000000000002</v>
      </c>
      <c r="V1225" s="50" t="s">
        <v>385</v>
      </c>
      <c r="W1225" s="22" t="s">
        <v>385</v>
      </c>
      <c r="X1225" s="22" t="s">
        <v>385</v>
      </c>
    </row>
    <row r="1226" spans="1:24" ht="18.75" customHeight="1">
      <c r="A1226" s="176">
        <v>43490</v>
      </c>
      <c r="B1226" s="50">
        <v>160.03890000000001</v>
      </c>
      <c r="C1226" s="50">
        <v>221.8663</v>
      </c>
      <c r="D1226" s="50"/>
      <c r="E1226" s="50">
        <v>17.420000000000002</v>
      </c>
      <c r="F1226" s="51">
        <v>2.3732E-2</v>
      </c>
      <c r="G1226" s="51">
        <v>2.6062999999999999E-2</v>
      </c>
      <c r="H1226" s="51">
        <v>2.588E-2</v>
      </c>
      <c r="I1226" s="51">
        <v>2.5992000000000001E-2</v>
      </c>
      <c r="J1226" s="51">
        <v>2.7584999999999998E-2</v>
      </c>
      <c r="K1226" s="51">
        <v>2.6696000000000001E-2</v>
      </c>
      <c r="L1226" s="51">
        <v>3.0661999999999998E-2</v>
      </c>
      <c r="M1226" s="51">
        <v>2.588E-2</v>
      </c>
      <c r="N1226" s="51">
        <v>2.7220000000000001E-2</v>
      </c>
      <c r="O1226" s="52">
        <v>131.52510000000001</v>
      </c>
      <c r="P1226" s="50">
        <v>1300</v>
      </c>
      <c r="Q1226" s="52">
        <v>2644.73</v>
      </c>
      <c r="R1226" s="50">
        <v>6150.2</v>
      </c>
      <c r="S1226" s="30">
        <v>96.123000000000005</v>
      </c>
      <c r="T1226" s="50">
        <v>6.7919999999999998</v>
      </c>
      <c r="U1226" s="50">
        <v>6.7935999999999996</v>
      </c>
      <c r="V1226" s="50" t="s">
        <v>385</v>
      </c>
      <c r="W1226" s="22" t="s">
        <v>385</v>
      </c>
      <c r="X1226" s="22" t="s">
        <v>385</v>
      </c>
    </row>
    <row r="1227" spans="1:24" ht="18.75" customHeight="1">
      <c r="A1227" s="176">
        <v>43489</v>
      </c>
      <c r="B1227" s="50">
        <v>160.0883</v>
      </c>
      <c r="C1227" s="50">
        <v>220.76750000000001</v>
      </c>
      <c r="D1227" s="50"/>
      <c r="E1227" s="50">
        <v>18.89</v>
      </c>
      <c r="F1227" s="51">
        <v>2.3531E-2</v>
      </c>
      <c r="G1227" s="51">
        <v>2.5642000000000002E-2</v>
      </c>
      <c r="H1227" s="51">
        <v>2.5382999999999999E-2</v>
      </c>
      <c r="I1227" s="51">
        <v>2.5502E-2</v>
      </c>
      <c r="J1227" s="51">
        <v>2.7157000000000001E-2</v>
      </c>
      <c r="K1227" s="51">
        <v>2.6199E-2</v>
      </c>
      <c r="L1227" s="51">
        <v>3.0339000000000001E-2</v>
      </c>
      <c r="M1227" s="51">
        <v>2.5382999999999999E-2</v>
      </c>
      <c r="N1227" s="51">
        <v>2.7130000000000001E-2</v>
      </c>
      <c r="O1227" s="52">
        <v>131.56540000000001</v>
      </c>
      <c r="P1227" s="50">
        <v>1300</v>
      </c>
      <c r="Q1227" s="52">
        <v>2644.73</v>
      </c>
      <c r="R1227" s="50">
        <v>6150.2</v>
      </c>
      <c r="S1227" s="30">
        <v>96.302999999999997</v>
      </c>
      <c r="T1227" s="50">
        <v>6.8079999999999998</v>
      </c>
      <c r="U1227" s="50">
        <v>6.8156999999999996</v>
      </c>
      <c r="V1227" s="50" t="s">
        <v>385</v>
      </c>
      <c r="W1227" s="22" t="s">
        <v>385</v>
      </c>
      <c r="X1227" s="22" t="s">
        <v>385</v>
      </c>
    </row>
    <row r="1228" spans="1:24" ht="18.75" customHeight="1">
      <c r="A1228" s="176">
        <v>43488</v>
      </c>
      <c r="B1228" s="50">
        <v>159.71639999999999</v>
      </c>
      <c r="C1228" s="50">
        <v>219.77449999999999</v>
      </c>
      <c r="D1228" s="50"/>
      <c r="E1228" s="50">
        <v>19.52</v>
      </c>
      <c r="F1228" s="51">
        <v>2.3969000000000001E-2</v>
      </c>
      <c r="G1228" s="51">
        <v>2.5829000000000001E-2</v>
      </c>
      <c r="H1228" s="51">
        <v>2.563E-2</v>
      </c>
      <c r="I1228" s="51">
        <v>2.5756000000000001E-2</v>
      </c>
      <c r="J1228" s="51">
        <v>2.7408999999999999E-2</v>
      </c>
      <c r="K1228" s="51">
        <v>2.6497E-2</v>
      </c>
      <c r="L1228" s="51">
        <v>3.0616999999999998E-2</v>
      </c>
      <c r="M1228" s="51">
        <v>2.563E-2</v>
      </c>
      <c r="N1228" s="51">
        <v>2.6950000000000002E-2</v>
      </c>
      <c r="O1228" s="52">
        <v>131.5658</v>
      </c>
      <c r="P1228" s="50">
        <v>1300</v>
      </c>
      <c r="Q1228" s="52">
        <v>2644.73</v>
      </c>
      <c r="R1228" s="50">
        <v>6150.2</v>
      </c>
      <c r="S1228" s="30">
        <v>96.335999999999999</v>
      </c>
      <c r="T1228" s="50">
        <v>6.798</v>
      </c>
      <c r="U1228" s="50">
        <v>6.8011999999999997</v>
      </c>
      <c r="V1228" s="50" t="s">
        <v>385</v>
      </c>
      <c r="W1228" s="22" t="s">
        <v>385</v>
      </c>
      <c r="X1228" s="22" t="s">
        <v>385</v>
      </c>
    </row>
    <row r="1229" spans="1:24" ht="18.75" customHeight="1">
      <c r="A1229" s="176">
        <v>43487</v>
      </c>
      <c r="B1229" s="50">
        <v>159.75559999999999</v>
      </c>
      <c r="C1229" s="50">
        <v>219.3623</v>
      </c>
      <c r="D1229" s="50"/>
      <c r="E1229" s="50">
        <v>20.8</v>
      </c>
      <c r="F1229" s="51">
        <v>2.3934E-2</v>
      </c>
      <c r="G1229" s="51">
        <v>2.5869E-2</v>
      </c>
      <c r="H1229" s="51">
        <v>2.5628999999999999E-2</v>
      </c>
      <c r="I1229" s="51">
        <v>2.5773000000000001E-2</v>
      </c>
      <c r="J1229" s="51">
        <v>2.7392E-2</v>
      </c>
      <c r="K1229" s="51">
        <v>2.6497E-2</v>
      </c>
      <c r="L1229" s="51">
        <v>3.0594E-2</v>
      </c>
      <c r="M1229" s="51">
        <v>2.5628999999999999E-2</v>
      </c>
      <c r="N1229" s="51">
        <v>2.716E-2</v>
      </c>
      <c r="O1229" s="52">
        <v>131.4957</v>
      </c>
      <c r="P1229" s="50">
        <v>1300</v>
      </c>
      <c r="Q1229" s="52">
        <v>2644.73</v>
      </c>
      <c r="R1229" s="50">
        <v>6150.2</v>
      </c>
      <c r="S1229" s="30">
        <v>96.335999999999999</v>
      </c>
      <c r="T1229" s="50">
        <v>6.7778</v>
      </c>
      <c r="U1229" s="50">
        <v>6.8033999999999999</v>
      </c>
      <c r="V1229" s="50" t="s">
        <v>385</v>
      </c>
      <c r="W1229" s="22" t="s">
        <v>385</v>
      </c>
      <c r="X1229" s="22" t="s">
        <v>385</v>
      </c>
    </row>
    <row r="1230" spans="1:24" ht="18.75" customHeight="1">
      <c r="A1230" s="176">
        <v>43486</v>
      </c>
      <c r="B1230" s="50">
        <v>159.28469999999999</v>
      </c>
      <c r="C1230" s="50">
        <v>219.30799999999999</v>
      </c>
      <c r="D1230" s="50"/>
      <c r="E1230" s="50">
        <v>17.8</v>
      </c>
      <c r="F1230" s="51">
        <v>2.3935000000000001E-2</v>
      </c>
      <c r="G1230" s="51">
        <v>2.6138999999999999E-2</v>
      </c>
      <c r="H1230" s="51">
        <v>2.5985999999999999E-2</v>
      </c>
      <c r="I1230" s="51">
        <v>2.6231000000000001E-2</v>
      </c>
      <c r="J1230" s="51">
        <v>2.7841999999999999E-2</v>
      </c>
      <c r="K1230" s="51">
        <v>2.6943999999999999E-2</v>
      </c>
      <c r="L1230" s="51">
        <v>3.0974000000000002E-2</v>
      </c>
      <c r="M1230" s="51">
        <v>2.5985999999999999E-2</v>
      </c>
      <c r="N1230" s="51">
        <v>2.6929999999999999E-2</v>
      </c>
      <c r="O1230" s="52">
        <v>131.4812</v>
      </c>
      <c r="P1230" s="50">
        <v>1300</v>
      </c>
      <c r="Q1230" s="52">
        <v>2644.73</v>
      </c>
      <c r="R1230" s="50">
        <v>6150.2</v>
      </c>
      <c r="S1230" s="30">
        <v>96.064999999999998</v>
      </c>
      <c r="T1230" s="50">
        <v>6.7763999999999998</v>
      </c>
      <c r="U1230" s="50">
        <v>6.7758000000000003</v>
      </c>
      <c r="V1230" s="50" t="s">
        <v>385</v>
      </c>
      <c r="W1230" s="22" t="s">
        <v>385</v>
      </c>
      <c r="X1230" s="22" t="s">
        <v>385</v>
      </c>
    </row>
    <row r="1231" spans="1:24" ht="18.75" customHeight="1">
      <c r="A1231" s="176">
        <v>43483</v>
      </c>
      <c r="B1231" s="50">
        <v>159.28469999999999</v>
      </c>
      <c r="C1231" s="50">
        <v>219.30799999999999</v>
      </c>
      <c r="D1231" s="50"/>
      <c r="E1231" s="50">
        <v>17.8</v>
      </c>
      <c r="F1231" s="51">
        <v>2.3935000000000001E-2</v>
      </c>
      <c r="G1231" s="51">
        <v>2.6138999999999999E-2</v>
      </c>
      <c r="H1231" s="51">
        <v>2.5985999999999999E-2</v>
      </c>
      <c r="I1231" s="51">
        <v>2.6231000000000001E-2</v>
      </c>
      <c r="J1231" s="51">
        <v>2.7841999999999999E-2</v>
      </c>
      <c r="K1231" s="51">
        <v>2.6943999999999999E-2</v>
      </c>
      <c r="L1231" s="51">
        <v>3.0974000000000002E-2</v>
      </c>
      <c r="M1231" s="51">
        <v>2.5985999999999999E-2</v>
      </c>
      <c r="N1231" s="51">
        <v>2.6800000000000001E-2</v>
      </c>
      <c r="O1231" s="52">
        <v>131.3938</v>
      </c>
      <c r="P1231" s="50">
        <v>1300</v>
      </c>
      <c r="Q1231" s="52">
        <v>2644.73</v>
      </c>
      <c r="R1231" s="50">
        <v>6150.2</v>
      </c>
      <c r="S1231" s="30">
        <v>96.058999999999997</v>
      </c>
      <c r="T1231" s="50">
        <v>6.7568000000000001</v>
      </c>
      <c r="U1231" s="50">
        <v>6.7621000000000002</v>
      </c>
      <c r="V1231" s="50" t="s">
        <v>385</v>
      </c>
      <c r="W1231" s="22" t="s">
        <v>385</v>
      </c>
      <c r="X1231" s="22" t="s">
        <v>385</v>
      </c>
    </row>
    <row r="1232" spans="1:24" ht="18.75" customHeight="1">
      <c r="A1232" s="176">
        <v>43482</v>
      </c>
      <c r="B1232" s="50">
        <v>159.4479</v>
      </c>
      <c r="C1232" s="50">
        <v>219.52340000000001</v>
      </c>
      <c r="D1232" s="50"/>
      <c r="E1232" s="50">
        <v>18.059999999999999</v>
      </c>
      <c r="F1232" s="51">
        <v>2.3966999999999999E-2</v>
      </c>
      <c r="G1232" s="51">
        <v>2.5637E-2</v>
      </c>
      <c r="H1232" s="51">
        <v>2.5491E-2</v>
      </c>
      <c r="I1232" s="51">
        <v>2.5707000000000001E-2</v>
      </c>
      <c r="J1232" s="51">
        <v>2.7504000000000001E-2</v>
      </c>
      <c r="K1232" s="51">
        <v>2.6520999999999999E-2</v>
      </c>
      <c r="L1232" s="51">
        <v>3.0741000000000001E-2</v>
      </c>
      <c r="M1232" s="51">
        <v>2.5491E-2</v>
      </c>
      <c r="N1232" s="51">
        <v>2.6759999999999999E-2</v>
      </c>
      <c r="O1232" s="52">
        <v>131.3192</v>
      </c>
      <c r="P1232" s="50">
        <v>1300</v>
      </c>
      <c r="Q1232" s="52">
        <v>2644.73</v>
      </c>
      <c r="R1232" s="50">
        <v>6150.2</v>
      </c>
      <c r="S1232" s="30">
        <v>96.039000000000001</v>
      </c>
      <c r="T1232" s="50">
        <v>6.7610000000000001</v>
      </c>
      <c r="U1232" s="50">
        <v>6.7735000000000003</v>
      </c>
      <c r="V1232" s="50" t="s">
        <v>385</v>
      </c>
      <c r="W1232" s="22" t="s">
        <v>385</v>
      </c>
      <c r="X1232" s="22" t="s">
        <v>385</v>
      </c>
    </row>
    <row r="1233" spans="1:24" ht="18.75" customHeight="1">
      <c r="A1233" s="176">
        <v>43481</v>
      </c>
      <c r="B1233" s="50">
        <v>159.49119999999999</v>
      </c>
      <c r="C1233" s="50">
        <v>219.36340000000001</v>
      </c>
      <c r="D1233" s="50"/>
      <c r="E1233" s="50">
        <v>19.04</v>
      </c>
      <c r="F1233" s="51">
        <v>2.4070999999999999E-2</v>
      </c>
      <c r="G1233" s="51">
        <v>2.5409000000000001E-2</v>
      </c>
      <c r="H1233" s="51">
        <v>2.5218000000000001E-2</v>
      </c>
      <c r="I1233" s="51">
        <v>2.537E-2</v>
      </c>
      <c r="J1233" s="51">
        <v>2.7217999999999999E-2</v>
      </c>
      <c r="K1233" s="51">
        <v>2.615E-2</v>
      </c>
      <c r="L1233" s="51">
        <v>3.0710999999999999E-2</v>
      </c>
      <c r="M1233" s="51">
        <v>2.5218000000000001E-2</v>
      </c>
      <c r="N1233" s="51">
        <v>2.7310000000000001E-2</v>
      </c>
      <c r="O1233" s="52">
        <v>131.12200000000001</v>
      </c>
      <c r="P1233" s="50">
        <v>1300</v>
      </c>
      <c r="Q1233" s="52">
        <v>2644.73</v>
      </c>
      <c r="R1233" s="50">
        <v>6150.2</v>
      </c>
      <c r="S1233" s="30">
        <v>95.61</v>
      </c>
      <c r="T1233" s="50">
        <v>6.7680999999999996</v>
      </c>
      <c r="U1233" s="50">
        <v>6.7629999999999999</v>
      </c>
      <c r="V1233" s="50" t="s">
        <v>385</v>
      </c>
      <c r="W1233" s="22" t="s">
        <v>385</v>
      </c>
      <c r="X1233" s="22" t="s">
        <v>385</v>
      </c>
    </row>
    <row r="1234" spans="1:24" ht="18.75" customHeight="1">
      <c r="A1234" s="176">
        <v>43480</v>
      </c>
      <c r="B1234" s="50">
        <v>159.46090000000001</v>
      </c>
      <c r="C1234" s="50">
        <v>218.90559999999999</v>
      </c>
      <c r="D1234" s="50"/>
      <c r="E1234" s="50">
        <v>18.600000000000001</v>
      </c>
      <c r="F1234" s="51">
        <v>2.4226999999999999E-2</v>
      </c>
      <c r="G1234" s="51">
        <v>2.5347000000000001E-2</v>
      </c>
      <c r="H1234" s="51">
        <v>2.5135999999999999E-2</v>
      </c>
      <c r="I1234" s="51">
        <v>2.5304E-2</v>
      </c>
      <c r="J1234" s="51">
        <v>2.7112000000000001E-2</v>
      </c>
      <c r="K1234" s="51">
        <v>2.6051000000000001E-2</v>
      </c>
      <c r="L1234" s="51">
        <v>3.0734000000000001E-2</v>
      </c>
      <c r="M1234" s="51">
        <v>2.5135999999999999E-2</v>
      </c>
      <c r="N1234" s="51">
        <v>2.7619999999999999E-2</v>
      </c>
      <c r="O1234" s="52">
        <v>130.887</v>
      </c>
      <c r="P1234" s="50">
        <v>1300</v>
      </c>
      <c r="Q1234" s="52">
        <v>2644.73</v>
      </c>
      <c r="R1234" s="50">
        <v>6150.2</v>
      </c>
      <c r="S1234" s="30">
        <v>95.67</v>
      </c>
      <c r="T1234" s="50">
        <v>6.7629999999999999</v>
      </c>
      <c r="U1234" s="50">
        <v>6.7601000000000004</v>
      </c>
      <c r="V1234" s="50" t="s">
        <v>385</v>
      </c>
      <c r="W1234" s="22" t="s">
        <v>385</v>
      </c>
      <c r="X1234" s="22" t="s">
        <v>385</v>
      </c>
    </row>
    <row r="1235" spans="1:24" ht="18.75" customHeight="1">
      <c r="A1235" s="176">
        <v>43479</v>
      </c>
      <c r="B1235" s="50">
        <v>159.3672</v>
      </c>
      <c r="C1235" s="50">
        <v>218.625</v>
      </c>
      <c r="D1235" s="50"/>
      <c r="E1235" s="50">
        <v>19.07</v>
      </c>
      <c r="F1235" s="51">
        <v>2.4115000000000001E-2</v>
      </c>
      <c r="G1235" s="51">
        <v>2.5347000000000001E-2</v>
      </c>
      <c r="H1235" s="51">
        <v>2.5108999999999999E-2</v>
      </c>
      <c r="I1235" s="51">
        <v>2.5236999999999999E-2</v>
      </c>
      <c r="J1235" s="51">
        <v>2.7023999999999999E-2</v>
      </c>
      <c r="K1235" s="51">
        <v>2.5928E-2</v>
      </c>
      <c r="L1235" s="51">
        <v>3.0526000000000001E-2</v>
      </c>
      <c r="M1235" s="51">
        <v>2.5108999999999999E-2</v>
      </c>
      <c r="N1235" s="51">
        <v>2.759E-2</v>
      </c>
      <c r="O1235" s="52">
        <v>130.73920000000001</v>
      </c>
      <c r="P1235" s="50">
        <v>1300</v>
      </c>
      <c r="Q1235" s="52">
        <v>2644.73</v>
      </c>
      <c r="R1235" s="50">
        <v>6150.2</v>
      </c>
      <c r="S1235" s="30">
        <v>95.539000000000001</v>
      </c>
      <c r="T1235" s="50">
        <v>6.7885</v>
      </c>
      <c r="U1235" s="50">
        <v>6.7934999999999999</v>
      </c>
      <c r="V1235" s="50" t="s">
        <v>385</v>
      </c>
      <c r="W1235" s="22" t="s">
        <v>385</v>
      </c>
      <c r="X1235" s="22" t="s">
        <v>385</v>
      </c>
    </row>
    <row r="1236" spans="1:24" ht="18.75" customHeight="1">
      <c r="A1236" s="176">
        <v>43476</v>
      </c>
      <c r="B1236" s="50">
        <v>159.30240000000001</v>
      </c>
      <c r="C1236" s="50">
        <v>218.2704</v>
      </c>
      <c r="D1236" s="50"/>
      <c r="E1236" s="50">
        <v>18.190000000000001</v>
      </c>
      <c r="F1236" s="51">
        <v>2.4142E-2</v>
      </c>
      <c r="G1236" s="51">
        <v>2.5408E-2</v>
      </c>
      <c r="H1236" s="51">
        <v>2.5163000000000001E-2</v>
      </c>
      <c r="I1236" s="51">
        <v>2.5288000000000001E-2</v>
      </c>
      <c r="J1236" s="51">
        <v>2.7007E-2</v>
      </c>
      <c r="K1236" s="51">
        <v>2.5953E-2</v>
      </c>
      <c r="L1236" s="51">
        <v>3.0334E-2</v>
      </c>
      <c r="M1236" s="51">
        <v>2.5163000000000001E-2</v>
      </c>
      <c r="N1236" s="51">
        <v>2.7830000000000001E-2</v>
      </c>
      <c r="O1236" s="52">
        <v>130.70359999999999</v>
      </c>
      <c r="P1236" s="50">
        <v>1300</v>
      </c>
      <c r="Q1236" s="52">
        <v>2644.73</v>
      </c>
      <c r="R1236" s="50">
        <v>6150.2</v>
      </c>
      <c r="S1236" s="30">
        <v>95.218999999999994</v>
      </c>
      <c r="T1236" s="50">
        <v>6.8159999999999998</v>
      </c>
      <c r="U1236" s="50">
        <v>6.8122999999999996</v>
      </c>
      <c r="V1236" s="50" t="s">
        <v>385</v>
      </c>
      <c r="W1236" s="22" t="s">
        <v>385</v>
      </c>
      <c r="X1236" s="22" t="s">
        <v>385</v>
      </c>
    </row>
    <row r="1237" spans="1:24" ht="18.75" customHeight="1">
      <c r="A1237" s="176">
        <v>43475</v>
      </c>
      <c r="B1237" s="50">
        <v>159.09049999999999</v>
      </c>
      <c r="C1237" s="50">
        <v>218.02959999999999</v>
      </c>
      <c r="D1237" s="50"/>
      <c r="E1237" s="50">
        <v>19.5</v>
      </c>
      <c r="F1237" s="51">
        <v>2.4223999999999999E-2</v>
      </c>
      <c r="G1237" s="51">
        <v>2.5755E-2</v>
      </c>
      <c r="H1237" s="51">
        <v>2.5463E-2</v>
      </c>
      <c r="I1237" s="51">
        <v>2.5676000000000001E-2</v>
      </c>
      <c r="J1237" s="51">
        <v>2.7421000000000001E-2</v>
      </c>
      <c r="K1237" s="51">
        <v>2.6373000000000001E-2</v>
      </c>
      <c r="L1237" s="51">
        <v>3.0627000000000001E-2</v>
      </c>
      <c r="M1237" s="51">
        <v>2.5463E-2</v>
      </c>
      <c r="N1237" s="51">
        <v>2.7449999999999999E-2</v>
      </c>
      <c r="O1237" s="52">
        <v>130.58449999999999</v>
      </c>
      <c r="P1237" s="50">
        <v>1300</v>
      </c>
      <c r="Q1237" s="52">
        <v>2644.73</v>
      </c>
      <c r="R1237" s="50">
        <v>6150.2</v>
      </c>
      <c r="S1237" s="30">
        <v>95.903000000000006</v>
      </c>
      <c r="T1237" s="50">
        <v>6.8532000000000002</v>
      </c>
      <c r="U1237" s="50">
        <v>6.8547000000000002</v>
      </c>
      <c r="V1237" s="50" t="s">
        <v>385</v>
      </c>
      <c r="W1237" s="22" t="s">
        <v>385</v>
      </c>
      <c r="X1237" s="22" t="s">
        <v>385</v>
      </c>
    </row>
    <row r="1238" spans="1:24" ht="18.75" customHeight="1">
      <c r="A1238" s="176">
        <v>43474</v>
      </c>
      <c r="B1238" s="50">
        <v>159.12430000000001</v>
      </c>
      <c r="C1238" s="50">
        <v>217.93799999999999</v>
      </c>
      <c r="D1238" s="50"/>
      <c r="E1238" s="50">
        <v>19.98</v>
      </c>
      <c r="F1238" s="51">
        <v>2.4354000000000001E-2</v>
      </c>
      <c r="G1238" s="51">
        <v>2.5529E-2</v>
      </c>
      <c r="H1238" s="51">
        <v>2.5298999999999999E-2</v>
      </c>
      <c r="I1238" s="51">
        <v>2.5475000000000001E-2</v>
      </c>
      <c r="J1238" s="51">
        <v>2.7099999999999999E-2</v>
      </c>
      <c r="K1238" s="51">
        <v>2.6100999999999999E-2</v>
      </c>
      <c r="L1238" s="51">
        <v>3.0029E-2</v>
      </c>
      <c r="M1238" s="51">
        <v>2.5298999999999999E-2</v>
      </c>
      <c r="N1238" s="51">
        <v>2.7480000000000001E-2</v>
      </c>
      <c r="O1238" s="52">
        <v>130.5274</v>
      </c>
      <c r="P1238" s="50">
        <v>1300</v>
      </c>
      <c r="Q1238" s="52">
        <v>2644.73</v>
      </c>
      <c r="R1238" s="50">
        <v>6150.2</v>
      </c>
      <c r="S1238" s="30">
        <v>95.665999999999997</v>
      </c>
      <c r="T1238" s="50">
        <v>6.851</v>
      </c>
      <c r="U1238" s="50">
        <v>6.8464999999999998</v>
      </c>
      <c r="V1238" s="50" t="s">
        <v>385</v>
      </c>
      <c r="W1238" s="22" t="s">
        <v>385</v>
      </c>
      <c r="X1238" s="22" t="s">
        <v>385</v>
      </c>
    </row>
    <row r="1239" spans="1:24" ht="18.75" customHeight="1">
      <c r="A1239" s="176">
        <v>43473</v>
      </c>
      <c r="B1239" s="50">
        <v>158.97210000000001</v>
      </c>
      <c r="C1239" s="50">
        <v>217.18620000000001</v>
      </c>
      <c r="D1239" s="50"/>
      <c r="E1239" s="50">
        <v>20.47</v>
      </c>
      <c r="F1239" s="51">
        <v>2.4381E-2</v>
      </c>
      <c r="G1239" s="51">
        <v>2.5855E-2</v>
      </c>
      <c r="H1239" s="51">
        <v>2.5662000000000001E-2</v>
      </c>
      <c r="I1239" s="51">
        <v>2.5794999999999998E-2</v>
      </c>
      <c r="J1239" s="51">
        <v>2.7279999999999999E-2</v>
      </c>
      <c r="K1239" s="51">
        <v>2.6322999999999999E-2</v>
      </c>
      <c r="L1239" s="51">
        <v>3.0068000000000001E-2</v>
      </c>
      <c r="M1239" s="51">
        <v>2.5662000000000001E-2</v>
      </c>
      <c r="N1239" s="51">
        <v>2.8969999999999999E-2</v>
      </c>
      <c r="O1239" s="52">
        <v>130.44560000000001</v>
      </c>
      <c r="P1239" s="50">
        <v>1300</v>
      </c>
      <c r="Q1239" s="52">
        <v>2644.73</v>
      </c>
      <c r="R1239" s="50">
        <v>6150.2</v>
      </c>
      <c r="S1239" s="30">
        <v>96.179000000000002</v>
      </c>
      <c r="T1239" s="50">
        <v>6.8692000000000002</v>
      </c>
      <c r="U1239" s="50">
        <v>6.8658999999999999</v>
      </c>
      <c r="V1239" s="50" t="s">
        <v>385</v>
      </c>
      <c r="W1239" s="22" t="s">
        <v>385</v>
      </c>
      <c r="X1239" s="22" t="s">
        <v>385</v>
      </c>
    </row>
    <row r="1240" spans="1:24" ht="18.75" customHeight="1">
      <c r="A1240" s="176">
        <v>43472</v>
      </c>
      <c r="B1240" s="50">
        <v>159.05240000000001</v>
      </c>
      <c r="C1240" s="50">
        <v>216.63720000000001</v>
      </c>
      <c r="D1240" s="50"/>
      <c r="E1240" s="50">
        <v>21.4</v>
      </c>
      <c r="F1240" s="51">
        <v>2.4038E-2</v>
      </c>
      <c r="G1240" s="51">
        <v>2.5406000000000001E-2</v>
      </c>
      <c r="H1240" s="51">
        <v>2.5218000000000001E-2</v>
      </c>
      <c r="I1240" s="51">
        <v>2.5375000000000002E-2</v>
      </c>
      <c r="J1240" s="51">
        <v>2.6960000000000001E-2</v>
      </c>
      <c r="K1240" s="51">
        <v>2.5954000000000001E-2</v>
      </c>
      <c r="L1240" s="51">
        <v>2.9877999999999998E-2</v>
      </c>
      <c r="M1240" s="51">
        <v>2.5218000000000001E-2</v>
      </c>
      <c r="N1240" s="51">
        <v>2.8969999999999999E-2</v>
      </c>
      <c r="O1240" s="52">
        <v>130.3785</v>
      </c>
      <c r="P1240" s="50">
        <v>1300</v>
      </c>
      <c r="Q1240" s="52">
        <v>2644.73</v>
      </c>
      <c r="R1240" s="50">
        <v>6150.2</v>
      </c>
      <c r="S1240" s="30">
        <v>96.305000000000007</v>
      </c>
      <c r="T1240" s="50">
        <v>6.8719999999999999</v>
      </c>
      <c r="U1240" s="50">
        <v>6.883</v>
      </c>
      <c r="V1240" s="50" t="s">
        <v>385</v>
      </c>
      <c r="W1240" s="22" t="s">
        <v>385</v>
      </c>
      <c r="X1240" s="22" t="s">
        <v>385</v>
      </c>
    </row>
    <row r="1241" spans="1:24" ht="18.75" customHeight="1">
      <c r="A1241" s="176">
        <v>43469</v>
      </c>
      <c r="B1241" s="50">
        <v>159.0643</v>
      </c>
      <c r="C1241" s="50">
        <v>216.00370000000001</v>
      </c>
      <c r="D1241" s="50"/>
      <c r="E1241" s="50">
        <v>21.38</v>
      </c>
      <c r="F1241" s="51">
        <v>2.4065E-2</v>
      </c>
      <c r="G1241" s="51">
        <v>2.4937000000000001E-2</v>
      </c>
      <c r="H1241" s="51">
        <v>2.4749E-2</v>
      </c>
      <c r="I1241" s="51">
        <v>2.5007999999999999E-2</v>
      </c>
      <c r="J1241" s="51">
        <v>2.6676999999999999E-2</v>
      </c>
      <c r="K1241" s="51">
        <v>2.5610000000000001E-2</v>
      </c>
      <c r="L1241" s="51">
        <v>2.981E-2</v>
      </c>
      <c r="M1241" s="51">
        <v>2.4749E-2</v>
      </c>
      <c r="N1241" s="51">
        <v>2.8969999999999999E-2</v>
      </c>
      <c r="O1241" s="52">
        <v>130.21539999999999</v>
      </c>
      <c r="P1241" s="50">
        <v>1300</v>
      </c>
      <c r="Q1241" s="52">
        <v>2644.73</v>
      </c>
      <c r="R1241" s="50">
        <v>6150.2</v>
      </c>
      <c r="S1241" s="30">
        <v>96.819000000000003</v>
      </c>
      <c r="T1241" s="50">
        <v>6.8620000000000001</v>
      </c>
      <c r="U1241" s="50">
        <v>6.8784999999999998</v>
      </c>
      <c r="V1241" s="50" t="s">
        <v>385</v>
      </c>
      <c r="W1241" s="22" t="s">
        <v>385</v>
      </c>
      <c r="X1241" s="22" t="s">
        <v>385</v>
      </c>
    </row>
    <row r="1242" spans="1:24" ht="18.75" customHeight="1">
      <c r="A1242" s="176">
        <v>43468</v>
      </c>
      <c r="B1242" s="50">
        <v>159.70410000000001</v>
      </c>
      <c r="C1242" s="50">
        <v>216.0949</v>
      </c>
      <c r="D1242" s="50"/>
      <c r="E1242" s="50">
        <v>25.45</v>
      </c>
      <c r="F1242" s="51">
        <v>2.3993E-2</v>
      </c>
      <c r="G1242" s="51">
        <v>2.3786000000000002E-2</v>
      </c>
      <c r="H1242" s="51">
        <v>2.3376000000000001E-2</v>
      </c>
      <c r="I1242" s="51">
        <v>2.3578999999999999E-2</v>
      </c>
      <c r="J1242" s="51">
        <v>2.5534999999999999E-2</v>
      </c>
      <c r="K1242" s="51">
        <v>2.4319E-2</v>
      </c>
      <c r="L1242" s="51">
        <v>2.9024999999999999E-2</v>
      </c>
      <c r="M1242" s="51">
        <v>2.3376000000000001E-2</v>
      </c>
      <c r="N1242" s="51">
        <v>2.8969999999999999E-2</v>
      </c>
      <c r="O1242" s="52">
        <v>129.98310000000001</v>
      </c>
      <c r="P1242" s="50">
        <v>1300</v>
      </c>
      <c r="Q1242" s="52">
        <v>2644.73</v>
      </c>
      <c r="R1242" s="50">
        <v>6150.2</v>
      </c>
      <c r="S1242" s="30">
        <v>96.084999999999994</v>
      </c>
      <c r="T1242" s="50">
        <v>6.8784999999999998</v>
      </c>
      <c r="U1242" s="50">
        <v>6.8718000000000004</v>
      </c>
      <c r="V1242" s="50" t="s">
        <v>385</v>
      </c>
      <c r="W1242" s="22" t="s">
        <v>385</v>
      </c>
      <c r="X1242" s="22" t="s">
        <v>385</v>
      </c>
    </row>
    <row r="1243" spans="1:24" ht="18.75" customHeight="1">
      <c r="A1243" s="176">
        <v>43467</v>
      </c>
      <c r="B1243" s="50">
        <v>159.03870000000001</v>
      </c>
      <c r="C1243" s="50">
        <v>216.36019999999999</v>
      </c>
      <c r="D1243" s="50"/>
      <c r="E1243" s="50">
        <v>23.22</v>
      </c>
      <c r="F1243" s="51">
        <v>2.4097E-2</v>
      </c>
      <c r="G1243" s="51">
        <v>2.4676E-2</v>
      </c>
      <c r="H1243" s="51">
        <v>2.4285999999999999E-2</v>
      </c>
      <c r="I1243" s="51">
        <v>2.4577000000000002E-2</v>
      </c>
      <c r="J1243" s="51">
        <v>2.6204000000000002E-2</v>
      </c>
      <c r="K1243" s="51">
        <v>2.5196E-2</v>
      </c>
      <c r="L1243" s="51">
        <v>2.9517999999999999E-2</v>
      </c>
      <c r="M1243" s="51">
        <v>2.4285999999999999E-2</v>
      </c>
      <c r="N1243" s="51">
        <v>2.8969999999999999E-2</v>
      </c>
      <c r="O1243" s="52">
        <v>129.98310000000001</v>
      </c>
      <c r="P1243" s="50">
        <v>1300</v>
      </c>
      <c r="Q1243" s="52">
        <v>2644.73</v>
      </c>
      <c r="R1243" s="50">
        <v>6150.2</v>
      </c>
      <c r="S1243" s="30">
        <v>96.173000000000002</v>
      </c>
      <c r="T1243" s="50">
        <v>6.8784999999999998</v>
      </c>
      <c r="U1243" s="50">
        <v>6.8705999999999996</v>
      </c>
      <c r="V1243" s="50" t="s">
        <v>385</v>
      </c>
      <c r="W1243" s="22" t="s">
        <v>385</v>
      </c>
      <c r="X1243" s="22" t="s">
        <v>385</v>
      </c>
    </row>
    <row r="1244" spans="1:24" ht="18.75" customHeight="1">
      <c r="A1244" s="176">
        <v>43466</v>
      </c>
      <c r="B1244" s="50">
        <v>158.93430000000001</v>
      </c>
      <c r="C1244" s="50">
        <v>216.21039999999999</v>
      </c>
      <c r="D1244" s="50"/>
      <c r="E1244" s="50">
        <v>25.42</v>
      </c>
      <c r="F1244" s="51">
        <v>2.3549E-2</v>
      </c>
      <c r="G1244" s="51">
        <v>2.4878000000000001E-2</v>
      </c>
      <c r="H1244" s="51">
        <v>2.4563000000000001E-2</v>
      </c>
      <c r="I1244" s="51">
        <v>2.5111000000000001E-2</v>
      </c>
      <c r="J1244" s="51">
        <v>2.6842000000000001E-2</v>
      </c>
      <c r="K1244" s="51">
        <v>2.5857000000000002E-2</v>
      </c>
      <c r="L1244" s="51">
        <v>3.0145000000000002E-2</v>
      </c>
      <c r="M1244" s="51">
        <v>2.4563000000000001E-2</v>
      </c>
      <c r="N1244" s="51">
        <v>2.8969999999999999E-2</v>
      </c>
      <c r="O1244" s="52">
        <v>129.9391</v>
      </c>
      <c r="P1244" s="50">
        <v>1320</v>
      </c>
      <c r="Q1244" s="52">
        <v>2675.21</v>
      </c>
      <c r="R1244" s="50">
        <v>6175.2</v>
      </c>
      <c r="S1244" s="30">
        <v>96.402000000000001</v>
      </c>
      <c r="T1244" s="50">
        <v>6.8784999999999998</v>
      </c>
      <c r="U1244" s="50">
        <v>6.8819999999999997</v>
      </c>
      <c r="V1244" s="50" t="s">
        <v>385</v>
      </c>
      <c r="W1244" s="22" t="s">
        <v>385</v>
      </c>
      <c r="X1244" s="22" t="s">
        <v>385</v>
      </c>
    </row>
    <row r="1245" spans="1:24" ht="18.75" customHeight="1">
      <c r="A1245" s="176">
        <v>43465</v>
      </c>
      <c r="B1245" s="50">
        <v>158.93430000000001</v>
      </c>
      <c r="C1245" s="50">
        <v>216.21039999999999</v>
      </c>
      <c r="D1245" s="50"/>
      <c r="E1245" s="50">
        <v>25.42</v>
      </c>
      <c r="F1245" s="51">
        <v>2.3549E-2</v>
      </c>
      <c r="G1245" s="51">
        <v>2.4878000000000001E-2</v>
      </c>
      <c r="H1245" s="51">
        <v>2.4563000000000001E-2</v>
      </c>
      <c r="I1245" s="51">
        <v>2.5111000000000001E-2</v>
      </c>
      <c r="J1245" s="51">
        <v>2.6842000000000001E-2</v>
      </c>
      <c r="K1245" s="51">
        <v>2.5857000000000002E-2</v>
      </c>
      <c r="L1245" s="51">
        <v>3.0145000000000002E-2</v>
      </c>
      <c r="M1245" s="51">
        <v>2.4563000000000001E-2</v>
      </c>
      <c r="N1245" s="51">
        <v>2.8969999999999999E-2</v>
      </c>
      <c r="O1245" s="52">
        <v>129.90600000000001</v>
      </c>
      <c r="P1245" s="50">
        <v>1320</v>
      </c>
      <c r="Q1245" s="52">
        <v>2675.21</v>
      </c>
      <c r="R1245" s="50">
        <v>6175.2</v>
      </c>
      <c r="S1245" s="30">
        <v>96.480999999999995</v>
      </c>
      <c r="T1245" s="50">
        <v>6.8662999999999998</v>
      </c>
      <c r="U1245" s="50">
        <v>6.8746999999999998</v>
      </c>
      <c r="V1245" s="50" t="s">
        <v>385</v>
      </c>
      <c r="W1245" s="22" t="s">
        <v>385</v>
      </c>
      <c r="X1245" s="22" t="s">
        <v>385</v>
      </c>
    </row>
    <row r="1246" spans="1:24" ht="18.75" customHeight="1">
      <c r="A1246" s="176">
        <v>43462</v>
      </c>
      <c r="B1246" s="50">
        <v>158.63319999999999</v>
      </c>
      <c r="C1246" s="50">
        <v>216.02199999999999</v>
      </c>
      <c r="D1246" s="50"/>
      <c r="E1246" s="50">
        <v>28.34</v>
      </c>
      <c r="F1246" s="51">
        <v>2.3706000000000001E-2</v>
      </c>
      <c r="G1246" s="51">
        <v>2.5160999999999999E-2</v>
      </c>
      <c r="H1246" s="51">
        <v>2.4951000000000001E-2</v>
      </c>
      <c r="I1246" s="51">
        <v>2.5547E-2</v>
      </c>
      <c r="J1246" s="51">
        <v>2.7182000000000001E-2</v>
      </c>
      <c r="K1246" s="51">
        <v>2.6275E-2</v>
      </c>
      <c r="L1246" s="51">
        <v>3.0221999999999999E-2</v>
      </c>
      <c r="M1246" s="51">
        <v>2.4951000000000001E-2</v>
      </c>
      <c r="N1246" s="51">
        <v>2.8969999999999999E-2</v>
      </c>
      <c r="O1246" s="52">
        <v>129.9068</v>
      </c>
      <c r="P1246" s="50">
        <v>1320</v>
      </c>
      <c r="Q1246" s="52">
        <v>2675.21</v>
      </c>
      <c r="R1246" s="50">
        <v>6175.2</v>
      </c>
      <c r="S1246" s="30">
        <v>97.05</v>
      </c>
      <c r="T1246" s="50">
        <v>6.8853999999999997</v>
      </c>
      <c r="U1246" s="50">
        <v>6.8948</v>
      </c>
      <c r="V1246" s="50" t="s">
        <v>385</v>
      </c>
      <c r="W1246" s="22" t="s">
        <v>385</v>
      </c>
      <c r="X1246" s="22" t="s">
        <v>385</v>
      </c>
    </row>
    <row r="1247" spans="1:24" ht="18.75" customHeight="1">
      <c r="A1247" s="176">
        <v>43461</v>
      </c>
      <c r="B1247" s="50">
        <v>158.5909</v>
      </c>
      <c r="C1247" s="50">
        <v>215.9958</v>
      </c>
      <c r="D1247" s="50"/>
      <c r="E1247" s="50">
        <v>29.96</v>
      </c>
      <c r="F1247" s="51">
        <v>2.3993E-2</v>
      </c>
      <c r="G1247" s="51">
        <v>2.5624999999999998E-2</v>
      </c>
      <c r="H1247" s="51">
        <v>2.5586999999999999E-2</v>
      </c>
      <c r="I1247" s="51">
        <v>2.6165999999999998E-2</v>
      </c>
      <c r="J1247" s="51">
        <v>2.7666E-2</v>
      </c>
      <c r="K1247" s="51">
        <v>2.6758000000000001E-2</v>
      </c>
      <c r="L1247" s="51">
        <v>3.056E-2</v>
      </c>
      <c r="M1247" s="51">
        <v>2.5586999999999999E-2</v>
      </c>
      <c r="N1247" s="51">
        <v>2.8979999999999999E-2</v>
      </c>
      <c r="O1247" s="52">
        <v>129.89449999999999</v>
      </c>
      <c r="P1247" s="50">
        <v>1320</v>
      </c>
      <c r="Q1247" s="52">
        <v>2675.21</v>
      </c>
      <c r="R1247" s="50">
        <v>6175.2</v>
      </c>
      <c r="S1247" s="30">
        <v>96.581000000000003</v>
      </c>
      <c r="T1247" s="50">
        <v>6.8871000000000002</v>
      </c>
      <c r="U1247" s="50">
        <v>6.8944000000000001</v>
      </c>
      <c r="V1247" s="50" t="s">
        <v>385</v>
      </c>
      <c r="W1247" s="22" t="s">
        <v>385</v>
      </c>
      <c r="X1247" s="22" t="s">
        <v>385</v>
      </c>
    </row>
    <row r="1248" spans="1:24" ht="18.75" customHeight="1">
      <c r="A1248" s="176">
        <v>43460</v>
      </c>
      <c r="B1248" s="50">
        <v>158.28880000000001</v>
      </c>
      <c r="C1248" s="50">
        <v>215.85560000000001</v>
      </c>
      <c r="D1248" s="50"/>
      <c r="E1248" s="50">
        <v>30.41</v>
      </c>
      <c r="F1248" s="51">
        <v>2.4251000000000002E-2</v>
      </c>
      <c r="G1248" s="51">
        <v>2.615E-2</v>
      </c>
      <c r="H1248" s="51">
        <v>2.6054999999999998E-2</v>
      </c>
      <c r="I1248" s="51">
        <v>2.6483E-2</v>
      </c>
      <c r="J1248" s="51">
        <v>2.8079E-2</v>
      </c>
      <c r="K1248" s="51">
        <v>2.7328000000000002E-2</v>
      </c>
      <c r="L1248" s="51">
        <v>3.0644999999999999E-2</v>
      </c>
      <c r="M1248" s="51">
        <v>2.6054999999999998E-2</v>
      </c>
      <c r="N1248" s="51">
        <v>2.9049999999999999E-2</v>
      </c>
      <c r="O1248" s="52">
        <v>129.87799999999999</v>
      </c>
      <c r="P1248" s="50">
        <v>1320</v>
      </c>
      <c r="Q1248" s="52">
        <v>2675.21</v>
      </c>
      <c r="R1248" s="50">
        <v>6175.2</v>
      </c>
      <c r="S1248" s="30">
        <v>96.552999999999997</v>
      </c>
      <c r="T1248" s="50">
        <v>6.8990999999999998</v>
      </c>
      <c r="U1248" s="50">
        <v>6.9029999999999996</v>
      </c>
      <c r="V1248" s="50" t="s">
        <v>385</v>
      </c>
      <c r="W1248" s="22" t="s">
        <v>385</v>
      </c>
      <c r="X1248" s="22" t="s">
        <v>385</v>
      </c>
    </row>
    <row r="1249" spans="1:24" ht="18.75" customHeight="1">
      <c r="A1249" s="176">
        <v>43459</v>
      </c>
      <c r="B1249" s="50">
        <v>158.52090000000001</v>
      </c>
      <c r="C1249" s="50">
        <v>215.79939999999999</v>
      </c>
      <c r="D1249" s="50"/>
      <c r="E1249" s="50">
        <v>36.07</v>
      </c>
      <c r="F1249" s="51">
        <v>2.3729E-2</v>
      </c>
      <c r="G1249" s="51">
        <v>2.5593000000000001E-2</v>
      </c>
      <c r="H1249" s="51">
        <v>2.5534000000000001E-2</v>
      </c>
      <c r="I1249" s="51">
        <v>2.5793E-2</v>
      </c>
      <c r="J1249" s="51">
        <v>2.7383000000000001E-2</v>
      </c>
      <c r="K1249" s="51">
        <v>2.6561999999999999E-2</v>
      </c>
      <c r="L1249" s="51">
        <v>2.9933999999999999E-2</v>
      </c>
      <c r="M1249" s="51">
        <v>2.5534000000000001E-2</v>
      </c>
      <c r="N1249" s="51">
        <v>2.9180000000000001E-2</v>
      </c>
      <c r="O1249" s="52">
        <v>129.8783</v>
      </c>
      <c r="P1249" s="50">
        <v>1320</v>
      </c>
      <c r="Q1249" s="52">
        <v>2675.21</v>
      </c>
      <c r="R1249" s="50">
        <v>6175.2</v>
      </c>
      <c r="S1249" s="30">
        <v>96.956000000000003</v>
      </c>
      <c r="T1249" s="50">
        <v>6.9065000000000003</v>
      </c>
      <c r="U1249" s="50">
        <v>6.9238999999999997</v>
      </c>
      <c r="V1249" s="50" t="s">
        <v>385</v>
      </c>
      <c r="W1249" s="22" t="s">
        <v>385</v>
      </c>
      <c r="X1249" s="22" t="s">
        <v>385</v>
      </c>
    </row>
    <row r="1250" spans="1:24" ht="18.75" customHeight="1">
      <c r="A1250" s="176">
        <v>43458</v>
      </c>
      <c r="B1250" s="50">
        <v>158.52090000000001</v>
      </c>
      <c r="C1250" s="50">
        <v>215.79939999999999</v>
      </c>
      <c r="D1250" s="50"/>
      <c r="E1250" s="50">
        <v>36.07</v>
      </c>
      <c r="F1250" s="51">
        <v>2.3729E-2</v>
      </c>
      <c r="G1250" s="51">
        <v>2.5593000000000001E-2</v>
      </c>
      <c r="H1250" s="51">
        <v>2.5534000000000001E-2</v>
      </c>
      <c r="I1250" s="51">
        <v>2.5793E-2</v>
      </c>
      <c r="J1250" s="51">
        <v>2.7383000000000001E-2</v>
      </c>
      <c r="K1250" s="51">
        <v>2.6561999999999999E-2</v>
      </c>
      <c r="L1250" s="51">
        <v>2.9933999999999999E-2</v>
      </c>
      <c r="M1250" s="51">
        <v>2.5534000000000001E-2</v>
      </c>
      <c r="N1250" s="51">
        <v>2.887E-2</v>
      </c>
      <c r="O1250" s="52">
        <v>129.8219</v>
      </c>
      <c r="P1250" s="50">
        <v>1320</v>
      </c>
      <c r="Q1250" s="52">
        <v>2675.21</v>
      </c>
      <c r="R1250" s="50">
        <v>6175.2</v>
      </c>
      <c r="S1250" s="30">
        <v>96.275999999999996</v>
      </c>
      <c r="T1250" s="50">
        <v>6.8849999999999998</v>
      </c>
      <c r="U1250" s="50">
        <v>6.8952</v>
      </c>
      <c r="V1250" s="50" t="s">
        <v>385</v>
      </c>
      <c r="W1250" s="22" t="s">
        <v>385</v>
      </c>
      <c r="X1250" s="22" t="s">
        <v>385</v>
      </c>
    </row>
    <row r="1251" spans="1:24" ht="18.75" customHeight="1">
      <c r="A1251" s="176">
        <v>43455</v>
      </c>
      <c r="B1251" s="50">
        <v>158.21129999999999</v>
      </c>
      <c r="C1251" s="50">
        <v>215.69319999999999</v>
      </c>
      <c r="D1251" s="50"/>
      <c r="E1251" s="50">
        <v>30.11</v>
      </c>
      <c r="F1251" s="51">
        <v>2.3757E-2</v>
      </c>
      <c r="G1251" s="51">
        <v>2.6388999999999999E-2</v>
      </c>
      <c r="H1251" s="51">
        <v>2.6193999999999999E-2</v>
      </c>
      <c r="I1251" s="51">
        <v>2.6386E-2</v>
      </c>
      <c r="J1251" s="51">
        <v>2.7902E-2</v>
      </c>
      <c r="K1251" s="51">
        <v>2.7181E-2</v>
      </c>
      <c r="L1251" s="51">
        <v>3.0308000000000002E-2</v>
      </c>
      <c r="M1251" s="51">
        <v>2.6193999999999999E-2</v>
      </c>
      <c r="N1251" s="51">
        <v>2.887E-2</v>
      </c>
      <c r="O1251" s="52">
        <v>129.77090000000001</v>
      </c>
      <c r="P1251" s="50">
        <v>1320</v>
      </c>
      <c r="Q1251" s="52">
        <v>2675.21</v>
      </c>
      <c r="R1251" s="50">
        <v>6175.2</v>
      </c>
      <c r="S1251" s="30">
        <v>97.034999999999997</v>
      </c>
      <c r="T1251" s="50">
        <v>6.8910999999999998</v>
      </c>
      <c r="U1251" s="50">
        <v>6.9055</v>
      </c>
      <c r="V1251" s="50" t="s">
        <v>385</v>
      </c>
      <c r="W1251" s="22" t="s">
        <v>385</v>
      </c>
      <c r="X1251" s="22" t="s">
        <v>385</v>
      </c>
    </row>
    <row r="1252" spans="1:24" ht="18.75" customHeight="1">
      <c r="A1252" s="176">
        <v>43454</v>
      </c>
      <c r="B1252" s="50">
        <v>158.18389999999999</v>
      </c>
      <c r="C1252" s="50">
        <v>215.80279999999999</v>
      </c>
      <c r="D1252" s="50"/>
      <c r="E1252" s="50">
        <v>28.38</v>
      </c>
      <c r="F1252" s="51">
        <v>2.3788E-2</v>
      </c>
      <c r="G1252" s="51">
        <v>2.6706000000000001E-2</v>
      </c>
      <c r="H1252" s="51">
        <v>2.6495999999999999E-2</v>
      </c>
      <c r="I1252" s="51">
        <v>2.6676999999999999E-2</v>
      </c>
      <c r="J1252" s="51">
        <v>2.8065E-2</v>
      </c>
      <c r="K1252" s="51">
        <v>2.7282000000000001E-2</v>
      </c>
      <c r="L1252" s="51">
        <v>3.0484000000000001E-2</v>
      </c>
      <c r="M1252" s="51">
        <v>2.6495999999999999E-2</v>
      </c>
      <c r="N1252" s="51">
        <v>2.8879999999999999E-2</v>
      </c>
      <c r="O1252" s="52">
        <v>129.75890000000001</v>
      </c>
      <c r="P1252" s="50">
        <v>1320</v>
      </c>
      <c r="Q1252" s="52">
        <v>2675.21</v>
      </c>
      <c r="R1252" s="50">
        <v>6175.2</v>
      </c>
      <c r="S1252" s="30">
        <v>97.103999999999999</v>
      </c>
      <c r="T1252" s="50">
        <v>6.8951000000000002</v>
      </c>
      <c r="U1252" s="50">
        <v>6.8932000000000002</v>
      </c>
      <c r="V1252" s="50" t="s">
        <v>385</v>
      </c>
      <c r="W1252" s="22" t="s">
        <v>385</v>
      </c>
      <c r="X1252" s="22" t="s">
        <v>385</v>
      </c>
    </row>
    <row r="1253" spans="1:24" ht="18.75" customHeight="1">
      <c r="A1253" s="176">
        <v>43453</v>
      </c>
      <c r="B1253" s="50">
        <v>158.2765</v>
      </c>
      <c r="C1253" s="50">
        <v>215.72569999999999</v>
      </c>
      <c r="D1253" s="50"/>
      <c r="E1253" s="50">
        <v>25.58</v>
      </c>
      <c r="F1253" s="51">
        <v>2.3942999999999999E-2</v>
      </c>
      <c r="G1253" s="51">
        <v>2.6457999999999999E-2</v>
      </c>
      <c r="H1253" s="51">
        <v>2.6193999999999999E-2</v>
      </c>
      <c r="I1253" s="51">
        <v>2.6189E-2</v>
      </c>
      <c r="J1253" s="51">
        <v>2.7548E-2</v>
      </c>
      <c r="K1253" s="51">
        <v>2.6814000000000001E-2</v>
      </c>
      <c r="L1253" s="51">
        <v>2.9807E-2</v>
      </c>
      <c r="M1253" s="51">
        <v>2.6193999999999999E-2</v>
      </c>
      <c r="N1253" s="51">
        <v>2.9080000000000002E-2</v>
      </c>
      <c r="O1253" s="52">
        <v>129.74019999999999</v>
      </c>
      <c r="P1253" s="50">
        <v>1320</v>
      </c>
      <c r="Q1253" s="52">
        <v>2675.21</v>
      </c>
      <c r="R1253" s="50">
        <v>6175.2</v>
      </c>
      <c r="S1253" s="30">
        <v>97.1</v>
      </c>
      <c r="T1253" s="50">
        <v>6.8971999999999998</v>
      </c>
      <c r="U1253" s="50">
        <v>6.9012000000000002</v>
      </c>
      <c r="V1253" s="50" t="s">
        <v>385</v>
      </c>
      <c r="W1253" s="22" t="s">
        <v>385</v>
      </c>
      <c r="X1253" s="22" t="s">
        <v>385</v>
      </c>
    </row>
    <row r="1254" spans="1:24" ht="18.75" customHeight="1">
      <c r="A1254" s="176">
        <v>43452</v>
      </c>
      <c r="B1254" s="50">
        <v>157.99189999999999</v>
      </c>
      <c r="C1254" s="50">
        <v>215.7705</v>
      </c>
      <c r="D1254" s="50"/>
      <c r="E1254" s="50">
        <v>25.58</v>
      </c>
      <c r="F1254" s="51">
        <v>2.3841999999999999E-2</v>
      </c>
      <c r="G1254" s="51">
        <v>2.6439000000000001E-2</v>
      </c>
      <c r="H1254" s="51">
        <v>2.6276999999999998E-2</v>
      </c>
      <c r="I1254" s="51">
        <v>2.6460000000000001E-2</v>
      </c>
      <c r="J1254" s="51">
        <v>2.8174999999999999E-2</v>
      </c>
      <c r="K1254" s="51">
        <v>2.7283000000000002E-2</v>
      </c>
      <c r="L1254" s="51">
        <v>3.0676999999999999E-2</v>
      </c>
      <c r="M1254" s="51">
        <v>2.6276999999999998E-2</v>
      </c>
      <c r="N1254" s="51">
        <v>2.9100000000000001E-2</v>
      </c>
      <c r="O1254" s="52">
        <v>129.64349999999999</v>
      </c>
      <c r="P1254" s="50">
        <v>1320</v>
      </c>
      <c r="Q1254" s="52">
        <v>2675.21</v>
      </c>
      <c r="R1254" s="50">
        <v>6175.2</v>
      </c>
      <c r="S1254" s="30">
        <v>97.442999999999998</v>
      </c>
      <c r="T1254" s="50">
        <v>6.9076000000000004</v>
      </c>
      <c r="U1254" s="50">
        <v>6.9023000000000003</v>
      </c>
      <c r="V1254" s="50" t="s">
        <v>385</v>
      </c>
      <c r="W1254" s="22" t="s">
        <v>385</v>
      </c>
      <c r="X1254" s="22" t="s">
        <v>385</v>
      </c>
    </row>
    <row r="1255" spans="1:24" ht="18.75" customHeight="1">
      <c r="A1255" s="176">
        <v>43451</v>
      </c>
      <c r="B1255" s="50">
        <v>157.7637</v>
      </c>
      <c r="C1255" s="50">
        <v>215.90459999999999</v>
      </c>
      <c r="D1255" s="50"/>
      <c r="E1255" s="50">
        <v>24.52</v>
      </c>
      <c r="F1255" s="51">
        <v>2.3806999999999998E-2</v>
      </c>
      <c r="G1255" s="51">
        <v>2.6915999999999999E-2</v>
      </c>
      <c r="H1255" s="51">
        <v>2.6824000000000001E-2</v>
      </c>
      <c r="I1255" s="51">
        <v>2.6932999999999999E-2</v>
      </c>
      <c r="J1255" s="51">
        <v>2.8570000000000002E-2</v>
      </c>
      <c r="K1255" s="51">
        <v>2.7729E-2</v>
      </c>
      <c r="L1255" s="51">
        <v>3.1127999999999999E-2</v>
      </c>
      <c r="M1255" s="51">
        <v>2.6824000000000001E-2</v>
      </c>
      <c r="N1255" s="51">
        <v>2.9000000000000001E-2</v>
      </c>
      <c r="O1255" s="52">
        <v>129.6352</v>
      </c>
      <c r="P1255" s="50">
        <v>1320</v>
      </c>
      <c r="Q1255" s="52">
        <v>2675.21</v>
      </c>
      <c r="R1255" s="50">
        <v>6175.2</v>
      </c>
      <c r="S1255" s="30">
        <v>97.063999999999993</v>
      </c>
      <c r="T1255" s="50">
        <v>6.8815999999999997</v>
      </c>
      <c r="U1255" s="50">
        <v>6.8780999999999999</v>
      </c>
      <c r="V1255" s="50" t="s">
        <v>385</v>
      </c>
      <c r="W1255" s="22" t="s">
        <v>385</v>
      </c>
      <c r="X1255" s="22" t="s">
        <v>385</v>
      </c>
    </row>
    <row r="1256" spans="1:24" ht="18.75" customHeight="1">
      <c r="A1256" s="176">
        <v>43448</v>
      </c>
      <c r="B1256" s="50">
        <v>157.53620000000001</v>
      </c>
      <c r="C1256" s="50">
        <v>215.92769999999999</v>
      </c>
      <c r="D1256" s="50"/>
      <c r="E1256" s="50">
        <v>21.63</v>
      </c>
      <c r="F1256" s="51">
        <v>2.4091000000000001E-2</v>
      </c>
      <c r="G1256" s="51">
        <v>2.733E-2</v>
      </c>
      <c r="H1256" s="51">
        <v>2.7206999999999999E-2</v>
      </c>
      <c r="I1256" s="51">
        <v>2.7306E-2</v>
      </c>
      <c r="J1256" s="51">
        <v>2.8895000000000001E-2</v>
      </c>
      <c r="K1256" s="51">
        <v>2.8052000000000001E-2</v>
      </c>
      <c r="L1256" s="51">
        <v>3.1433000000000003E-2</v>
      </c>
      <c r="M1256" s="51">
        <v>2.7206999999999999E-2</v>
      </c>
      <c r="N1256" s="51">
        <v>2.9010000000000001E-2</v>
      </c>
      <c r="O1256" s="52">
        <v>129.5847</v>
      </c>
      <c r="P1256" s="50">
        <v>1320</v>
      </c>
      <c r="Q1256" s="52">
        <v>2675.21</v>
      </c>
      <c r="R1256" s="50">
        <v>6175.2</v>
      </c>
      <c r="S1256" s="30">
        <v>97.043999999999997</v>
      </c>
      <c r="T1256" s="50">
        <v>6.88</v>
      </c>
      <c r="U1256" s="50">
        <v>6.8733000000000004</v>
      </c>
      <c r="V1256" s="50" t="s">
        <v>385</v>
      </c>
      <c r="W1256" s="22" t="s">
        <v>385</v>
      </c>
      <c r="X1256" s="22" t="s">
        <v>385</v>
      </c>
    </row>
    <row r="1257" spans="1:24" ht="18.75" customHeight="1">
      <c r="A1257" s="176">
        <v>43447</v>
      </c>
      <c r="B1257" s="50">
        <v>157.38589999999999</v>
      </c>
      <c r="C1257" s="50">
        <v>215.65989999999999</v>
      </c>
      <c r="D1257" s="50"/>
      <c r="E1257" s="50">
        <v>20.65</v>
      </c>
      <c r="F1257" s="51">
        <v>2.4070000000000001E-2</v>
      </c>
      <c r="G1257" s="51">
        <v>2.7619999999999999E-2</v>
      </c>
      <c r="H1257" s="51">
        <v>2.7563000000000001E-2</v>
      </c>
      <c r="I1257" s="51">
        <v>2.7545E-2</v>
      </c>
      <c r="J1257" s="51">
        <v>2.9131000000000001E-2</v>
      </c>
      <c r="K1257" s="51">
        <v>2.8301E-2</v>
      </c>
      <c r="L1257" s="51">
        <v>3.1694E-2</v>
      </c>
      <c r="M1257" s="51">
        <v>2.7563000000000001E-2</v>
      </c>
      <c r="N1257" s="51">
        <v>2.877E-2</v>
      </c>
      <c r="O1257" s="52">
        <v>129.55009999999999</v>
      </c>
      <c r="P1257" s="50">
        <v>1320</v>
      </c>
      <c r="Q1257" s="52">
        <v>2675.21</v>
      </c>
      <c r="R1257" s="50">
        <v>6175.2</v>
      </c>
      <c r="S1257" s="30">
        <v>97.388000000000005</v>
      </c>
      <c r="T1257" s="50">
        <v>6.9</v>
      </c>
      <c r="U1257" s="50">
        <v>6.9059999999999997</v>
      </c>
      <c r="V1257" s="50" t="s">
        <v>385</v>
      </c>
      <c r="W1257" s="22" t="s">
        <v>385</v>
      </c>
      <c r="X1257" s="22" t="s">
        <v>385</v>
      </c>
    </row>
    <row r="1258" spans="1:24" ht="18.75" customHeight="1">
      <c r="A1258" s="176">
        <v>43446</v>
      </c>
      <c r="B1258" s="50">
        <v>157.25290000000001</v>
      </c>
      <c r="C1258" s="50">
        <v>214.21010000000001</v>
      </c>
      <c r="D1258" s="50"/>
      <c r="E1258" s="50">
        <v>21.46</v>
      </c>
      <c r="F1258" s="51">
        <v>2.4174000000000001E-2</v>
      </c>
      <c r="G1258" s="51">
        <v>2.7723000000000001E-2</v>
      </c>
      <c r="H1258" s="51">
        <v>2.7754999999999998E-2</v>
      </c>
      <c r="I1258" s="51">
        <v>2.7681000000000001E-2</v>
      </c>
      <c r="J1258" s="51">
        <v>2.9096E-2</v>
      </c>
      <c r="K1258" s="51">
        <v>2.8351000000000001E-2</v>
      </c>
      <c r="L1258" s="51">
        <v>3.1496999999999997E-2</v>
      </c>
      <c r="M1258" s="51">
        <v>2.7754999999999998E-2</v>
      </c>
      <c r="N1258" s="51">
        <v>2.8580000000000001E-2</v>
      </c>
      <c r="O1258" s="52">
        <v>129.50069999999999</v>
      </c>
      <c r="P1258" s="50">
        <v>1320</v>
      </c>
      <c r="Q1258" s="52">
        <v>2675.21</v>
      </c>
      <c r="R1258" s="50">
        <v>6175.2</v>
      </c>
      <c r="S1258" s="30">
        <v>97.218999999999994</v>
      </c>
      <c r="T1258" s="50">
        <v>6.9116999999999997</v>
      </c>
      <c r="U1258" s="50">
        <v>6.9145000000000003</v>
      </c>
      <c r="V1258" s="50" t="s">
        <v>385</v>
      </c>
      <c r="W1258" s="22" t="s">
        <v>385</v>
      </c>
      <c r="X1258" s="22" t="s">
        <v>385</v>
      </c>
    </row>
    <row r="1259" spans="1:24" ht="18.75" customHeight="1">
      <c r="A1259" s="176">
        <v>43445</v>
      </c>
      <c r="B1259" s="50">
        <v>157.28309999999999</v>
      </c>
      <c r="C1259" s="50">
        <v>213.96029999999999</v>
      </c>
      <c r="D1259" s="50"/>
      <c r="E1259" s="50">
        <v>21.76</v>
      </c>
      <c r="F1259" s="51">
        <v>2.3868E-2</v>
      </c>
      <c r="G1259" s="51">
        <v>2.7640999999999999E-2</v>
      </c>
      <c r="H1259" s="51">
        <v>2.7626000000000001E-2</v>
      </c>
      <c r="I1259" s="51">
        <v>2.7411000000000001E-2</v>
      </c>
      <c r="J1259" s="51">
        <v>2.879E-2</v>
      </c>
      <c r="K1259" s="51">
        <v>2.8004000000000001E-2</v>
      </c>
      <c r="L1259" s="51">
        <v>3.1260999999999997E-2</v>
      </c>
      <c r="M1259" s="51">
        <v>2.7626000000000001E-2</v>
      </c>
      <c r="N1259" s="51">
        <v>2.852E-2</v>
      </c>
      <c r="O1259" s="52">
        <v>129.3793</v>
      </c>
      <c r="P1259" s="50">
        <v>1320</v>
      </c>
      <c r="Q1259" s="52">
        <v>2675.21</v>
      </c>
      <c r="R1259" s="50">
        <v>6175.2</v>
      </c>
      <c r="S1259" s="30">
        <v>96.513999999999996</v>
      </c>
      <c r="T1259" s="50">
        <v>6.8742999999999999</v>
      </c>
      <c r="U1259" s="50">
        <v>6.8849999999999998</v>
      </c>
      <c r="V1259" s="50" t="s">
        <v>385</v>
      </c>
      <c r="W1259" s="22" t="s">
        <v>385</v>
      </c>
      <c r="X1259" s="22" t="s">
        <v>385</v>
      </c>
    </row>
    <row r="1260" spans="1:24" ht="18.75" customHeight="1">
      <c r="A1260" s="176">
        <v>43444</v>
      </c>
      <c r="B1260" s="50">
        <v>157.3946</v>
      </c>
      <c r="C1260" s="50">
        <v>213.80629999999999</v>
      </c>
      <c r="D1260" s="50"/>
      <c r="E1260" s="50">
        <v>22.64</v>
      </c>
      <c r="F1260" s="51">
        <v>2.3730000000000001E-2</v>
      </c>
      <c r="G1260" s="51">
        <v>2.7292E-2</v>
      </c>
      <c r="H1260" s="51">
        <v>2.7321000000000002E-2</v>
      </c>
      <c r="I1260" s="51">
        <v>2.7141999999999999E-2</v>
      </c>
      <c r="J1260" s="51">
        <v>2.8575E-2</v>
      </c>
      <c r="K1260" s="51">
        <v>2.7757E-2</v>
      </c>
      <c r="L1260" s="51">
        <v>3.1293000000000001E-2</v>
      </c>
      <c r="M1260" s="51">
        <v>2.7321000000000002E-2</v>
      </c>
      <c r="N1260" s="51">
        <v>2.8420000000000001E-2</v>
      </c>
      <c r="O1260" s="52">
        <v>129.3237</v>
      </c>
      <c r="P1260" s="50">
        <v>1320</v>
      </c>
      <c r="Q1260" s="52">
        <v>2675.21</v>
      </c>
      <c r="R1260" s="50">
        <v>6175.2</v>
      </c>
      <c r="S1260" s="30">
        <v>96.81</v>
      </c>
      <c r="T1260" s="50">
        <v>6.8826999999999998</v>
      </c>
      <c r="U1260" s="50">
        <v>6.8811</v>
      </c>
      <c r="V1260" s="50" t="s">
        <v>385</v>
      </c>
      <c r="W1260" s="22" t="s">
        <v>385</v>
      </c>
      <c r="X1260" s="22" t="s">
        <v>385</v>
      </c>
    </row>
    <row r="1261" spans="1:24" ht="18.75" customHeight="1">
      <c r="A1261" s="176">
        <v>43441</v>
      </c>
      <c r="B1261" s="50">
        <v>157.5205</v>
      </c>
      <c r="C1261" s="50">
        <v>213.70670000000001</v>
      </c>
      <c r="D1261" s="50"/>
      <c r="E1261" s="50">
        <v>23.23</v>
      </c>
      <c r="F1261" s="51">
        <v>2.3859999999999999E-2</v>
      </c>
      <c r="G1261" s="51">
        <v>2.7109000000000001E-2</v>
      </c>
      <c r="H1261" s="51">
        <v>2.7126999999999998E-2</v>
      </c>
      <c r="I1261" s="51">
        <v>2.6891000000000002E-2</v>
      </c>
      <c r="J1261" s="51">
        <v>2.845E-2</v>
      </c>
      <c r="K1261" s="51">
        <v>2.7584000000000001E-2</v>
      </c>
      <c r="L1261" s="51">
        <v>3.1403E-2</v>
      </c>
      <c r="M1261" s="51">
        <v>2.7126999999999998E-2</v>
      </c>
      <c r="N1261" s="51">
        <v>2.8709999999999999E-2</v>
      </c>
      <c r="O1261" s="52">
        <v>129.21469999999999</v>
      </c>
      <c r="P1261" s="50">
        <v>1320</v>
      </c>
      <c r="Q1261" s="52">
        <v>2675.21</v>
      </c>
      <c r="R1261" s="50">
        <v>6175.2</v>
      </c>
      <c r="S1261" s="30">
        <v>97.07</v>
      </c>
      <c r="T1261" s="50">
        <v>6.8567999999999998</v>
      </c>
      <c r="U1261" s="50">
        <v>6.8593999999999999</v>
      </c>
      <c r="V1261" s="50" t="s">
        <v>385</v>
      </c>
      <c r="W1261" s="22" t="s">
        <v>385</v>
      </c>
      <c r="X1261" s="22" t="s">
        <v>385</v>
      </c>
    </row>
    <row r="1262" spans="1:24" ht="18.75" customHeight="1">
      <c r="A1262" s="176">
        <v>43440</v>
      </c>
      <c r="B1262" s="50">
        <v>157.36019999999999</v>
      </c>
      <c r="C1262" s="50">
        <v>213.447</v>
      </c>
      <c r="D1262" s="50"/>
      <c r="E1262" s="50">
        <v>21.19</v>
      </c>
      <c r="F1262" s="51">
        <v>2.4018000000000001E-2</v>
      </c>
      <c r="G1262" s="51">
        <v>2.76E-2</v>
      </c>
      <c r="H1262" s="51">
        <v>2.7660000000000001E-2</v>
      </c>
      <c r="I1262" s="51">
        <v>2.7532999999999998E-2</v>
      </c>
      <c r="J1262" s="51">
        <v>2.8955000000000002E-2</v>
      </c>
      <c r="K1262" s="51">
        <v>2.8178999999999999E-2</v>
      </c>
      <c r="L1262" s="51">
        <v>3.1623999999999999E-2</v>
      </c>
      <c r="M1262" s="51">
        <v>2.7660000000000001E-2</v>
      </c>
      <c r="N1262" s="51">
        <v>2.8899999999999999E-2</v>
      </c>
      <c r="O1262" s="52">
        <v>129.17060000000001</v>
      </c>
      <c r="P1262" s="50">
        <v>1320</v>
      </c>
      <c r="Q1262" s="52">
        <v>2675.21</v>
      </c>
      <c r="R1262" s="50">
        <v>6175.2</v>
      </c>
      <c r="S1262" s="30">
        <v>96.965000000000003</v>
      </c>
      <c r="T1262" s="50">
        <v>6.8360000000000003</v>
      </c>
      <c r="U1262" s="50">
        <v>6.8506999999999998</v>
      </c>
      <c r="V1262" s="50" t="s">
        <v>385</v>
      </c>
      <c r="W1262" s="22" t="s">
        <v>385</v>
      </c>
      <c r="X1262" s="22" t="s">
        <v>385</v>
      </c>
    </row>
    <row r="1263" spans="1:24" ht="18.75" customHeight="1">
      <c r="A1263" s="176">
        <v>43439</v>
      </c>
      <c r="B1263" s="50">
        <v>157.16409999999999</v>
      </c>
      <c r="C1263" s="50">
        <v>213.0566</v>
      </c>
      <c r="D1263" s="50"/>
      <c r="E1263" s="50">
        <v>20.74</v>
      </c>
      <c r="F1263" s="51">
        <v>2.4070999999999999E-2</v>
      </c>
      <c r="G1263" s="51">
        <v>2.7947E-2</v>
      </c>
      <c r="H1263" s="51">
        <v>2.8049999999999999E-2</v>
      </c>
      <c r="I1263" s="51">
        <v>2.7871E-2</v>
      </c>
      <c r="J1263" s="51">
        <v>2.9135999999999999E-2</v>
      </c>
      <c r="K1263" s="51">
        <v>2.8402E-2</v>
      </c>
      <c r="L1263" s="51">
        <v>3.1726999999999998E-2</v>
      </c>
      <c r="M1263" s="51">
        <v>2.8049999999999999E-2</v>
      </c>
      <c r="N1263" s="51">
        <v>2.9139999999999999E-2</v>
      </c>
      <c r="O1263" s="52">
        <v>129.05260000000001</v>
      </c>
      <c r="P1263" s="50">
        <v>1320</v>
      </c>
      <c r="Q1263" s="52">
        <v>2675.21</v>
      </c>
      <c r="R1263" s="50">
        <v>6175.2</v>
      </c>
      <c r="S1263" s="30">
        <v>97.04</v>
      </c>
      <c r="T1263" s="50">
        <v>6.883</v>
      </c>
      <c r="U1263" s="50">
        <v>6.8764000000000003</v>
      </c>
      <c r="V1263" s="50" t="s">
        <v>385</v>
      </c>
      <c r="W1263" s="22" t="s">
        <v>385</v>
      </c>
      <c r="X1263" s="22" t="s">
        <v>385</v>
      </c>
    </row>
    <row r="1264" spans="1:24" ht="18.75" customHeight="1">
      <c r="A1264" s="176">
        <v>43438</v>
      </c>
      <c r="B1264" s="50">
        <v>157.16409999999999</v>
      </c>
      <c r="C1264" s="50">
        <v>213.0566</v>
      </c>
      <c r="D1264" s="50"/>
      <c r="E1264" s="50">
        <v>20.74</v>
      </c>
      <c r="F1264" s="51">
        <v>2.4070999999999999E-2</v>
      </c>
      <c r="G1264" s="51">
        <v>2.7947E-2</v>
      </c>
      <c r="H1264" s="51">
        <v>2.8049999999999999E-2</v>
      </c>
      <c r="I1264" s="51">
        <v>2.7871E-2</v>
      </c>
      <c r="J1264" s="51">
        <v>2.9135999999999999E-2</v>
      </c>
      <c r="K1264" s="51">
        <v>2.8402E-2</v>
      </c>
      <c r="L1264" s="51">
        <v>3.1726999999999998E-2</v>
      </c>
      <c r="M1264" s="51">
        <v>2.8049999999999999E-2</v>
      </c>
      <c r="N1264" s="51">
        <v>2.9960000000000001E-2</v>
      </c>
      <c r="O1264" s="52">
        <v>128.97319999999999</v>
      </c>
      <c r="P1264" s="50">
        <v>1320</v>
      </c>
      <c r="Q1264" s="52">
        <v>2675.21</v>
      </c>
      <c r="R1264" s="50">
        <v>6175.2</v>
      </c>
      <c r="S1264" s="30">
        <v>97.272000000000006</v>
      </c>
      <c r="T1264" s="50">
        <v>6.9604999999999997</v>
      </c>
      <c r="U1264" s="50">
        <v>6.95</v>
      </c>
      <c r="V1264" s="50" t="s">
        <v>385</v>
      </c>
      <c r="W1264" s="22" t="s">
        <v>385</v>
      </c>
      <c r="X1264" s="22" t="s">
        <v>385</v>
      </c>
    </row>
    <row r="1265" spans="1:24" ht="18.75" customHeight="1">
      <c r="A1265" s="176">
        <v>43437</v>
      </c>
      <c r="B1265" s="50">
        <v>156.83150000000001</v>
      </c>
      <c r="C1265" s="50">
        <v>212.74940000000001</v>
      </c>
      <c r="D1265" s="50"/>
      <c r="E1265" s="50">
        <v>16.440000000000001</v>
      </c>
      <c r="F1265" s="51">
        <v>2.332E-2</v>
      </c>
      <c r="G1265" s="51">
        <v>2.8211E-2</v>
      </c>
      <c r="H1265" s="51">
        <v>2.8274000000000001E-2</v>
      </c>
      <c r="I1265" s="51">
        <v>2.8174999999999999E-2</v>
      </c>
      <c r="J1265" s="51">
        <v>2.9697000000000001E-2</v>
      </c>
      <c r="K1265" s="51">
        <v>2.8849E-2</v>
      </c>
      <c r="L1265" s="51">
        <v>3.2535000000000001E-2</v>
      </c>
      <c r="M1265" s="51">
        <v>2.8274000000000001E-2</v>
      </c>
      <c r="N1265" s="51">
        <v>2.972E-2</v>
      </c>
      <c r="O1265" s="52">
        <v>128.9248</v>
      </c>
      <c r="P1265" s="50">
        <v>1320</v>
      </c>
      <c r="Q1265" s="52">
        <v>2727.99</v>
      </c>
      <c r="R1265" s="50">
        <v>6172.6</v>
      </c>
      <c r="S1265" s="30">
        <v>96.778000000000006</v>
      </c>
      <c r="T1265" s="50">
        <v>6.9424999999999999</v>
      </c>
      <c r="U1265" s="50">
        <v>6.9358000000000004</v>
      </c>
      <c r="V1265" s="50" t="s">
        <v>385</v>
      </c>
      <c r="W1265" s="22" t="s">
        <v>385</v>
      </c>
      <c r="X1265" s="22" t="s">
        <v>385</v>
      </c>
    </row>
    <row r="1266" spans="1:24" ht="18.75" customHeight="1">
      <c r="A1266" s="176">
        <v>43434</v>
      </c>
      <c r="B1266" s="50">
        <v>156.65260000000001</v>
      </c>
      <c r="C1266" s="50">
        <v>211.9605</v>
      </c>
      <c r="D1266" s="50"/>
      <c r="E1266" s="50">
        <v>18.07</v>
      </c>
      <c r="F1266" s="51">
        <v>2.3424E-2</v>
      </c>
      <c r="G1266" s="51">
        <v>2.7865000000000001E-2</v>
      </c>
      <c r="H1266" s="51">
        <v>2.7997000000000001E-2</v>
      </c>
      <c r="I1266" s="51">
        <v>2.8125000000000001E-2</v>
      </c>
      <c r="J1266" s="51">
        <v>2.9878999999999999E-2</v>
      </c>
      <c r="K1266" s="51">
        <v>2.8972999999999999E-2</v>
      </c>
      <c r="L1266" s="51">
        <v>3.2899999999999999E-2</v>
      </c>
      <c r="M1266" s="51">
        <v>2.7997000000000001E-2</v>
      </c>
      <c r="N1266" s="51">
        <v>2.9590000000000002E-2</v>
      </c>
      <c r="O1266" s="52">
        <v>128.85290000000001</v>
      </c>
      <c r="P1266" s="50">
        <v>1320</v>
      </c>
      <c r="Q1266" s="52">
        <v>2727.99</v>
      </c>
      <c r="R1266" s="50">
        <v>6172.6</v>
      </c>
      <c r="S1266" s="30">
        <v>96.786000000000001</v>
      </c>
      <c r="T1266" s="50">
        <v>6.9539</v>
      </c>
      <c r="U1266" s="50">
        <v>6.9405000000000001</v>
      </c>
      <c r="V1266" s="50" t="s">
        <v>385</v>
      </c>
      <c r="W1266" s="22" t="s">
        <v>385</v>
      </c>
      <c r="X1266" s="22" t="s">
        <v>385</v>
      </c>
    </row>
    <row r="1267" spans="1:24" ht="18.75" customHeight="1">
      <c r="A1267" s="176">
        <v>43433</v>
      </c>
      <c r="B1267" s="50">
        <v>156.56030000000001</v>
      </c>
      <c r="C1267" s="50">
        <v>211.97319999999999</v>
      </c>
      <c r="D1267" s="50"/>
      <c r="E1267" s="50">
        <v>18.79</v>
      </c>
      <c r="F1267" s="51">
        <v>2.3531E-2</v>
      </c>
      <c r="G1267" s="51">
        <v>2.8086E-2</v>
      </c>
      <c r="H1267" s="51">
        <v>2.8275999999999999E-2</v>
      </c>
      <c r="I1267" s="51">
        <v>2.8462999999999999E-2</v>
      </c>
      <c r="J1267" s="51">
        <v>3.0297999999999999E-2</v>
      </c>
      <c r="K1267" s="51">
        <v>2.9420999999999999E-2</v>
      </c>
      <c r="L1267" s="51">
        <v>3.3244999999999997E-2</v>
      </c>
      <c r="M1267" s="51">
        <v>2.8275999999999999E-2</v>
      </c>
      <c r="N1267" s="51">
        <v>2.981E-2</v>
      </c>
      <c r="O1267" s="52">
        <v>128.81950000000001</v>
      </c>
      <c r="P1267" s="50">
        <v>1320</v>
      </c>
      <c r="Q1267" s="52">
        <v>2727.99</v>
      </c>
      <c r="R1267" s="50">
        <v>6172.6</v>
      </c>
      <c r="S1267" s="30">
        <v>97.369</v>
      </c>
      <c r="T1267" s="50">
        <v>6.9515000000000002</v>
      </c>
      <c r="U1267" s="50">
        <v>6.9519000000000002</v>
      </c>
      <c r="V1267" s="50" t="s">
        <v>385</v>
      </c>
      <c r="W1267" s="22" t="s">
        <v>385</v>
      </c>
      <c r="X1267" s="22" t="s">
        <v>385</v>
      </c>
    </row>
    <row r="1268" spans="1:24" ht="18.75" customHeight="1">
      <c r="A1268" s="176">
        <v>43432</v>
      </c>
      <c r="B1268" s="50">
        <v>156.5256</v>
      </c>
      <c r="C1268" s="50">
        <v>211.922</v>
      </c>
      <c r="D1268" s="50"/>
      <c r="E1268" s="50">
        <v>18.489999999999998</v>
      </c>
      <c r="F1268" s="51">
        <v>2.3789000000000001E-2</v>
      </c>
      <c r="G1268" s="51">
        <v>2.8086E-2</v>
      </c>
      <c r="H1268" s="51">
        <v>2.8414999999999999E-2</v>
      </c>
      <c r="I1268" s="51">
        <v>2.8649000000000001E-2</v>
      </c>
      <c r="J1268" s="51">
        <v>3.0589999999999999E-2</v>
      </c>
      <c r="K1268" s="51">
        <v>2.9595E-2</v>
      </c>
      <c r="L1268" s="51">
        <v>3.3459000000000003E-2</v>
      </c>
      <c r="M1268" s="51">
        <v>2.8414999999999999E-2</v>
      </c>
      <c r="N1268" s="51">
        <v>3.0169999999999999E-2</v>
      </c>
      <c r="O1268" s="52">
        <v>128.7912</v>
      </c>
      <c r="P1268" s="50">
        <v>1320</v>
      </c>
      <c r="Q1268" s="52">
        <v>2727.99</v>
      </c>
      <c r="R1268" s="50">
        <v>6172.6</v>
      </c>
      <c r="S1268" s="30">
        <v>97.073999999999998</v>
      </c>
      <c r="T1268" s="50">
        <v>6.9408000000000003</v>
      </c>
      <c r="U1268" s="50">
        <v>6.9503000000000004</v>
      </c>
      <c r="V1268" s="50" t="s">
        <v>385</v>
      </c>
      <c r="W1268" s="22" t="s">
        <v>385</v>
      </c>
      <c r="X1268" s="22" t="s">
        <v>385</v>
      </c>
    </row>
    <row r="1269" spans="1:24" ht="18.75" customHeight="1">
      <c r="A1269" s="176">
        <v>43431</v>
      </c>
      <c r="B1269" s="50">
        <v>156.43860000000001</v>
      </c>
      <c r="C1269" s="50">
        <v>211.29040000000001</v>
      </c>
      <c r="D1269" s="50"/>
      <c r="E1269" s="50">
        <v>19.02</v>
      </c>
      <c r="F1269" s="51">
        <v>2.3893000000000001E-2</v>
      </c>
      <c r="G1269" s="51">
        <v>2.8329E-2</v>
      </c>
      <c r="H1269" s="51">
        <v>2.8608999999999999E-2</v>
      </c>
      <c r="I1269" s="51">
        <v>2.8901E-2</v>
      </c>
      <c r="J1269" s="51">
        <v>3.0571999999999998E-2</v>
      </c>
      <c r="K1269" s="51">
        <v>2.9721000000000001E-2</v>
      </c>
      <c r="L1269" s="51">
        <v>3.3187000000000001E-2</v>
      </c>
      <c r="M1269" s="51">
        <v>2.8608999999999999E-2</v>
      </c>
      <c r="N1269" s="51">
        <v>3.0210000000000001E-2</v>
      </c>
      <c r="O1269" s="52">
        <v>128.76900000000001</v>
      </c>
      <c r="P1269" s="50">
        <v>1320</v>
      </c>
      <c r="Q1269" s="52">
        <v>2727.99</v>
      </c>
      <c r="R1269" s="50">
        <v>6172.6</v>
      </c>
      <c r="S1269" s="30">
        <v>96.915999999999997</v>
      </c>
      <c r="T1269" s="50">
        <v>6.9485000000000001</v>
      </c>
      <c r="U1269" s="50">
        <v>6.9448999999999996</v>
      </c>
      <c r="V1269" s="50" t="s">
        <v>385</v>
      </c>
      <c r="W1269" s="22" t="s">
        <v>385</v>
      </c>
      <c r="X1269" s="22" t="s">
        <v>385</v>
      </c>
    </row>
    <row r="1270" spans="1:24" ht="18.75" customHeight="1">
      <c r="A1270" s="176">
        <v>43430</v>
      </c>
      <c r="B1270" s="50">
        <v>156.3665</v>
      </c>
      <c r="C1270" s="50">
        <v>210.8338</v>
      </c>
      <c r="D1270" s="50"/>
      <c r="E1270" s="50">
        <v>18.899999999999999</v>
      </c>
      <c r="F1270" s="51">
        <v>2.3935000000000001E-2</v>
      </c>
      <c r="G1270" s="51">
        <v>2.8302000000000001E-2</v>
      </c>
      <c r="H1270" s="51">
        <v>2.8554E-2</v>
      </c>
      <c r="I1270" s="51">
        <v>2.8850000000000001E-2</v>
      </c>
      <c r="J1270" s="51">
        <v>3.0535E-2</v>
      </c>
      <c r="K1270" s="51">
        <v>2.9670999999999999E-2</v>
      </c>
      <c r="L1270" s="51">
        <v>3.3112999999999997E-2</v>
      </c>
      <c r="M1270" s="51">
        <v>2.8554E-2</v>
      </c>
      <c r="N1270" s="51">
        <v>3.0179999999999998E-2</v>
      </c>
      <c r="O1270" s="52">
        <v>128.73410000000001</v>
      </c>
      <c r="P1270" s="50">
        <v>1320</v>
      </c>
      <c r="Q1270" s="52">
        <v>2727.99</v>
      </c>
      <c r="R1270" s="50">
        <v>6172.6</v>
      </c>
      <c r="S1270" s="30">
        <v>96.712000000000003</v>
      </c>
      <c r="T1270" s="50">
        <v>6.9320000000000004</v>
      </c>
      <c r="U1270" s="50">
        <v>6.9273999999999996</v>
      </c>
      <c r="V1270" s="50" t="s">
        <v>385</v>
      </c>
      <c r="W1270" s="22" t="s">
        <v>385</v>
      </c>
      <c r="X1270" s="22" t="s">
        <v>385</v>
      </c>
    </row>
    <row r="1271" spans="1:24" ht="18.75" customHeight="1">
      <c r="A1271" s="176">
        <v>43427</v>
      </c>
      <c r="B1271" s="50">
        <v>156.446</v>
      </c>
      <c r="C1271" s="50">
        <v>210.6925</v>
      </c>
      <c r="D1271" s="50"/>
      <c r="E1271" s="50">
        <v>21.52</v>
      </c>
      <c r="F1271" s="51">
        <v>2.3962000000000001E-2</v>
      </c>
      <c r="G1271" s="51">
        <v>2.8094000000000001E-2</v>
      </c>
      <c r="H1271" s="51">
        <v>2.8361000000000001E-2</v>
      </c>
      <c r="I1271" s="51">
        <v>2.8662E-2</v>
      </c>
      <c r="J1271" s="51">
        <v>3.039E-2</v>
      </c>
      <c r="K1271" s="51">
        <v>2.9496000000000001E-2</v>
      </c>
      <c r="L1271" s="51">
        <v>3.3015000000000003E-2</v>
      </c>
      <c r="M1271" s="51">
        <v>2.8361000000000001E-2</v>
      </c>
      <c r="N1271" s="51">
        <v>2.9839999999999998E-2</v>
      </c>
      <c r="O1271" s="52">
        <v>128.7079</v>
      </c>
      <c r="P1271" s="50">
        <v>1320</v>
      </c>
      <c r="Q1271" s="52">
        <v>2727.99</v>
      </c>
      <c r="R1271" s="50">
        <v>6172.6</v>
      </c>
      <c r="S1271" s="30">
        <v>96.712000000000003</v>
      </c>
      <c r="T1271" s="50">
        <v>6.9269999999999996</v>
      </c>
      <c r="U1271" s="50">
        <v>6.9245999999999999</v>
      </c>
      <c r="V1271" s="50" t="s">
        <v>385</v>
      </c>
      <c r="W1271" s="22" t="s">
        <v>385</v>
      </c>
      <c r="X1271" s="22" t="s">
        <v>385</v>
      </c>
    </row>
    <row r="1272" spans="1:24" ht="18.75" customHeight="1">
      <c r="A1272" s="176">
        <v>43426</v>
      </c>
      <c r="B1272" s="50">
        <v>156.41560000000001</v>
      </c>
      <c r="C1272" s="50">
        <v>210.42189999999999</v>
      </c>
      <c r="D1272" s="50"/>
      <c r="E1272" s="50">
        <v>20.8</v>
      </c>
      <c r="F1272" s="51">
        <v>2.3966999999999999E-2</v>
      </c>
      <c r="G1272" s="51">
        <v>2.8139000000000001E-2</v>
      </c>
      <c r="H1272" s="51">
        <v>2.8500999999999999E-2</v>
      </c>
      <c r="I1272" s="51">
        <v>2.8901E-2</v>
      </c>
      <c r="J1272" s="51">
        <v>3.0627000000000001E-2</v>
      </c>
      <c r="K1272" s="51">
        <v>2.9772E-2</v>
      </c>
      <c r="L1272" s="51">
        <v>3.3162999999999998E-2</v>
      </c>
      <c r="M1272" s="51">
        <v>2.8500999999999999E-2</v>
      </c>
      <c r="N1272" s="51">
        <v>3.0099999999999998E-2</v>
      </c>
      <c r="O1272" s="52">
        <v>128.68709999999999</v>
      </c>
      <c r="P1272" s="50">
        <v>1320</v>
      </c>
      <c r="Q1272" s="52">
        <v>2727.99</v>
      </c>
      <c r="R1272" s="50">
        <v>6172.6</v>
      </c>
      <c r="S1272" s="30">
        <v>96.835999999999999</v>
      </c>
      <c r="T1272" s="50">
        <v>6.9452999999999996</v>
      </c>
      <c r="U1272" s="50">
        <v>6.9451000000000001</v>
      </c>
      <c r="V1272" s="50" t="s">
        <v>385</v>
      </c>
      <c r="W1272" s="22" t="s">
        <v>385</v>
      </c>
      <c r="X1272" s="22" t="s">
        <v>385</v>
      </c>
    </row>
    <row r="1273" spans="1:24" ht="18.75" customHeight="1">
      <c r="A1273" s="176">
        <v>43425</v>
      </c>
      <c r="B1273" s="50">
        <v>156.41560000000001</v>
      </c>
      <c r="C1273" s="50">
        <v>210.42189999999999</v>
      </c>
      <c r="D1273" s="50"/>
      <c r="E1273" s="50">
        <v>20.8</v>
      </c>
      <c r="F1273" s="51">
        <v>2.3966999999999999E-2</v>
      </c>
      <c r="G1273" s="51">
        <v>2.8139000000000001E-2</v>
      </c>
      <c r="H1273" s="51">
        <v>2.8500999999999999E-2</v>
      </c>
      <c r="I1273" s="51">
        <v>2.8901E-2</v>
      </c>
      <c r="J1273" s="51">
        <v>3.0627000000000001E-2</v>
      </c>
      <c r="K1273" s="51">
        <v>2.9772E-2</v>
      </c>
      <c r="L1273" s="51">
        <v>3.3162999999999998E-2</v>
      </c>
      <c r="M1273" s="51">
        <v>2.8500999999999999E-2</v>
      </c>
      <c r="N1273" s="51">
        <v>3.0300000000000001E-2</v>
      </c>
      <c r="O1273" s="52">
        <v>128.6721</v>
      </c>
      <c r="P1273" s="50">
        <v>1320</v>
      </c>
      <c r="Q1273" s="52">
        <v>2727.99</v>
      </c>
      <c r="R1273" s="50">
        <v>6172.6</v>
      </c>
      <c r="S1273" s="30">
        <v>96.192999999999998</v>
      </c>
      <c r="T1273" s="50">
        <v>6.9420000000000002</v>
      </c>
      <c r="U1273" s="50">
        <v>6.9337999999999997</v>
      </c>
      <c r="V1273" s="50" t="s">
        <v>385</v>
      </c>
      <c r="W1273" s="22" t="s">
        <v>385</v>
      </c>
      <c r="X1273" s="22" t="s">
        <v>385</v>
      </c>
    </row>
    <row r="1274" spans="1:24" ht="18.75" customHeight="1">
      <c r="A1274" s="176">
        <v>43424</v>
      </c>
      <c r="B1274" s="50">
        <v>156.51900000000001</v>
      </c>
      <c r="C1274" s="50">
        <v>210.7586</v>
      </c>
      <c r="D1274" s="50"/>
      <c r="E1274" s="50">
        <v>22.48</v>
      </c>
      <c r="F1274" s="51">
        <v>2.3791E-2</v>
      </c>
      <c r="G1274" s="51">
        <v>2.8036999999999999E-2</v>
      </c>
      <c r="H1274" s="51">
        <v>2.8473999999999999E-2</v>
      </c>
      <c r="I1274" s="51">
        <v>2.8867E-2</v>
      </c>
      <c r="J1274" s="51">
        <v>3.0627999999999999E-2</v>
      </c>
      <c r="K1274" s="51">
        <v>2.9746999999999999E-2</v>
      </c>
      <c r="L1274" s="51">
        <v>3.3147000000000003E-2</v>
      </c>
      <c r="M1274" s="51">
        <v>2.8473999999999999E-2</v>
      </c>
      <c r="N1274" s="51">
        <v>3.049E-2</v>
      </c>
      <c r="O1274" s="52">
        <v>128.61930000000001</v>
      </c>
      <c r="P1274" s="50">
        <v>1320</v>
      </c>
      <c r="Q1274" s="52">
        <v>2727.99</v>
      </c>
      <c r="R1274" s="50">
        <v>6172.6</v>
      </c>
      <c r="S1274" s="30">
        <v>96.465000000000003</v>
      </c>
      <c r="T1274" s="50">
        <v>6.9379999999999997</v>
      </c>
      <c r="U1274" s="50">
        <v>6.9206000000000003</v>
      </c>
      <c r="V1274" s="50" t="s">
        <v>385</v>
      </c>
      <c r="W1274" s="22" t="s">
        <v>385</v>
      </c>
      <c r="X1274" s="22" t="s">
        <v>385</v>
      </c>
    </row>
    <row r="1275" spans="1:24" ht="18.75" customHeight="1">
      <c r="A1275" s="176">
        <v>43423</v>
      </c>
      <c r="B1275" s="50">
        <v>156.6816</v>
      </c>
      <c r="C1275" s="50">
        <v>210.959</v>
      </c>
      <c r="D1275" s="50"/>
      <c r="E1275" s="50">
        <v>20.100000000000001</v>
      </c>
      <c r="F1275" s="51">
        <v>2.3473999999999998E-2</v>
      </c>
      <c r="G1275" s="51">
        <v>2.7893000000000001E-2</v>
      </c>
      <c r="H1275" s="51">
        <v>2.8309999999999998E-2</v>
      </c>
      <c r="I1275" s="51">
        <v>2.8697E-2</v>
      </c>
      <c r="J1275" s="51">
        <v>3.0627999999999999E-2</v>
      </c>
      <c r="K1275" s="51">
        <v>2.9697000000000001E-2</v>
      </c>
      <c r="L1275" s="51">
        <v>3.3211999999999998E-2</v>
      </c>
      <c r="M1275" s="51">
        <v>2.8309999999999998E-2</v>
      </c>
      <c r="N1275" s="51">
        <v>3.032E-2</v>
      </c>
      <c r="O1275" s="52">
        <v>128.61269999999999</v>
      </c>
      <c r="P1275" s="50">
        <v>1320</v>
      </c>
      <c r="Q1275" s="52">
        <v>2727.99</v>
      </c>
      <c r="R1275" s="50">
        <v>6172.6</v>
      </c>
      <c r="S1275" s="30">
        <v>96.927000000000007</v>
      </c>
      <c r="T1275" s="50">
        <v>6.9391999999999996</v>
      </c>
      <c r="U1275" s="50">
        <v>6.9272</v>
      </c>
      <c r="V1275" s="50" t="s">
        <v>385</v>
      </c>
      <c r="W1275" s="22" t="s">
        <v>385</v>
      </c>
      <c r="X1275" s="22" t="s">
        <v>385</v>
      </c>
    </row>
    <row r="1276" spans="1:24" ht="18.75" customHeight="1">
      <c r="A1276" s="176">
        <v>43420</v>
      </c>
      <c r="B1276" s="50">
        <v>156.59020000000001</v>
      </c>
      <c r="C1276" s="50">
        <v>211.334</v>
      </c>
      <c r="D1276" s="50"/>
      <c r="E1276" s="50">
        <v>18.14</v>
      </c>
      <c r="F1276" s="51">
        <v>2.3424E-2</v>
      </c>
      <c r="G1276" s="51">
        <v>2.7997999999999999E-2</v>
      </c>
      <c r="H1276" s="51">
        <v>2.8420000000000001E-2</v>
      </c>
      <c r="I1276" s="51">
        <v>2.8781999999999999E-2</v>
      </c>
      <c r="J1276" s="51">
        <v>3.0627999999999999E-2</v>
      </c>
      <c r="K1276" s="51">
        <v>2.9697999999999999E-2</v>
      </c>
      <c r="L1276" s="51">
        <v>3.3162999999999998E-2</v>
      </c>
      <c r="M1276" s="51">
        <v>2.8420000000000001E-2</v>
      </c>
      <c r="N1276" s="51">
        <v>2.989E-2</v>
      </c>
      <c r="O1276" s="52">
        <v>128.5874</v>
      </c>
      <c r="P1276" s="50">
        <v>1320</v>
      </c>
      <c r="Q1276" s="52">
        <v>2727.99</v>
      </c>
      <c r="R1276" s="50">
        <v>6172.6</v>
      </c>
      <c r="S1276" s="30">
        <v>96.802999999999997</v>
      </c>
      <c r="T1276" s="50">
        <v>6.9504999999999999</v>
      </c>
      <c r="U1276" s="50">
        <v>6.9438000000000004</v>
      </c>
      <c r="V1276" s="50" t="s">
        <v>385</v>
      </c>
      <c r="W1276" s="22" t="s">
        <v>385</v>
      </c>
      <c r="X1276" s="22" t="s">
        <v>385</v>
      </c>
    </row>
    <row r="1277" spans="1:24" ht="18.75" customHeight="1">
      <c r="A1277" s="176">
        <v>43419</v>
      </c>
      <c r="B1277" s="50">
        <v>156.31909999999999</v>
      </c>
      <c r="C1277" s="50">
        <v>211.38409999999999</v>
      </c>
      <c r="D1277" s="50"/>
      <c r="E1277" s="50">
        <v>19.98</v>
      </c>
      <c r="F1277" s="51">
        <v>2.3557000000000002E-2</v>
      </c>
      <c r="G1277" s="51">
        <v>2.8538999999999998E-2</v>
      </c>
      <c r="H1277" s="51">
        <v>2.9051E-2</v>
      </c>
      <c r="I1277" s="51">
        <v>2.9378999999999999E-2</v>
      </c>
      <c r="J1277" s="51">
        <v>3.1102999999999999E-2</v>
      </c>
      <c r="K1277" s="51">
        <v>3.0224000000000001E-2</v>
      </c>
      <c r="L1277" s="51">
        <v>3.3591999999999997E-2</v>
      </c>
      <c r="M1277" s="51">
        <v>2.9051E-2</v>
      </c>
      <c r="N1277" s="51">
        <v>3.0200000000000001E-2</v>
      </c>
      <c r="O1277" s="52">
        <v>128.53299999999999</v>
      </c>
      <c r="P1277" s="50">
        <v>1320</v>
      </c>
      <c r="Q1277" s="52">
        <v>2727.99</v>
      </c>
      <c r="R1277" s="50">
        <v>6172.6</v>
      </c>
      <c r="S1277" s="30">
        <v>97.302999999999997</v>
      </c>
      <c r="T1277" s="50">
        <v>6.9560000000000004</v>
      </c>
      <c r="U1277" s="50">
        <v>6.9466000000000001</v>
      </c>
      <c r="V1277" s="50" t="s">
        <v>385</v>
      </c>
      <c r="W1277" s="22" t="s">
        <v>385</v>
      </c>
      <c r="X1277" s="22" t="s">
        <v>385</v>
      </c>
    </row>
    <row r="1278" spans="1:24" ht="18.75" customHeight="1">
      <c r="A1278" s="176">
        <v>43418</v>
      </c>
      <c r="B1278" s="50">
        <v>156.34630000000001</v>
      </c>
      <c r="C1278" s="50">
        <v>211.59460000000001</v>
      </c>
      <c r="D1278" s="50"/>
      <c r="E1278" s="50">
        <v>21.25</v>
      </c>
      <c r="F1278" s="51">
        <v>2.3712E-2</v>
      </c>
      <c r="G1278" s="51">
        <v>2.8663000000000001E-2</v>
      </c>
      <c r="H1278" s="51">
        <v>2.9215999999999999E-2</v>
      </c>
      <c r="I1278" s="51">
        <v>2.9567E-2</v>
      </c>
      <c r="J1278" s="51">
        <v>3.125E-2</v>
      </c>
      <c r="K1278" s="51">
        <v>3.04E-2</v>
      </c>
      <c r="L1278" s="51">
        <v>3.3667000000000002E-2</v>
      </c>
      <c r="M1278" s="51">
        <v>2.9215999999999999E-2</v>
      </c>
      <c r="N1278" s="51">
        <v>3.0110000000000001E-2</v>
      </c>
      <c r="O1278" s="52">
        <v>128.51990000000001</v>
      </c>
      <c r="P1278" s="50">
        <v>1320</v>
      </c>
      <c r="Q1278" s="52">
        <v>2727.99</v>
      </c>
      <c r="R1278" s="50">
        <v>6172.6</v>
      </c>
      <c r="S1278" s="30">
        <v>97.542000000000002</v>
      </c>
      <c r="T1278" s="50">
        <v>6.9635999999999996</v>
      </c>
      <c r="U1278" s="50">
        <v>6.9642999999999997</v>
      </c>
      <c r="V1278" s="50" t="s">
        <v>385</v>
      </c>
      <c r="W1278" s="22" t="s">
        <v>385</v>
      </c>
      <c r="X1278" s="22" t="s">
        <v>385</v>
      </c>
    </row>
    <row r="1279" spans="1:24" ht="18.75" customHeight="1">
      <c r="A1279" s="176">
        <v>43417</v>
      </c>
      <c r="B1279" s="50">
        <v>156.2073</v>
      </c>
      <c r="C1279" s="50">
        <v>211.9572</v>
      </c>
      <c r="D1279" s="50"/>
      <c r="E1279" s="50">
        <v>20.02</v>
      </c>
      <c r="F1279" s="51">
        <v>2.3369999999999998E-2</v>
      </c>
      <c r="G1279" s="51">
        <v>2.8910999999999999E-2</v>
      </c>
      <c r="H1279" s="51">
        <v>2.9489999999999999E-2</v>
      </c>
      <c r="I1279" s="51">
        <v>2.9839999999999998E-2</v>
      </c>
      <c r="J1279" s="51">
        <v>3.1397000000000001E-2</v>
      </c>
      <c r="K1279" s="51">
        <v>3.0626E-2</v>
      </c>
      <c r="L1279" s="51">
        <v>3.3591999999999997E-2</v>
      </c>
      <c r="M1279" s="51">
        <v>2.9489999999999999E-2</v>
      </c>
      <c r="N1279" s="51">
        <v>3.056E-2</v>
      </c>
      <c r="O1279" s="52">
        <v>128.48480000000001</v>
      </c>
      <c r="P1279" s="50">
        <v>1320</v>
      </c>
      <c r="Q1279" s="52">
        <v>2727.99</v>
      </c>
      <c r="R1279" s="50">
        <v>6172.6</v>
      </c>
      <c r="S1279" s="30">
        <v>96.905000000000001</v>
      </c>
      <c r="T1279" s="50">
        <v>6.9566999999999997</v>
      </c>
      <c r="U1279" s="50">
        <v>6.9480000000000004</v>
      </c>
      <c r="V1279" s="50" t="s">
        <v>385</v>
      </c>
      <c r="W1279" s="22" t="s">
        <v>385</v>
      </c>
      <c r="X1279" s="22" t="s">
        <v>385</v>
      </c>
    </row>
    <row r="1280" spans="1:24" ht="18.75" customHeight="1">
      <c r="A1280" s="176">
        <v>43416</v>
      </c>
      <c r="B1280" s="50">
        <v>155.93350000000001</v>
      </c>
      <c r="C1280" s="50">
        <v>212.31309999999999</v>
      </c>
      <c r="D1280" s="50"/>
      <c r="E1280" s="50">
        <v>20.45</v>
      </c>
      <c r="F1280" s="51">
        <v>2.3448E-2</v>
      </c>
      <c r="G1280" s="51">
        <v>2.9241E-2</v>
      </c>
      <c r="H1280" s="51">
        <v>2.9929000000000001E-2</v>
      </c>
      <c r="I1280" s="51">
        <v>3.0353000000000002E-2</v>
      </c>
      <c r="J1280" s="51">
        <v>3.1819E-2</v>
      </c>
      <c r="K1280" s="51">
        <v>3.1130000000000001E-2</v>
      </c>
      <c r="L1280" s="51">
        <v>3.3841999999999997E-2</v>
      </c>
      <c r="M1280" s="51">
        <v>2.9929000000000001E-2</v>
      </c>
      <c r="N1280" s="51">
        <v>3.1140000000000001E-2</v>
      </c>
      <c r="O1280" s="52">
        <v>128.4539</v>
      </c>
      <c r="P1280" s="50">
        <v>1320</v>
      </c>
      <c r="Q1280" s="52">
        <v>2727.99</v>
      </c>
      <c r="R1280" s="50">
        <v>6172.6</v>
      </c>
      <c r="S1280" s="30">
        <v>96.724000000000004</v>
      </c>
      <c r="T1280" s="50">
        <v>6.9344999999999999</v>
      </c>
      <c r="U1280" s="50">
        <v>6.9410999999999996</v>
      </c>
      <c r="V1280" s="50" t="s">
        <v>385</v>
      </c>
      <c r="W1280" s="22" t="s">
        <v>385</v>
      </c>
      <c r="X1280" s="22" t="s">
        <v>385</v>
      </c>
    </row>
    <row r="1281" spans="1:24" ht="18.75" customHeight="1">
      <c r="A1281" s="176">
        <v>43413</v>
      </c>
      <c r="B1281" s="50">
        <v>155.93350000000001</v>
      </c>
      <c r="C1281" s="50">
        <v>212.31309999999999</v>
      </c>
      <c r="D1281" s="50"/>
      <c r="E1281" s="50">
        <v>17.36</v>
      </c>
      <c r="F1281" s="51">
        <v>2.3448E-2</v>
      </c>
      <c r="G1281" s="51">
        <v>2.9241E-2</v>
      </c>
      <c r="H1281" s="51">
        <v>2.9929000000000001E-2</v>
      </c>
      <c r="I1281" s="51">
        <v>3.0353000000000002E-2</v>
      </c>
      <c r="J1281" s="51">
        <v>3.1819E-2</v>
      </c>
      <c r="K1281" s="51">
        <v>3.1130000000000001E-2</v>
      </c>
      <c r="L1281" s="51">
        <v>3.3841999999999997E-2</v>
      </c>
      <c r="M1281" s="51">
        <v>2.9929000000000001E-2</v>
      </c>
      <c r="N1281" s="51">
        <v>3.1009999999999999E-2</v>
      </c>
      <c r="O1281" s="52">
        <v>128.4264</v>
      </c>
      <c r="P1281" s="50">
        <v>1320</v>
      </c>
      <c r="Q1281" s="52">
        <v>2727.99</v>
      </c>
      <c r="R1281" s="50">
        <v>6172.6</v>
      </c>
      <c r="S1281" s="30">
        <v>95.997</v>
      </c>
      <c r="T1281" s="50">
        <v>6.92</v>
      </c>
      <c r="U1281" s="50">
        <v>6.9180000000000001</v>
      </c>
      <c r="V1281" s="50" t="s">
        <v>385</v>
      </c>
      <c r="W1281" s="22" t="s">
        <v>385</v>
      </c>
      <c r="X1281" s="22" t="s">
        <v>385</v>
      </c>
    </row>
    <row r="1282" spans="1:24" ht="18.75" customHeight="1">
      <c r="A1282" s="176">
        <v>43412</v>
      </c>
      <c r="B1282" s="50">
        <v>155.69149999999999</v>
      </c>
      <c r="C1282" s="50">
        <v>212.40389999999999</v>
      </c>
      <c r="D1282" s="50"/>
      <c r="E1282" s="50">
        <v>16.72</v>
      </c>
      <c r="F1282" s="51">
        <v>2.3480000000000001E-2</v>
      </c>
      <c r="G1282" s="51">
        <v>2.9649999999999999E-2</v>
      </c>
      <c r="H1282" s="51">
        <v>3.0424E-2</v>
      </c>
      <c r="I1282" s="51">
        <v>3.0915999999999999E-2</v>
      </c>
      <c r="J1282" s="51">
        <v>3.2372999999999999E-2</v>
      </c>
      <c r="K1282" s="51">
        <v>3.1683999999999997E-2</v>
      </c>
      <c r="L1282" s="51">
        <v>3.4336999999999999E-2</v>
      </c>
      <c r="M1282" s="51">
        <v>3.0424E-2</v>
      </c>
      <c r="N1282" s="51">
        <v>3.109E-2</v>
      </c>
      <c r="O1282" s="52">
        <v>128.40299999999999</v>
      </c>
      <c r="P1282" s="50">
        <v>1320</v>
      </c>
      <c r="Q1282" s="52">
        <v>2727.99</v>
      </c>
      <c r="R1282" s="50">
        <v>6172.6</v>
      </c>
      <c r="S1282" s="30">
        <v>96.316999999999993</v>
      </c>
      <c r="T1282" s="50">
        <v>6.9194000000000004</v>
      </c>
      <c r="U1282" s="50">
        <v>6.9238999999999997</v>
      </c>
      <c r="V1282" s="50" t="s">
        <v>385</v>
      </c>
      <c r="W1282" s="22" t="s">
        <v>385</v>
      </c>
      <c r="X1282" s="22" t="s">
        <v>385</v>
      </c>
    </row>
    <row r="1283" spans="1:24" ht="18.75" customHeight="1">
      <c r="A1283" s="176">
        <v>43411</v>
      </c>
      <c r="B1283" s="50">
        <v>155.75489999999999</v>
      </c>
      <c r="C1283" s="50">
        <v>211.76669999999999</v>
      </c>
      <c r="D1283" s="50"/>
      <c r="E1283" s="50">
        <v>16.36</v>
      </c>
      <c r="F1283" s="51">
        <v>2.3532999999999998E-2</v>
      </c>
      <c r="G1283" s="51">
        <v>2.9567E-2</v>
      </c>
      <c r="H1283" s="51">
        <v>3.0369E-2</v>
      </c>
      <c r="I1283" s="51">
        <v>3.0794999999999999E-2</v>
      </c>
      <c r="J1283" s="51">
        <v>3.2355000000000002E-2</v>
      </c>
      <c r="K1283" s="51">
        <v>3.1607000000000003E-2</v>
      </c>
      <c r="L1283" s="51">
        <v>3.4416000000000002E-2</v>
      </c>
      <c r="M1283" s="51">
        <v>3.0369E-2</v>
      </c>
      <c r="N1283" s="51">
        <v>3.1390000000000001E-2</v>
      </c>
      <c r="O1283" s="52">
        <v>128.39490000000001</v>
      </c>
      <c r="P1283" s="50">
        <v>1320</v>
      </c>
      <c r="Q1283" s="52">
        <v>2727.99</v>
      </c>
      <c r="R1283" s="50">
        <v>6172.6</v>
      </c>
      <c r="S1283" s="30">
        <v>96.278999999999996</v>
      </c>
      <c r="T1283" s="50">
        <v>6.9257</v>
      </c>
      <c r="U1283" s="50">
        <v>6.9127999999999998</v>
      </c>
      <c r="V1283" s="50" t="s">
        <v>385</v>
      </c>
      <c r="W1283" s="22" t="s">
        <v>385</v>
      </c>
      <c r="X1283" s="22" t="s">
        <v>385</v>
      </c>
    </row>
    <row r="1284" spans="1:24" ht="18.75" customHeight="1">
      <c r="A1284" s="176">
        <v>43410</v>
      </c>
      <c r="B1284" s="50">
        <v>155.7475</v>
      </c>
      <c r="C1284" s="50">
        <v>211.57769999999999</v>
      </c>
      <c r="D1284" s="50"/>
      <c r="E1284" s="50">
        <v>19.91</v>
      </c>
      <c r="F1284" s="51">
        <v>2.3380000000000001E-2</v>
      </c>
      <c r="G1284" s="51">
        <v>2.9278999999999999E-2</v>
      </c>
      <c r="H1284" s="51">
        <v>3.0067E-2</v>
      </c>
      <c r="I1284" s="51">
        <v>3.0554000000000001E-2</v>
      </c>
      <c r="J1284" s="51">
        <v>3.2275999999999999E-2</v>
      </c>
      <c r="K1284" s="51">
        <v>3.1454999999999997E-2</v>
      </c>
      <c r="L1284" s="51">
        <v>3.4432999999999998E-2</v>
      </c>
      <c r="M1284" s="51">
        <v>3.0067E-2</v>
      </c>
      <c r="N1284" s="51">
        <v>3.2050000000000002E-2</v>
      </c>
      <c r="O1284" s="52">
        <v>128.38560000000001</v>
      </c>
      <c r="P1284" s="50">
        <v>1320</v>
      </c>
      <c r="Q1284" s="52">
        <v>2727.99</v>
      </c>
      <c r="R1284" s="50">
        <v>6172.6</v>
      </c>
      <c r="S1284" s="30">
        <v>96.542000000000002</v>
      </c>
      <c r="T1284" s="50">
        <v>6.8906999999999998</v>
      </c>
      <c r="U1284" s="50">
        <v>6.8981000000000003</v>
      </c>
      <c r="V1284" s="50" t="s">
        <v>385</v>
      </c>
      <c r="W1284" s="22" t="s">
        <v>385</v>
      </c>
      <c r="X1284" s="22" t="s">
        <v>385</v>
      </c>
    </row>
    <row r="1285" spans="1:24" ht="18.75" customHeight="1">
      <c r="A1285" s="176">
        <v>43409</v>
      </c>
      <c r="B1285" s="50">
        <v>155.76750000000001</v>
      </c>
      <c r="C1285" s="50">
        <v>211.6832</v>
      </c>
      <c r="D1285" s="50"/>
      <c r="E1285" s="50">
        <v>19.96</v>
      </c>
      <c r="F1285" s="51">
        <v>2.3115E-2</v>
      </c>
      <c r="G1285" s="51">
        <v>2.9075E-2</v>
      </c>
      <c r="H1285" s="51">
        <v>2.9724E-2</v>
      </c>
      <c r="I1285" s="51">
        <v>3.0280000000000001E-2</v>
      </c>
      <c r="J1285" s="51">
        <v>3.2008000000000002E-2</v>
      </c>
      <c r="K1285" s="51">
        <v>3.1178000000000001E-2</v>
      </c>
      <c r="L1285" s="51">
        <v>3.4282E-2</v>
      </c>
      <c r="M1285" s="51">
        <v>2.9724E-2</v>
      </c>
      <c r="N1285" s="51">
        <v>3.2050000000000002E-2</v>
      </c>
      <c r="O1285" s="52">
        <v>128.39160000000001</v>
      </c>
      <c r="P1285" s="50">
        <v>1320</v>
      </c>
      <c r="Q1285" s="52">
        <v>2727.99</v>
      </c>
      <c r="R1285" s="50">
        <v>6172.6</v>
      </c>
      <c r="S1285" s="30">
        <v>96.277000000000001</v>
      </c>
      <c r="T1285" s="50">
        <v>6.9233000000000002</v>
      </c>
      <c r="U1285" s="50">
        <v>6.9170999999999996</v>
      </c>
      <c r="V1285" s="50" t="s">
        <v>385</v>
      </c>
      <c r="W1285" s="22" t="s">
        <v>385</v>
      </c>
      <c r="X1285" s="22" t="s">
        <v>385</v>
      </c>
    </row>
    <row r="1286" spans="1:24" ht="18.75" customHeight="1">
      <c r="A1286" s="176">
        <v>43406</v>
      </c>
      <c r="B1286" s="50">
        <v>155.66210000000001</v>
      </c>
      <c r="C1286" s="50">
        <v>211.8466</v>
      </c>
      <c r="D1286" s="50"/>
      <c r="E1286" s="50">
        <v>19.510000000000002</v>
      </c>
      <c r="F1286" s="51">
        <v>2.3141999999999999E-2</v>
      </c>
      <c r="G1286" s="51">
        <v>2.9034000000000001E-2</v>
      </c>
      <c r="H1286" s="51">
        <v>2.9696E-2</v>
      </c>
      <c r="I1286" s="51">
        <v>3.0329999999999999E-2</v>
      </c>
      <c r="J1286" s="51">
        <v>3.2120999999999997E-2</v>
      </c>
      <c r="K1286" s="51">
        <v>3.1278E-2</v>
      </c>
      <c r="L1286" s="51">
        <v>3.4540000000000001E-2</v>
      </c>
      <c r="M1286" s="51">
        <v>2.9696E-2</v>
      </c>
      <c r="N1286" s="51">
        <v>3.2160000000000001E-2</v>
      </c>
      <c r="O1286" s="52">
        <v>128.4838</v>
      </c>
      <c r="P1286" s="50">
        <v>1320</v>
      </c>
      <c r="Q1286" s="52">
        <v>2727.99</v>
      </c>
      <c r="R1286" s="50">
        <v>6172.6</v>
      </c>
      <c r="S1286" s="30">
        <v>97.126999999999995</v>
      </c>
      <c r="T1286" s="50">
        <v>6.9756999999999998</v>
      </c>
      <c r="U1286" s="50">
        <v>6.9745999999999997</v>
      </c>
      <c r="V1286" s="50" t="s">
        <v>385</v>
      </c>
      <c r="W1286" s="22" t="s">
        <v>385</v>
      </c>
      <c r="X1286" s="22" t="s">
        <v>385</v>
      </c>
    </row>
    <row r="1287" spans="1:24" ht="18.75" customHeight="1">
      <c r="A1287" s="176">
        <v>43405</v>
      </c>
      <c r="B1287" s="50">
        <v>155.9736</v>
      </c>
      <c r="C1287" s="50">
        <v>210.7955</v>
      </c>
      <c r="D1287" s="50"/>
      <c r="E1287" s="50">
        <v>19.34</v>
      </c>
      <c r="F1287" s="51">
        <v>2.3147000000000001E-2</v>
      </c>
      <c r="G1287" s="51">
        <v>2.8445000000000002E-2</v>
      </c>
      <c r="H1287" s="51">
        <v>2.8996999999999998E-2</v>
      </c>
      <c r="I1287" s="51">
        <v>2.9562999999999999E-2</v>
      </c>
      <c r="J1287" s="51">
        <v>3.1302999999999997E-2</v>
      </c>
      <c r="K1287" s="51">
        <v>3.0474000000000001E-2</v>
      </c>
      <c r="L1287" s="51">
        <v>3.3759999999999998E-2</v>
      </c>
      <c r="M1287" s="51">
        <v>2.8996999999999998E-2</v>
      </c>
      <c r="N1287" s="51">
        <v>3.2169999999999997E-2</v>
      </c>
      <c r="O1287" s="52">
        <v>128.5009</v>
      </c>
      <c r="P1287" s="50">
        <v>1320</v>
      </c>
      <c r="Q1287" s="52">
        <v>2807.1499999999996</v>
      </c>
      <c r="R1287" s="50">
        <v>6003.3</v>
      </c>
      <c r="S1287" s="30">
        <v>97.010999999999996</v>
      </c>
      <c r="T1287" s="50">
        <v>6.9672000000000001</v>
      </c>
      <c r="U1287" s="50">
        <v>6.9695999999999998</v>
      </c>
      <c r="V1287" s="50" t="s">
        <v>385</v>
      </c>
      <c r="W1287" s="22" t="s">
        <v>385</v>
      </c>
      <c r="X1287" s="22" t="s">
        <v>385</v>
      </c>
    </row>
    <row r="1288" spans="1:24" ht="18.75" customHeight="1">
      <c r="A1288" s="176">
        <v>43404</v>
      </c>
      <c r="B1288" s="50">
        <v>155.8356</v>
      </c>
      <c r="C1288" s="50">
        <v>211.56370000000001</v>
      </c>
      <c r="D1288" s="50"/>
      <c r="E1288" s="50">
        <v>21.23</v>
      </c>
      <c r="F1288" s="51">
        <v>2.3251000000000001E-2</v>
      </c>
      <c r="G1288" s="51">
        <v>2.8669E-2</v>
      </c>
      <c r="H1288" s="51">
        <v>2.9246999999999999E-2</v>
      </c>
      <c r="I1288" s="51">
        <v>2.9749000000000001E-2</v>
      </c>
      <c r="J1288" s="51">
        <v>3.1434999999999998E-2</v>
      </c>
      <c r="K1288" s="51">
        <v>3.0623999999999998E-2</v>
      </c>
      <c r="L1288" s="51">
        <v>3.3909000000000002E-2</v>
      </c>
      <c r="M1288" s="51">
        <v>2.9246999999999999E-2</v>
      </c>
      <c r="N1288" s="51">
        <v>3.193E-2</v>
      </c>
      <c r="O1288" s="52">
        <v>128.48249999999999</v>
      </c>
      <c r="P1288" s="50">
        <v>1320</v>
      </c>
      <c r="Q1288" s="52">
        <v>2807.1499999999996</v>
      </c>
      <c r="R1288" s="50">
        <v>6003.3</v>
      </c>
      <c r="S1288" s="30">
        <v>96.578999999999994</v>
      </c>
      <c r="T1288" s="50">
        <v>6.9622000000000002</v>
      </c>
      <c r="U1288" s="50">
        <v>6.9752000000000001</v>
      </c>
      <c r="V1288" s="50" t="s">
        <v>385</v>
      </c>
      <c r="W1288" s="22" t="s">
        <v>385</v>
      </c>
      <c r="X1288" s="22" t="s">
        <v>385</v>
      </c>
    </row>
    <row r="1289" spans="1:24" ht="18.75" customHeight="1">
      <c r="A1289" s="176">
        <v>43403</v>
      </c>
      <c r="B1289" s="50">
        <v>156.13560000000001</v>
      </c>
      <c r="C1289" s="50">
        <v>212.2799</v>
      </c>
      <c r="D1289" s="50"/>
      <c r="E1289" s="50">
        <v>23.35</v>
      </c>
      <c r="F1289" s="51">
        <v>2.3227000000000001E-2</v>
      </c>
      <c r="G1289" s="51">
        <v>2.8507000000000001E-2</v>
      </c>
      <c r="H1289" s="51">
        <v>2.9080000000000002E-2</v>
      </c>
      <c r="I1289" s="51">
        <v>2.9562000000000001E-2</v>
      </c>
      <c r="J1289" s="51">
        <v>3.1227000000000001E-2</v>
      </c>
      <c r="K1289" s="51">
        <v>3.0449E-2</v>
      </c>
      <c r="L1289" s="51">
        <v>3.3637E-2</v>
      </c>
      <c r="M1289" s="51">
        <v>2.9080000000000002E-2</v>
      </c>
      <c r="N1289" s="51">
        <v>3.1759999999999997E-2</v>
      </c>
      <c r="O1289" s="52">
        <v>128.43190000000001</v>
      </c>
      <c r="P1289" s="50">
        <v>1320</v>
      </c>
      <c r="Q1289" s="52">
        <v>2807.1499999999996</v>
      </c>
      <c r="R1289" s="50">
        <v>6003.3</v>
      </c>
      <c r="S1289" s="30">
        <v>96.358999999999995</v>
      </c>
      <c r="T1289" s="50">
        <v>6.9435000000000002</v>
      </c>
      <c r="U1289" s="50">
        <v>6.9527999999999999</v>
      </c>
      <c r="V1289" s="50" t="s">
        <v>385</v>
      </c>
      <c r="W1289" s="22" t="s">
        <v>385</v>
      </c>
      <c r="X1289" s="22" t="s">
        <v>385</v>
      </c>
    </row>
    <row r="1290" spans="1:24" ht="18.75" customHeight="1">
      <c r="A1290" s="176">
        <v>43402</v>
      </c>
      <c r="B1290" s="50">
        <v>156.35509999999999</v>
      </c>
      <c r="C1290" s="50">
        <v>213.78450000000001</v>
      </c>
      <c r="D1290" s="50"/>
      <c r="E1290" s="50">
        <v>24.7</v>
      </c>
      <c r="F1290" s="51">
        <v>2.3037999999999999E-2</v>
      </c>
      <c r="G1290" s="51">
        <v>2.8164000000000002E-2</v>
      </c>
      <c r="H1290" s="51">
        <v>2.8719999999999999E-2</v>
      </c>
      <c r="I1290" s="51">
        <v>2.9190000000000001E-2</v>
      </c>
      <c r="J1290" s="51">
        <v>3.0849000000000001E-2</v>
      </c>
      <c r="K1290" s="51">
        <v>3.0075000000000001E-2</v>
      </c>
      <c r="L1290" s="51">
        <v>3.3306000000000002E-2</v>
      </c>
      <c r="M1290" s="51">
        <v>2.8719999999999999E-2</v>
      </c>
      <c r="N1290" s="51">
        <v>3.184E-2</v>
      </c>
      <c r="O1290" s="52">
        <v>128.41909999999999</v>
      </c>
      <c r="P1290" s="50">
        <v>1320</v>
      </c>
      <c r="Q1290" s="52">
        <v>2807.1499999999996</v>
      </c>
      <c r="R1290" s="50">
        <v>6003.3</v>
      </c>
      <c r="S1290" s="30">
        <v>96.679000000000002</v>
      </c>
      <c r="T1290" s="50">
        <v>6.9489000000000001</v>
      </c>
      <c r="U1290" s="50">
        <v>6.9565999999999999</v>
      </c>
      <c r="V1290" s="50" t="s">
        <v>385</v>
      </c>
      <c r="W1290" s="22" t="s">
        <v>385</v>
      </c>
      <c r="X1290" s="22" t="s">
        <v>385</v>
      </c>
    </row>
    <row r="1291" spans="1:24" ht="18.75" customHeight="1">
      <c r="A1291" s="176">
        <v>43399</v>
      </c>
      <c r="B1291" s="50">
        <v>156.43350000000001</v>
      </c>
      <c r="C1291" s="50">
        <v>214.0977</v>
      </c>
      <c r="D1291" s="50"/>
      <c r="E1291" s="50">
        <v>24.16</v>
      </c>
      <c r="F1291" s="51">
        <v>2.3192999999999998E-2</v>
      </c>
      <c r="G1291" s="51">
        <v>2.8062E-2</v>
      </c>
      <c r="H1291" s="51">
        <v>2.8554E-2</v>
      </c>
      <c r="I1291" s="51">
        <v>2.9071E-2</v>
      </c>
      <c r="J1291" s="51">
        <v>3.0755000000000001E-2</v>
      </c>
      <c r="K1291" s="51">
        <v>2.9975000000000002E-2</v>
      </c>
      <c r="L1291" s="51">
        <v>3.3098000000000002E-2</v>
      </c>
      <c r="M1291" s="51">
        <v>2.8554E-2</v>
      </c>
      <c r="N1291" s="51">
        <v>3.1859999999999999E-2</v>
      </c>
      <c r="O1291" s="52">
        <v>128.3972</v>
      </c>
      <c r="P1291" s="50">
        <v>1320</v>
      </c>
      <c r="Q1291" s="52">
        <v>2807.1499999999996</v>
      </c>
      <c r="R1291" s="50">
        <v>6003.3</v>
      </c>
      <c r="S1291" s="30">
        <v>96.433999999999997</v>
      </c>
      <c r="T1291" s="50">
        <v>6.944</v>
      </c>
      <c r="U1291" s="50">
        <v>6.9442000000000004</v>
      </c>
      <c r="V1291" s="50" t="s">
        <v>385</v>
      </c>
      <c r="W1291" s="22" t="s">
        <v>385</v>
      </c>
      <c r="X1291" s="22" t="s">
        <v>385</v>
      </c>
    </row>
    <row r="1292" spans="1:24" ht="18.75" customHeight="1">
      <c r="A1292" s="176">
        <v>43398</v>
      </c>
      <c r="B1292" s="50">
        <v>156.1096</v>
      </c>
      <c r="C1292" s="50">
        <v>213.46629999999999</v>
      </c>
      <c r="D1292" s="50"/>
      <c r="E1292" s="50">
        <v>24.22</v>
      </c>
      <c r="F1292" s="51">
        <v>2.3248999999999999E-2</v>
      </c>
      <c r="G1292" s="51">
        <v>2.8466999999999999E-2</v>
      </c>
      <c r="H1292" s="51">
        <v>2.9024000000000001E-2</v>
      </c>
      <c r="I1292" s="51">
        <v>2.9596000000000001E-2</v>
      </c>
      <c r="J1292" s="51">
        <v>3.1167E-2</v>
      </c>
      <c r="K1292" s="51">
        <v>3.0426000000000002E-2</v>
      </c>
      <c r="L1292" s="51">
        <v>3.3426999999999998E-2</v>
      </c>
      <c r="M1292" s="51">
        <v>2.9024000000000001E-2</v>
      </c>
      <c r="N1292" s="51">
        <v>3.202E-2</v>
      </c>
      <c r="O1292" s="52">
        <v>128.3844</v>
      </c>
      <c r="P1292" s="50">
        <v>1320</v>
      </c>
      <c r="Q1292" s="52">
        <v>2807.1499999999996</v>
      </c>
      <c r="R1292" s="50">
        <v>6003.3</v>
      </c>
      <c r="S1292" s="30">
        <v>95.960999999999999</v>
      </c>
      <c r="T1292" s="50">
        <v>6.9379999999999997</v>
      </c>
      <c r="U1292" s="50">
        <v>6.9385000000000003</v>
      </c>
      <c r="V1292" s="50" t="s">
        <v>385</v>
      </c>
      <c r="W1292" s="22" t="s">
        <v>385</v>
      </c>
      <c r="X1292" s="22" t="s">
        <v>385</v>
      </c>
    </row>
    <row r="1293" spans="1:24" ht="18.75" customHeight="1">
      <c r="A1293" s="176">
        <v>43397</v>
      </c>
      <c r="B1293" s="50">
        <v>156.20849999999999</v>
      </c>
      <c r="C1293" s="50">
        <v>215.0514</v>
      </c>
      <c r="D1293" s="50"/>
      <c r="E1293" s="50">
        <v>25.23</v>
      </c>
      <c r="F1293" s="51">
        <v>2.3276000000000002E-2</v>
      </c>
      <c r="G1293" s="51">
        <v>2.8305E-2</v>
      </c>
      <c r="H1293" s="51">
        <v>2.8830999999999999E-2</v>
      </c>
      <c r="I1293" s="51">
        <v>2.9398000000000001E-2</v>
      </c>
      <c r="J1293" s="51">
        <v>3.1035E-2</v>
      </c>
      <c r="K1293" s="51">
        <v>3.0275E-2</v>
      </c>
      <c r="L1293" s="51">
        <v>3.3305000000000001E-2</v>
      </c>
      <c r="M1293" s="51">
        <v>2.8830999999999999E-2</v>
      </c>
      <c r="N1293" s="51">
        <v>3.2000000000000001E-2</v>
      </c>
      <c r="O1293" s="52">
        <v>128.3768</v>
      </c>
      <c r="P1293" s="50">
        <v>1320</v>
      </c>
      <c r="Q1293" s="52">
        <v>2807.1499999999996</v>
      </c>
      <c r="R1293" s="50">
        <v>6003.3</v>
      </c>
      <c r="S1293" s="30">
        <v>96.013000000000005</v>
      </c>
      <c r="T1293" s="50">
        <v>6.9474999999999998</v>
      </c>
      <c r="U1293" s="50">
        <v>6.9371999999999998</v>
      </c>
      <c r="V1293" s="50" t="s">
        <v>385</v>
      </c>
      <c r="W1293" s="22" t="s">
        <v>385</v>
      </c>
      <c r="X1293" s="22" t="s">
        <v>385</v>
      </c>
    </row>
    <row r="1294" spans="1:24" ht="18.75" customHeight="1">
      <c r="A1294" s="176">
        <v>43396</v>
      </c>
      <c r="B1294" s="50">
        <v>156.00620000000001</v>
      </c>
      <c r="C1294" s="50">
        <v>215.6225</v>
      </c>
      <c r="D1294" s="50"/>
      <c r="E1294" s="50">
        <v>20.71</v>
      </c>
      <c r="F1294" s="51">
        <v>2.3227000000000001E-2</v>
      </c>
      <c r="G1294" s="51">
        <v>2.879E-2</v>
      </c>
      <c r="H1294" s="51">
        <v>2.9522E-2</v>
      </c>
      <c r="I1294" s="51">
        <v>3.0120000000000001E-2</v>
      </c>
      <c r="J1294" s="51">
        <v>3.1676000000000003E-2</v>
      </c>
      <c r="K1294" s="51">
        <v>3.0981000000000002E-2</v>
      </c>
      <c r="L1294" s="51">
        <v>3.3679000000000001E-2</v>
      </c>
      <c r="M1294" s="51">
        <v>2.9522E-2</v>
      </c>
      <c r="N1294" s="51">
        <v>3.1940000000000003E-2</v>
      </c>
      <c r="O1294" s="52">
        <v>128.37880000000001</v>
      </c>
      <c r="P1294" s="50">
        <v>1320</v>
      </c>
      <c r="Q1294" s="52">
        <v>2807.1499999999996</v>
      </c>
      <c r="R1294" s="50">
        <v>6003.3</v>
      </c>
      <c r="S1294" s="30">
        <v>95.712999999999994</v>
      </c>
      <c r="T1294" s="50">
        <v>6.9290000000000003</v>
      </c>
      <c r="U1294" s="50">
        <v>6.9345999999999997</v>
      </c>
      <c r="V1294" s="50" t="s">
        <v>385</v>
      </c>
      <c r="W1294" s="22" t="s">
        <v>385</v>
      </c>
      <c r="X1294" s="22" t="s">
        <v>385</v>
      </c>
    </row>
    <row r="1295" spans="1:24" ht="18.75" customHeight="1">
      <c r="A1295" s="176">
        <v>43395</v>
      </c>
      <c r="B1295" s="50">
        <v>155.85079999999999</v>
      </c>
      <c r="C1295" s="50">
        <v>215.98560000000001</v>
      </c>
      <c r="D1295" s="50"/>
      <c r="E1295" s="50">
        <v>19.64</v>
      </c>
      <c r="F1295" s="51">
        <v>2.3012999999999999E-2</v>
      </c>
      <c r="G1295" s="51">
        <v>2.9082E-2</v>
      </c>
      <c r="H1295" s="51">
        <v>2.9853000000000001E-2</v>
      </c>
      <c r="I1295" s="51">
        <v>3.0498000000000001E-2</v>
      </c>
      <c r="J1295" s="51">
        <v>3.1977999999999999E-2</v>
      </c>
      <c r="K1295" s="51">
        <v>3.1361E-2</v>
      </c>
      <c r="L1295" s="51">
        <v>3.3881000000000001E-2</v>
      </c>
      <c r="M1295" s="51">
        <v>2.9853000000000001E-2</v>
      </c>
      <c r="N1295" s="51">
        <v>3.1789999999999999E-2</v>
      </c>
      <c r="O1295" s="52">
        <v>128.33709999999999</v>
      </c>
      <c r="P1295" s="50">
        <v>1320</v>
      </c>
      <c r="Q1295" s="52">
        <v>2807.1499999999996</v>
      </c>
      <c r="R1295" s="50">
        <v>6003.3</v>
      </c>
      <c r="S1295" s="30">
        <v>95.9</v>
      </c>
      <c r="T1295" s="50">
        <v>6.9375999999999998</v>
      </c>
      <c r="U1295" s="50">
        <v>6.9394999999999998</v>
      </c>
      <c r="V1295" s="50" t="s">
        <v>385</v>
      </c>
      <c r="W1295" s="22" t="s">
        <v>385</v>
      </c>
      <c r="X1295" s="22" t="s">
        <v>385</v>
      </c>
    </row>
    <row r="1296" spans="1:24" ht="18.75" customHeight="1">
      <c r="A1296" s="176">
        <v>43392</v>
      </c>
      <c r="B1296" s="50">
        <v>155.81880000000001</v>
      </c>
      <c r="C1296" s="50">
        <v>216.04580000000001</v>
      </c>
      <c r="D1296" s="50"/>
      <c r="E1296" s="50">
        <v>19.89</v>
      </c>
      <c r="F1296" s="51">
        <v>2.3040000000000001E-2</v>
      </c>
      <c r="G1296" s="51">
        <v>2.9038000000000001E-2</v>
      </c>
      <c r="H1296" s="51">
        <v>2.9824E-2</v>
      </c>
      <c r="I1296" s="51">
        <v>3.0463E-2</v>
      </c>
      <c r="J1296" s="51">
        <v>3.1920999999999998E-2</v>
      </c>
      <c r="K1296" s="51">
        <v>3.1335000000000002E-2</v>
      </c>
      <c r="L1296" s="51">
        <v>3.3758000000000003E-2</v>
      </c>
      <c r="M1296" s="51">
        <v>2.9824E-2</v>
      </c>
      <c r="N1296" s="51">
        <v>3.1789999999999999E-2</v>
      </c>
      <c r="O1296" s="52">
        <v>128.33609999999999</v>
      </c>
      <c r="P1296" s="50">
        <v>1320</v>
      </c>
      <c r="Q1296" s="52">
        <v>2807.1499999999996</v>
      </c>
      <c r="R1296" s="50">
        <v>6003.3</v>
      </c>
      <c r="S1296" s="30">
        <v>95.575000000000003</v>
      </c>
      <c r="T1296" s="50">
        <v>6.9275000000000002</v>
      </c>
      <c r="U1296" s="50">
        <v>6.9303999999999997</v>
      </c>
      <c r="V1296" s="50" t="s">
        <v>385</v>
      </c>
      <c r="W1296" s="22" t="s">
        <v>385</v>
      </c>
      <c r="X1296" s="22" t="s">
        <v>385</v>
      </c>
    </row>
    <row r="1297" spans="1:24" ht="18.75" customHeight="1">
      <c r="A1297" s="176">
        <v>43391</v>
      </c>
      <c r="B1297" s="50">
        <v>156.0411</v>
      </c>
      <c r="C1297" s="50">
        <v>216.63</v>
      </c>
      <c r="D1297" s="50"/>
      <c r="E1297" s="50">
        <v>20.059999999999999</v>
      </c>
      <c r="F1297" s="51">
        <v>2.3043999999999999E-2</v>
      </c>
      <c r="G1297" s="51">
        <v>2.8740999999999999E-2</v>
      </c>
      <c r="H1297" s="51">
        <v>2.9574E-2</v>
      </c>
      <c r="I1297" s="51">
        <v>3.0272E-2</v>
      </c>
      <c r="J1297" s="51">
        <v>3.1786000000000002E-2</v>
      </c>
      <c r="K1297" s="51">
        <v>3.1182000000000001E-2</v>
      </c>
      <c r="L1297" s="51">
        <v>3.3633999999999997E-2</v>
      </c>
      <c r="M1297" s="51">
        <v>2.9574E-2</v>
      </c>
      <c r="N1297" s="51">
        <v>3.184E-2</v>
      </c>
      <c r="O1297" s="52">
        <v>128.3065</v>
      </c>
      <c r="P1297" s="50">
        <v>1320</v>
      </c>
      <c r="Q1297" s="52">
        <v>2807.1499999999996</v>
      </c>
      <c r="R1297" s="50">
        <v>6003.3</v>
      </c>
      <c r="S1297" s="30">
        <v>95.048000000000002</v>
      </c>
      <c r="T1297" s="50">
        <v>6.9119999999999999</v>
      </c>
      <c r="U1297" s="50">
        <v>6.9132999999999996</v>
      </c>
      <c r="V1297" s="50" t="s">
        <v>385</v>
      </c>
      <c r="W1297" s="22" t="s">
        <v>385</v>
      </c>
      <c r="X1297" s="22" t="s">
        <v>385</v>
      </c>
    </row>
    <row r="1298" spans="1:24" ht="18.75" customHeight="1">
      <c r="A1298" s="176">
        <v>43390</v>
      </c>
      <c r="B1298" s="50">
        <v>155.9812</v>
      </c>
      <c r="C1298" s="50">
        <v>216.91480000000001</v>
      </c>
      <c r="D1298" s="50"/>
      <c r="E1298" s="50">
        <v>17.399999999999999</v>
      </c>
      <c r="F1298" s="51">
        <v>2.3046000000000001E-2</v>
      </c>
      <c r="G1298" s="51">
        <v>2.8885000000000001E-2</v>
      </c>
      <c r="H1298" s="51">
        <v>2.9821E-2</v>
      </c>
      <c r="I1298" s="51">
        <v>3.058E-2</v>
      </c>
      <c r="J1298" s="51">
        <v>3.2050000000000002E-2</v>
      </c>
      <c r="K1298" s="51">
        <v>3.1484999999999999E-2</v>
      </c>
      <c r="L1298" s="51">
        <v>3.3722000000000002E-2</v>
      </c>
      <c r="M1298" s="51">
        <v>2.9821E-2</v>
      </c>
      <c r="N1298" s="51">
        <v>3.1940000000000003E-2</v>
      </c>
      <c r="O1298" s="52">
        <v>128.26159999999999</v>
      </c>
      <c r="P1298" s="50">
        <v>1320</v>
      </c>
      <c r="Q1298" s="52">
        <v>2807.1499999999996</v>
      </c>
      <c r="R1298" s="50">
        <v>6003.3</v>
      </c>
      <c r="S1298" s="30">
        <v>95.058999999999997</v>
      </c>
      <c r="T1298" s="50">
        <v>6.9168000000000003</v>
      </c>
      <c r="U1298" s="50">
        <v>6.923</v>
      </c>
      <c r="V1298" s="50" t="s">
        <v>385</v>
      </c>
      <c r="W1298" s="22" t="s">
        <v>385</v>
      </c>
      <c r="X1298" s="22" t="s">
        <v>385</v>
      </c>
    </row>
    <row r="1299" spans="1:24" ht="18.75" customHeight="1">
      <c r="A1299" s="176">
        <v>43389</v>
      </c>
      <c r="B1299" s="50">
        <v>156.10489999999999</v>
      </c>
      <c r="C1299" s="50">
        <v>216.92019999999999</v>
      </c>
      <c r="D1299" s="50"/>
      <c r="E1299" s="50">
        <v>17.62</v>
      </c>
      <c r="F1299" s="51">
        <v>2.2970000000000001E-2</v>
      </c>
      <c r="G1299" s="51">
        <v>2.8655E-2</v>
      </c>
      <c r="H1299" s="51">
        <v>2.9517999999999999E-2</v>
      </c>
      <c r="I1299" s="51">
        <v>3.0235999999999999E-2</v>
      </c>
      <c r="J1299" s="51">
        <v>3.1633000000000001E-2</v>
      </c>
      <c r="K1299" s="51">
        <v>3.1106000000000002E-2</v>
      </c>
      <c r="L1299" s="51">
        <v>3.3338E-2</v>
      </c>
      <c r="M1299" s="51">
        <v>2.9517999999999999E-2</v>
      </c>
      <c r="N1299" s="51">
        <v>3.2099999999999997E-2</v>
      </c>
      <c r="O1299" s="52">
        <v>128.21610000000001</v>
      </c>
      <c r="P1299" s="50">
        <v>1320</v>
      </c>
      <c r="Q1299" s="52">
        <v>2807.1499999999996</v>
      </c>
      <c r="R1299" s="50">
        <v>6003.3</v>
      </c>
      <c r="S1299" s="30">
        <v>95.221000000000004</v>
      </c>
      <c r="T1299" s="50">
        <v>6.9219999999999997</v>
      </c>
      <c r="U1299" s="50">
        <v>6.9183000000000003</v>
      </c>
      <c r="V1299" s="50" t="s">
        <v>385</v>
      </c>
      <c r="W1299" s="22" t="s">
        <v>385</v>
      </c>
      <c r="X1299" s="22" t="s">
        <v>385</v>
      </c>
    </row>
    <row r="1300" spans="1:24" ht="18.75" customHeight="1">
      <c r="A1300" s="176">
        <v>43388</v>
      </c>
      <c r="B1300" s="50">
        <v>156.07480000000001</v>
      </c>
      <c r="C1300" s="50">
        <v>217.20429999999999</v>
      </c>
      <c r="D1300" s="50"/>
      <c r="E1300" s="50">
        <v>21.3</v>
      </c>
      <c r="F1300" s="51">
        <v>2.2731000000000001E-2</v>
      </c>
      <c r="G1300" s="51">
        <v>2.8549999999999999E-2</v>
      </c>
      <c r="H1300" s="51">
        <v>2.9408E-2</v>
      </c>
      <c r="I1300" s="51">
        <v>3.0098E-2</v>
      </c>
      <c r="J1300" s="51">
        <v>3.1557000000000002E-2</v>
      </c>
      <c r="K1300" s="51">
        <v>3.1004E-2</v>
      </c>
      <c r="L1300" s="51">
        <v>3.3363999999999998E-2</v>
      </c>
      <c r="M1300" s="51">
        <v>2.9408E-2</v>
      </c>
      <c r="N1300" s="51">
        <v>3.2140000000000002E-2</v>
      </c>
      <c r="O1300" s="52">
        <v>128.2328</v>
      </c>
      <c r="P1300" s="50">
        <v>1320</v>
      </c>
      <c r="Q1300" s="52">
        <v>2807.1499999999996</v>
      </c>
      <c r="R1300" s="50">
        <v>6003.3</v>
      </c>
      <c r="S1300" s="30">
        <v>95.016999999999996</v>
      </c>
      <c r="T1300" s="50">
        <v>6.8898999999999999</v>
      </c>
      <c r="U1300" s="50">
        <v>6.8785999999999996</v>
      </c>
      <c r="V1300" s="50" t="s">
        <v>385</v>
      </c>
      <c r="W1300" s="22" t="s">
        <v>385</v>
      </c>
      <c r="X1300" s="22" t="s">
        <v>385</v>
      </c>
    </row>
    <row r="1301" spans="1:24" ht="18.75" customHeight="1">
      <c r="A1301" s="176">
        <v>43385</v>
      </c>
      <c r="B1301" s="50">
        <v>156.18530000000001</v>
      </c>
      <c r="C1301" s="50">
        <v>217.19630000000001</v>
      </c>
      <c r="D1301" s="50"/>
      <c r="E1301" s="50">
        <v>21.31</v>
      </c>
      <c r="F1301" s="51">
        <v>2.2630000000000001E-2</v>
      </c>
      <c r="G1301" s="51">
        <v>2.8528000000000001E-2</v>
      </c>
      <c r="H1301" s="51">
        <v>2.9408E-2</v>
      </c>
      <c r="I1301" s="51">
        <v>3.0148999999999999E-2</v>
      </c>
      <c r="J1301" s="51">
        <v>3.1613000000000002E-2</v>
      </c>
      <c r="K1301" s="51">
        <v>3.1053999999999998E-2</v>
      </c>
      <c r="L1301" s="51">
        <v>3.3347000000000002E-2</v>
      </c>
      <c r="M1301" s="51">
        <v>2.9408E-2</v>
      </c>
      <c r="N1301" s="51">
        <v>3.211E-2</v>
      </c>
      <c r="O1301" s="52">
        <v>128.3004</v>
      </c>
      <c r="P1301" s="50">
        <v>1320</v>
      </c>
      <c r="Q1301" s="52">
        <v>2807.1499999999996</v>
      </c>
      <c r="R1301" s="50">
        <v>6003.3</v>
      </c>
      <c r="S1301" s="30">
        <v>95.507999999999996</v>
      </c>
      <c r="T1301" s="50">
        <v>6.9241999999999999</v>
      </c>
      <c r="U1301" s="50">
        <v>6.9242999999999997</v>
      </c>
      <c r="V1301" s="50" t="s">
        <v>385</v>
      </c>
      <c r="W1301" s="22" t="s">
        <v>385</v>
      </c>
      <c r="X1301" s="22" t="s">
        <v>385</v>
      </c>
    </row>
    <row r="1302" spans="1:24" ht="18.75" customHeight="1">
      <c r="A1302" s="176">
        <v>43384</v>
      </c>
      <c r="B1302" s="50">
        <v>156.22399999999999</v>
      </c>
      <c r="C1302" s="50">
        <v>217.3253</v>
      </c>
      <c r="D1302" s="50"/>
      <c r="E1302" s="50">
        <v>24.98</v>
      </c>
      <c r="F1302" s="51">
        <v>2.2582999999999999E-2</v>
      </c>
      <c r="G1302" s="51">
        <v>2.8483999999999999E-2</v>
      </c>
      <c r="H1302" s="51">
        <v>2.9353000000000001E-2</v>
      </c>
      <c r="I1302" s="51">
        <v>3.0044000000000001E-2</v>
      </c>
      <c r="J1302" s="51">
        <v>3.1497999999999998E-2</v>
      </c>
      <c r="K1302" s="51">
        <v>3.0928000000000001E-2</v>
      </c>
      <c r="L1302" s="51">
        <v>3.3232999999999999E-2</v>
      </c>
      <c r="M1302" s="51">
        <v>2.9353000000000001E-2</v>
      </c>
      <c r="N1302" s="51">
        <v>3.2280000000000003E-2</v>
      </c>
      <c r="O1302" s="52">
        <v>128.28110000000001</v>
      </c>
      <c r="P1302" s="50">
        <v>1320</v>
      </c>
      <c r="Q1302" s="52">
        <v>2807.1499999999996</v>
      </c>
      <c r="R1302" s="50">
        <v>6003.3</v>
      </c>
      <c r="S1302" s="30">
        <v>95.668000000000006</v>
      </c>
      <c r="T1302" s="50">
        <v>6.9226999999999999</v>
      </c>
      <c r="U1302" s="50">
        <v>6.9165999999999999</v>
      </c>
      <c r="V1302" s="50" t="s">
        <v>385</v>
      </c>
      <c r="W1302" s="22" t="s">
        <v>385</v>
      </c>
      <c r="X1302" s="22" t="s">
        <v>385</v>
      </c>
    </row>
    <row r="1303" spans="1:24" ht="18.75" customHeight="1">
      <c r="A1303" s="176">
        <v>43383</v>
      </c>
      <c r="B1303" s="50">
        <v>155.7379</v>
      </c>
      <c r="C1303" s="50">
        <v>217.5872</v>
      </c>
      <c r="D1303" s="50"/>
      <c r="E1303" s="50">
        <v>22.96</v>
      </c>
      <c r="F1303" s="51">
        <v>2.2584E-2</v>
      </c>
      <c r="G1303" s="51">
        <v>2.8420999999999998E-2</v>
      </c>
      <c r="H1303" s="51">
        <v>2.929E-2</v>
      </c>
      <c r="I1303" s="51">
        <v>3.0027000000000002E-2</v>
      </c>
      <c r="J1303" s="51">
        <v>3.1628999999999997E-2</v>
      </c>
      <c r="K1303" s="51">
        <v>3.0977999999999999E-2</v>
      </c>
      <c r="L1303" s="51">
        <v>3.3475999999999999E-2</v>
      </c>
      <c r="M1303" s="51">
        <v>2.929E-2</v>
      </c>
      <c r="N1303" s="51">
        <v>3.2590000000000001E-2</v>
      </c>
      <c r="O1303" s="52">
        <v>128.3646</v>
      </c>
      <c r="P1303" s="50">
        <v>1320</v>
      </c>
      <c r="Q1303" s="52">
        <v>2807.1499999999996</v>
      </c>
      <c r="R1303" s="50">
        <v>6003.3</v>
      </c>
      <c r="S1303" s="30">
        <v>95.760999999999996</v>
      </c>
      <c r="T1303" s="50">
        <v>6.9306999999999999</v>
      </c>
      <c r="U1303" s="50">
        <v>6.9207999999999998</v>
      </c>
      <c r="V1303" s="50" t="s">
        <v>385</v>
      </c>
      <c r="W1303" s="22" t="s">
        <v>385</v>
      </c>
      <c r="X1303" s="22" t="s">
        <v>385</v>
      </c>
    </row>
    <row r="1304" spans="1:24" ht="18.75" customHeight="1">
      <c r="A1304" s="176">
        <v>43382</v>
      </c>
      <c r="B1304" s="50">
        <v>155.78229999999999</v>
      </c>
      <c r="C1304" s="50">
        <v>217.4016</v>
      </c>
      <c r="D1304" s="50"/>
      <c r="E1304" s="50">
        <v>15.95</v>
      </c>
      <c r="F1304" s="51">
        <v>2.2345E-2</v>
      </c>
      <c r="G1304" s="51">
        <v>2.8851000000000002E-2</v>
      </c>
      <c r="H1304" s="51">
        <v>2.9794000000000001E-2</v>
      </c>
      <c r="I1304" s="51">
        <v>3.0557000000000001E-2</v>
      </c>
      <c r="J1304" s="51">
        <v>3.2063000000000001E-2</v>
      </c>
      <c r="K1304" s="51">
        <v>3.1482000000000003E-2</v>
      </c>
      <c r="L1304" s="51">
        <v>3.3685E-2</v>
      </c>
      <c r="M1304" s="51">
        <v>2.9794000000000001E-2</v>
      </c>
      <c r="N1304" s="51">
        <v>3.2530000000000003E-2</v>
      </c>
      <c r="O1304" s="52">
        <v>128.66650000000001</v>
      </c>
      <c r="P1304" s="50">
        <v>1320</v>
      </c>
      <c r="Q1304" s="52">
        <v>2807.1499999999996</v>
      </c>
      <c r="R1304" s="50">
        <v>6003.3</v>
      </c>
      <c r="S1304" s="30">
        <v>95.623999999999995</v>
      </c>
      <c r="T1304" s="50">
        <v>6.8688000000000002</v>
      </c>
      <c r="U1304" s="50">
        <v>6.8949999999999996</v>
      </c>
      <c r="V1304" s="50" t="s">
        <v>385</v>
      </c>
      <c r="W1304" s="22" t="s">
        <v>385</v>
      </c>
      <c r="X1304" s="22" t="s">
        <v>385</v>
      </c>
    </row>
    <row r="1305" spans="1:24" ht="18.75" customHeight="1">
      <c r="A1305" s="176">
        <v>43381</v>
      </c>
      <c r="B1305" s="50">
        <v>155.67230000000001</v>
      </c>
      <c r="C1305" s="50">
        <v>217.7946</v>
      </c>
      <c r="D1305" s="50"/>
      <c r="E1305" s="50">
        <v>15.69</v>
      </c>
      <c r="F1305" s="51">
        <v>2.2089999999999999E-2</v>
      </c>
      <c r="G1305" s="51">
        <v>2.8850000000000001E-2</v>
      </c>
      <c r="H1305" s="51">
        <v>2.9821E-2</v>
      </c>
      <c r="I1305" s="51">
        <v>3.0693000000000002E-2</v>
      </c>
      <c r="J1305" s="51">
        <v>3.2328000000000003E-2</v>
      </c>
      <c r="K1305" s="51">
        <v>3.1733999999999998E-2</v>
      </c>
      <c r="L1305" s="51">
        <v>3.4035999999999997E-2</v>
      </c>
      <c r="M1305" s="51">
        <v>2.9821E-2</v>
      </c>
      <c r="N1305" s="51">
        <v>3.2809999999999999E-2</v>
      </c>
      <c r="O1305" s="52">
        <v>128.654</v>
      </c>
      <c r="P1305" s="50">
        <v>1320</v>
      </c>
      <c r="Q1305" s="52">
        <v>2807.1499999999996</v>
      </c>
      <c r="R1305" s="50">
        <v>6003.3</v>
      </c>
      <c r="S1305" s="30">
        <v>95.751000000000005</v>
      </c>
      <c r="T1305" s="50">
        <v>6.8688000000000002</v>
      </c>
      <c r="U1305" s="50">
        <v>6.8962000000000003</v>
      </c>
      <c r="V1305" s="50" t="s">
        <v>385</v>
      </c>
      <c r="W1305" s="22" t="s">
        <v>385</v>
      </c>
      <c r="X1305" s="22" t="s">
        <v>385</v>
      </c>
    </row>
    <row r="1306" spans="1:24" ht="18.75" customHeight="1">
      <c r="A1306" s="176">
        <v>43378</v>
      </c>
      <c r="B1306" s="50">
        <v>155.67230000000001</v>
      </c>
      <c r="C1306" s="50">
        <v>217.7946</v>
      </c>
      <c r="D1306" s="50"/>
      <c r="E1306" s="50">
        <v>14.82</v>
      </c>
      <c r="F1306" s="51">
        <v>2.2089999999999999E-2</v>
      </c>
      <c r="G1306" s="51">
        <v>2.8850000000000001E-2</v>
      </c>
      <c r="H1306" s="51">
        <v>2.9821E-2</v>
      </c>
      <c r="I1306" s="51">
        <v>3.0693000000000002E-2</v>
      </c>
      <c r="J1306" s="51">
        <v>3.2328000000000003E-2</v>
      </c>
      <c r="K1306" s="51">
        <v>3.1733999999999998E-2</v>
      </c>
      <c r="L1306" s="51">
        <v>3.4035999999999997E-2</v>
      </c>
      <c r="M1306" s="51">
        <v>2.9821E-2</v>
      </c>
      <c r="N1306" s="51">
        <v>3.2689999999999997E-2</v>
      </c>
      <c r="O1306" s="52">
        <v>128.64150000000001</v>
      </c>
      <c r="P1306" s="50">
        <v>1320</v>
      </c>
      <c r="Q1306" s="52">
        <v>2807.1499999999996</v>
      </c>
      <c r="R1306" s="50">
        <v>6003.3</v>
      </c>
      <c r="S1306" s="30">
        <v>95.762</v>
      </c>
      <c r="T1306" s="50">
        <v>6.8688000000000002</v>
      </c>
      <c r="U1306" s="50">
        <v>6.8895999999999997</v>
      </c>
      <c r="V1306" s="50" t="s">
        <v>385</v>
      </c>
      <c r="W1306" s="22" t="s">
        <v>385</v>
      </c>
      <c r="X1306" s="22" t="s">
        <v>385</v>
      </c>
    </row>
    <row r="1307" spans="1:24" ht="18.75" customHeight="1">
      <c r="A1307" s="176">
        <v>43377</v>
      </c>
      <c r="B1307" s="50">
        <v>155.88470000000001</v>
      </c>
      <c r="C1307" s="50">
        <v>217.88560000000001</v>
      </c>
      <c r="D1307" s="50"/>
      <c r="E1307" s="50">
        <v>14.22</v>
      </c>
      <c r="F1307" s="51">
        <v>2.2120999999999998E-2</v>
      </c>
      <c r="G1307" s="51">
        <v>2.8680000000000001E-2</v>
      </c>
      <c r="H1307" s="51">
        <v>2.9617000000000001E-2</v>
      </c>
      <c r="I1307" s="51">
        <v>3.0450000000000001E-2</v>
      </c>
      <c r="J1307" s="51">
        <v>3.1870000000000002E-2</v>
      </c>
      <c r="K1307" s="51">
        <v>3.1329000000000003E-2</v>
      </c>
      <c r="L1307" s="51">
        <v>3.3474999999999998E-2</v>
      </c>
      <c r="M1307" s="51">
        <v>2.9617000000000001E-2</v>
      </c>
      <c r="N1307" s="51">
        <v>3.2689999999999997E-2</v>
      </c>
      <c r="O1307" s="52">
        <v>128.62899999999999</v>
      </c>
      <c r="P1307" s="50">
        <v>1320</v>
      </c>
      <c r="Q1307" s="52">
        <v>2807.1499999999996</v>
      </c>
      <c r="R1307" s="50">
        <v>6003.3</v>
      </c>
      <c r="S1307" s="30">
        <v>95.507000000000005</v>
      </c>
      <c r="T1307" s="50">
        <v>6.8688000000000002</v>
      </c>
      <c r="U1307" s="50">
        <v>6.8856000000000002</v>
      </c>
      <c r="V1307" s="50" t="s">
        <v>385</v>
      </c>
      <c r="W1307" s="22" t="s">
        <v>385</v>
      </c>
      <c r="X1307" s="22" t="s">
        <v>385</v>
      </c>
    </row>
    <row r="1308" spans="1:24" ht="18.75" customHeight="1">
      <c r="A1308" s="176">
        <v>43376</v>
      </c>
      <c r="B1308" s="50">
        <v>156.0385</v>
      </c>
      <c r="C1308" s="50">
        <v>218.20089999999999</v>
      </c>
      <c r="D1308" s="50"/>
      <c r="E1308" s="50">
        <v>11.61</v>
      </c>
      <c r="F1308" s="51">
        <v>2.2173999999999999E-2</v>
      </c>
      <c r="G1308" s="51">
        <v>2.8719999999999999E-2</v>
      </c>
      <c r="H1308" s="51">
        <v>2.9642999999999999E-2</v>
      </c>
      <c r="I1308" s="51">
        <v>3.0449E-2</v>
      </c>
      <c r="J1308" s="51">
        <v>3.1813000000000001E-2</v>
      </c>
      <c r="K1308" s="51">
        <v>3.1302999999999997E-2</v>
      </c>
      <c r="L1308" s="51">
        <v>3.3353000000000001E-2</v>
      </c>
      <c r="M1308" s="51">
        <v>2.9642999999999999E-2</v>
      </c>
      <c r="N1308" s="51">
        <v>3.2689999999999997E-2</v>
      </c>
      <c r="O1308" s="52">
        <v>128.6165</v>
      </c>
      <c r="P1308" s="50">
        <v>1320</v>
      </c>
      <c r="Q1308" s="52">
        <v>2807.1499999999996</v>
      </c>
      <c r="R1308" s="50">
        <v>6003.3</v>
      </c>
      <c r="S1308" s="30">
        <v>95.298000000000002</v>
      </c>
      <c r="T1308" s="50">
        <v>6.8688000000000002</v>
      </c>
      <c r="U1308" s="50">
        <v>6.8879000000000001</v>
      </c>
      <c r="V1308" s="50" t="s">
        <v>385</v>
      </c>
      <c r="W1308" s="22" t="s">
        <v>385</v>
      </c>
      <c r="X1308" s="22" t="s">
        <v>385</v>
      </c>
    </row>
    <row r="1309" spans="1:24" ht="18.75" customHeight="1">
      <c r="A1309" s="176">
        <v>43375</v>
      </c>
      <c r="B1309" s="50">
        <v>156.60730000000001</v>
      </c>
      <c r="C1309" s="50">
        <v>218.22069999999999</v>
      </c>
      <c r="D1309" s="50"/>
      <c r="E1309" s="50">
        <v>12.05</v>
      </c>
      <c r="F1309" s="51">
        <v>2.2072999999999999E-2</v>
      </c>
      <c r="G1309" s="51">
        <v>2.8108000000000001E-2</v>
      </c>
      <c r="H1309" s="51">
        <v>2.8832E-2</v>
      </c>
      <c r="I1309" s="51">
        <v>2.9512E-2</v>
      </c>
      <c r="J1309" s="51">
        <v>3.0630999999999999E-2</v>
      </c>
      <c r="K1309" s="51">
        <v>3.0199E-2</v>
      </c>
      <c r="L1309" s="51">
        <v>3.2175000000000002E-2</v>
      </c>
      <c r="M1309" s="51">
        <v>2.8832E-2</v>
      </c>
      <c r="N1309" s="51">
        <v>3.2689999999999997E-2</v>
      </c>
      <c r="O1309" s="52">
        <v>128.60390000000001</v>
      </c>
      <c r="P1309" s="50">
        <v>1360</v>
      </c>
      <c r="Q1309" s="52">
        <v>2813.51</v>
      </c>
      <c r="R1309" s="50">
        <v>6180.2</v>
      </c>
      <c r="S1309" s="30">
        <v>95.132000000000005</v>
      </c>
      <c r="T1309" s="50">
        <v>6.8688000000000002</v>
      </c>
      <c r="U1309" s="50">
        <v>6.8761000000000001</v>
      </c>
      <c r="V1309" s="50" t="s">
        <v>385</v>
      </c>
      <c r="W1309" s="22" t="s">
        <v>385</v>
      </c>
      <c r="X1309" s="22" t="s">
        <v>385</v>
      </c>
    </row>
    <row r="1310" spans="1:24" ht="18.75" customHeight="1">
      <c r="A1310" s="176">
        <v>43374</v>
      </c>
      <c r="B1310" s="50">
        <v>156.4374</v>
      </c>
      <c r="C1310" s="50">
        <v>218.1395</v>
      </c>
      <c r="D1310" s="50"/>
      <c r="E1310" s="50">
        <v>12</v>
      </c>
      <c r="F1310" s="51">
        <v>2.1937000000000002E-2</v>
      </c>
      <c r="G1310" s="51">
        <v>2.8188999999999999E-2</v>
      </c>
      <c r="H1310" s="51">
        <v>2.8858999999999999E-2</v>
      </c>
      <c r="I1310" s="51">
        <v>2.9614000000000001E-2</v>
      </c>
      <c r="J1310" s="51">
        <v>3.0835999999999999E-2</v>
      </c>
      <c r="K1310" s="51">
        <v>3.0349000000000001E-2</v>
      </c>
      <c r="L1310" s="51">
        <v>3.2342999999999997E-2</v>
      </c>
      <c r="M1310" s="51">
        <v>2.8858999999999999E-2</v>
      </c>
      <c r="N1310" s="51">
        <v>3.2689999999999997E-2</v>
      </c>
      <c r="O1310" s="52">
        <v>128.5762</v>
      </c>
      <c r="P1310" s="50">
        <v>1360</v>
      </c>
      <c r="Q1310" s="52">
        <v>2813.51</v>
      </c>
      <c r="R1310" s="50">
        <v>6180.2</v>
      </c>
      <c r="S1310" s="30">
        <v>94.894000000000005</v>
      </c>
      <c r="T1310" s="50">
        <v>6.8902999999999999</v>
      </c>
      <c r="U1310" s="50">
        <v>6.8879000000000001</v>
      </c>
      <c r="V1310" s="50" t="s">
        <v>385</v>
      </c>
      <c r="W1310" s="22" t="s">
        <v>385</v>
      </c>
      <c r="X1310" s="22" t="s">
        <v>385</v>
      </c>
    </row>
    <row r="1311" spans="1:24" ht="18.75" customHeight="1">
      <c r="A1311" s="176">
        <v>43371</v>
      </c>
      <c r="B1311" s="50">
        <v>156.5523</v>
      </c>
      <c r="C1311" s="50">
        <v>218.0986</v>
      </c>
      <c r="D1311" s="50"/>
      <c r="E1311" s="50">
        <v>12.12</v>
      </c>
      <c r="F1311" s="51">
        <v>2.1964000000000001E-2</v>
      </c>
      <c r="G1311" s="51">
        <v>2.8188000000000001E-2</v>
      </c>
      <c r="H1311" s="51">
        <v>2.8830000000000001E-2</v>
      </c>
      <c r="I1311" s="51">
        <v>2.9529E-2</v>
      </c>
      <c r="J1311" s="51">
        <v>3.0612E-2</v>
      </c>
      <c r="K1311" s="51">
        <v>3.0199E-2</v>
      </c>
      <c r="L1311" s="51">
        <v>3.2057000000000002E-2</v>
      </c>
      <c r="M1311" s="51">
        <v>2.8830000000000001E-2</v>
      </c>
      <c r="N1311" s="51">
        <v>3.2689999999999997E-2</v>
      </c>
      <c r="O1311" s="52">
        <v>128.54810000000001</v>
      </c>
      <c r="P1311" s="50">
        <v>1360</v>
      </c>
      <c r="Q1311" s="52">
        <v>2813.51</v>
      </c>
      <c r="R1311" s="50">
        <v>6180.2</v>
      </c>
      <c r="S1311" s="30">
        <v>94.192999999999998</v>
      </c>
      <c r="T1311" s="50">
        <v>6.8785999999999996</v>
      </c>
      <c r="U1311" s="50">
        <v>6.8792999999999997</v>
      </c>
      <c r="V1311" s="50" t="s">
        <v>385</v>
      </c>
      <c r="W1311" s="22" t="s">
        <v>385</v>
      </c>
      <c r="X1311" s="22" t="s">
        <v>385</v>
      </c>
    </row>
    <row r="1312" spans="1:24" ht="18.75" customHeight="1">
      <c r="A1312" s="176">
        <v>43370</v>
      </c>
      <c r="B1312" s="50">
        <v>156.42850000000001</v>
      </c>
      <c r="C1312" s="50">
        <v>217.96090000000001</v>
      </c>
      <c r="D1312" s="50"/>
      <c r="E1312" s="50">
        <v>12.41</v>
      </c>
      <c r="F1312" s="51">
        <v>2.1839999999999998E-2</v>
      </c>
      <c r="G1312" s="51">
        <v>2.8268999999999999E-2</v>
      </c>
      <c r="H1312" s="51">
        <v>2.8910000000000002E-2</v>
      </c>
      <c r="I1312" s="51">
        <v>2.9562999999999999E-2</v>
      </c>
      <c r="J1312" s="51">
        <v>3.0518E-2</v>
      </c>
      <c r="K1312" s="51">
        <v>3.0116E-2</v>
      </c>
      <c r="L1312" s="51">
        <v>3.1830999999999998E-2</v>
      </c>
      <c r="M1312" s="51">
        <v>2.8910000000000002E-2</v>
      </c>
      <c r="N1312" s="51">
        <v>3.2770000000000001E-2</v>
      </c>
      <c r="O1312" s="52">
        <v>128.5642</v>
      </c>
      <c r="P1312" s="50">
        <v>1360</v>
      </c>
      <c r="Q1312" s="52">
        <v>2813.51</v>
      </c>
      <c r="R1312" s="50">
        <v>6180.2</v>
      </c>
      <c r="S1312" s="30">
        <v>94.132999999999996</v>
      </c>
      <c r="T1312" s="50">
        <v>6.8674999999999997</v>
      </c>
      <c r="U1312" s="50">
        <v>6.8685999999999998</v>
      </c>
      <c r="V1312" s="50" t="s">
        <v>385</v>
      </c>
      <c r="W1312" s="22" t="s">
        <v>385</v>
      </c>
      <c r="X1312" s="22" t="s">
        <v>385</v>
      </c>
    </row>
    <row r="1313" spans="1:24" ht="18.75" customHeight="1">
      <c r="A1313" s="176">
        <v>43369</v>
      </c>
      <c r="B1313" s="50">
        <v>156.36019999999999</v>
      </c>
      <c r="C1313" s="50">
        <v>217.7791</v>
      </c>
      <c r="D1313" s="50"/>
      <c r="E1313" s="50">
        <v>12.89</v>
      </c>
      <c r="F1313" s="51">
        <v>2.1918E-2</v>
      </c>
      <c r="G1313" s="51">
        <v>2.8147999999999999E-2</v>
      </c>
      <c r="H1313" s="51">
        <v>2.877E-2</v>
      </c>
      <c r="I1313" s="51">
        <v>2.9444000000000001E-2</v>
      </c>
      <c r="J1313" s="51">
        <v>3.048E-2</v>
      </c>
      <c r="K1313" s="51">
        <v>3.0064E-2</v>
      </c>
      <c r="L1313" s="51">
        <v>3.1814000000000002E-2</v>
      </c>
      <c r="M1313" s="51">
        <v>2.877E-2</v>
      </c>
      <c r="N1313" s="51">
        <v>3.32E-2</v>
      </c>
      <c r="O1313" s="52">
        <v>128.58969999999999</v>
      </c>
      <c r="P1313" s="50">
        <v>1360</v>
      </c>
      <c r="Q1313" s="52">
        <v>2813.51</v>
      </c>
      <c r="R1313" s="50">
        <v>6180.2</v>
      </c>
      <c r="S1313" s="30">
        <v>94.185000000000002</v>
      </c>
      <c r="T1313" s="50">
        <v>6.8571</v>
      </c>
      <c r="U1313" s="50">
        <v>6.8681999999999999</v>
      </c>
      <c r="V1313" s="50" t="s">
        <v>385</v>
      </c>
      <c r="W1313" s="22" t="s">
        <v>385</v>
      </c>
      <c r="X1313" s="22" t="s">
        <v>385</v>
      </c>
    </row>
    <row r="1314" spans="1:24" ht="18.75" customHeight="1">
      <c r="A1314" s="176">
        <v>43368</v>
      </c>
      <c r="B1314" s="50">
        <v>156.05840000000001</v>
      </c>
      <c r="C1314" s="50">
        <v>217.63919999999999</v>
      </c>
      <c r="D1314" s="50"/>
      <c r="E1314" s="50">
        <v>12.42</v>
      </c>
      <c r="F1314" s="51">
        <v>2.2047000000000001E-2</v>
      </c>
      <c r="G1314" s="51">
        <v>2.8391E-2</v>
      </c>
      <c r="H1314" s="51">
        <v>2.913E-2</v>
      </c>
      <c r="I1314" s="51">
        <v>2.9814E-2</v>
      </c>
      <c r="J1314" s="51">
        <v>3.0963999999999998E-2</v>
      </c>
      <c r="K1314" s="51">
        <v>3.0571999999999998E-2</v>
      </c>
      <c r="L1314" s="51">
        <v>3.2258000000000002E-2</v>
      </c>
      <c r="M1314" s="51">
        <v>2.913E-2</v>
      </c>
      <c r="N1314" s="51">
        <v>3.329E-2</v>
      </c>
      <c r="O1314" s="52">
        <v>128.5532</v>
      </c>
      <c r="P1314" s="50">
        <v>1360</v>
      </c>
      <c r="Q1314" s="52">
        <v>2813.51</v>
      </c>
      <c r="R1314" s="50">
        <v>6180.2</v>
      </c>
      <c r="S1314" s="30">
        <v>94.22</v>
      </c>
      <c r="T1314" s="50">
        <v>6.8571</v>
      </c>
      <c r="U1314" s="50">
        <v>6.8493000000000004</v>
      </c>
      <c r="V1314" s="50" t="s">
        <v>385</v>
      </c>
      <c r="W1314" s="22" t="s">
        <v>385</v>
      </c>
      <c r="X1314" s="22" t="s">
        <v>385</v>
      </c>
    </row>
    <row r="1315" spans="1:24" ht="18.75" customHeight="1">
      <c r="A1315" s="176">
        <v>43367</v>
      </c>
      <c r="B1315" s="50">
        <v>156.17509999999999</v>
      </c>
      <c r="C1315" s="50">
        <v>217.63059999999999</v>
      </c>
      <c r="D1315" s="50"/>
      <c r="E1315" s="50">
        <v>12.2</v>
      </c>
      <c r="F1315" s="51">
        <v>2.1655000000000001E-2</v>
      </c>
      <c r="G1315" s="51">
        <v>2.8169E-2</v>
      </c>
      <c r="H1315" s="51">
        <v>2.9017000000000001E-2</v>
      </c>
      <c r="I1315" s="51">
        <v>2.9675E-2</v>
      </c>
      <c r="J1315" s="51">
        <v>3.0889E-2</v>
      </c>
      <c r="K1315" s="51">
        <v>3.0443999999999999E-2</v>
      </c>
      <c r="L1315" s="51">
        <v>3.2258000000000002E-2</v>
      </c>
      <c r="M1315" s="51">
        <v>2.9017000000000001E-2</v>
      </c>
      <c r="N1315" s="51">
        <v>3.3340000000000002E-2</v>
      </c>
      <c r="O1315" s="52">
        <v>128.5558</v>
      </c>
      <c r="P1315" s="50">
        <v>1360</v>
      </c>
      <c r="Q1315" s="52">
        <v>2813.51</v>
      </c>
      <c r="R1315" s="50">
        <v>6180.2</v>
      </c>
      <c r="S1315" s="30">
        <v>93.912000000000006</v>
      </c>
      <c r="T1315" s="50">
        <v>6.8467000000000002</v>
      </c>
      <c r="U1315" s="50">
        <v>6.8354999999999997</v>
      </c>
      <c r="V1315" s="50" t="s">
        <v>385</v>
      </c>
      <c r="W1315" s="22" t="s">
        <v>385</v>
      </c>
      <c r="X1315" s="22" t="s">
        <v>385</v>
      </c>
    </row>
    <row r="1316" spans="1:24" ht="18.75" customHeight="1">
      <c r="A1316" s="176">
        <v>43364</v>
      </c>
      <c r="B1316" s="50">
        <v>156.17169999999999</v>
      </c>
      <c r="C1316" s="50">
        <v>217.40479999999999</v>
      </c>
      <c r="D1316" s="50"/>
      <c r="E1316" s="50">
        <v>11.68</v>
      </c>
      <c r="F1316" s="51">
        <v>2.1631000000000001E-2</v>
      </c>
      <c r="G1316" s="51">
        <v>2.7999E-2</v>
      </c>
      <c r="H1316" s="51">
        <v>2.8878000000000001E-2</v>
      </c>
      <c r="I1316" s="51">
        <v>2.9485000000000001E-2</v>
      </c>
      <c r="J1316" s="51">
        <v>3.0627999999999999E-2</v>
      </c>
      <c r="K1316" s="51">
        <v>3.0238999999999999E-2</v>
      </c>
      <c r="L1316" s="51">
        <v>3.1997999999999999E-2</v>
      </c>
      <c r="M1316" s="51">
        <v>2.8878000000000001E-2</v>
      </c>
      <c r="N1316" s="51">
        <v>3.3340000000000002E-2</v>
      </c>
      <c r="O1316" s="52">
        <v>128.5515</v>
      </c>
      <c r="P1316" s="50">
        <v>1360</v>
      </c>
      <c r="Q1316" s="52">
        <v>2813.51</v>
      </c>
      <c r="R1316" s="50">
        <v>6180.2</v>
      </c>
      <c r="S1316" s="30">
        <v>94.537000000000006</v>
      </c>
      <c r="T1316" s="50">
        <v>6.8483000000000001</v>
      </c>
      <c r="U1316" s="50">
        <v>6.8513000000000002</v>
      </c>
      <c r="V1316" s="50" t="s">
        <v>385</v>
      </c>
      <c r="W1316" s="22" t="s">
        <v>385</v>
      </c>
      <c r="X1316" s="22" t="s">
        <v>385</v>
      </c>
    </row>
    <row r="1317" spans="1:24" ht="18.75" customHeight="1">
      <c r="A1317" s="176">
        <v>43363</v>
      </c>
      <c r="B1317" s="50">
        <v>156.0849</v>
      </c>
      <c r="C1317" s="50">
        <v>216.92840000000001</v>
      </c>
      <c r="D1317" s="50"/>
      <c r="E1317" s="50">
        <v>11.8</v>
      </c>
      <c r="F1317" s="51">
        <v>2.1609E-2</v>
      </c>
      <c r="G1317" s="51">
        <v>2.8034E-2</v>
      </c>
      <c r="H1317" s="51">
        <v>2.8930000000000001E-2</v>
      </c>
      <c r="I1317" s="51">
        <v>2.9533E-2</v>
      </c>
      <c r="J1317" s="51">
        <v>3.0626E-2</v>
      </c>
      <c r="K1317" s="51">
        <v>3.0237E-2</v>
      </c>
      <c r="L1317" s="51">
        <v>3.1955999999999998E-2</v>
      </c>
      <c r="M1317" s="51">
        <v>2.8930000000000001E-2</v>
      </c>
      <c r="N1317" s="51">
        <v>3.3390000000000003E-2</v>
      </c>
      <c r="O1317" s="52">
        <v>128.53190000000001</v>
      </c>
      <c r="P1317" s="50">
        <v>1360</v>
      </c>
      <c r="Q1317" s="52">
        <v>2813.51</v>
      </c>
      <c r="R1317" s="50">
        <v>6180.2</v>
      </c>
      <c r="S1317" s="30">
        <v>94.64</v>
      </c>
      <c r="T1317" s="50">
        <v>6.8615000000000004</v>
      </c>
      <c r="U1317" s="50">
        <v>6.8612000000000002</v>
      </c>
      <c r="V1317" s="50" t="s">
        <v>385</v>
      </c>
      <c r="W1317" s="22" t="s">
        <v>385</v>
      </c>
      <c r="X1317" s="22" t="s">
        <v>385</v>
      </c>
    </row>
    <row r="1318" spans="1:24" ht="18.75" customHeight="1">
      <c r="A1318" s="176">
        <v>43362</v>
      </c>
      <c r="B1318" s="50">
        <v>156.0241</v>
      </c>
      <c r="C1318" s="50">
        <v>216.7567</v>
      </c>
      <c r="D1318" s="50"/>
      <c r="E1318" s="50">
        <v>11.75</v>
      </c>
      <c r="F1318" s="51">
        <v>2.1610000000000001E-2</v>
      </c>
      <c r="G1318" s="51">
        <v>2.7907000000000001E-2</v>
      </c>
      <c r="H1318" s="51">
        <v>2.8846E-2</v>
      </c>
      <c r="I1318" s="51">
        <v>2.9464000000000001E-2</v>
      </c>
      <c r="J1318" s="51">
        <v>3.0626E-2</v>
      </c>
      <c r="K1318" s="51">
        <v>3.0210000000000001E-2</v>
      </c>
      <c r="L1318" s="51">
        <v>3.2098000000000002E-2</v>
      </c>
      <c r="M1318" s="51">
        <v>2.8846E-2</v>
      </c>
      <c r="N1318" s="51">
        <v>3.3340000000000002E-2</v>
      </c>
      <c r="O1318" s="52">
        <v>128.523</v>
      </c>
      <c r="P1318" s="50">
        <v>1360</v>
      </c>
      <c r="Q1318" s="52">
        <v>2813.51</v>
      </c>
      <c r="R1318" s="50">
        <v>6180.2</v>
      </c>
      <c r="S1318" s="30">
        <v>94.495999999999995</v>
      </c>
      <c r="T1318" s="50">
        <v>6.8570000000000002</v>
      </c>
      <c r="U1318" s="50">
        <v>6.8704000000000001</v>
      </c>
      <c r="V1318" s="50" t="s">
        <v>385</v>
      </c>
      <c r="W1318" s="22" t="s">
        <v>385</v>
      </c>
      <c r="X1318" s="22" t="s">
        <v>385</v>
      </c>
    </row>
    <row r="1319" spans="1:24" ht="18.75" customHeight="1">
      <c r="A1319" s="176">
        <v>43361</v>
      </c>
      <c r="B1319" s="50">
        <v>156.17250000000001</v>
      </c>
      <c r="C1319" s="50">
        <v>216.82669999999999</v>
      </c>
      <c r="D1319" s="50"/>
      <c r="E1319" s="50">
        <v>12.79</v>
      </c>
      <c r="F1319" s="51">
        <v>2.1611999999999999E-2</v>
      </c>
      <c r="G1319" s="51">
        <v>2.7987999999999999E-2</v>
      </c>
      <c r="H1319" s="51">
        <v>2.8818E-2</v>
      </c>
      <c r="I1319" s="51">
        <v>2.9427999999999999E-2</v>
      </c>
      <c r="J1319" s="51">
        <v>3.0550999999999998E-2</v>
      </c>
      <c r="K1319" s="51">
        <v>3.0158999999999998E-2</v>
      </c>
      <c r="L1319" s="51">
        <v>3.2014000000000001E-2</v>
      </c>
      <c r="M1319" s="51">
        <v>2.8818E-2</v>
      </c>
      <c r="N1319" s="51">
        <v>3.3459999999999997E-2</v>
      </c>
      <c r="O1319" s="52">
        <v>128.5127</v>
      </c>
      <c r="P1319" s="50">
        <v>1360</v>
      </c>
      <c r="Q1319" s="52">
        <v>2813.51</v>
      </c>
      <c r="R1319" s="50">
        <v>6180.2</v>
      </c>
      <c r="S1319" s="30">
        <v>94.927000000000007</v>
      </c>
      <c r="T1319" s="50">
        <v>6.8674999999999997</v>
      </c>
      <c r="U1319" s="50">
        <v>6.8745000000000003</v>
      </c>
      <c r="V1319" s="50" t="s">
        <v>385</v>
      </c>
      <c r="W1319" s="22" t="s">
        <v>385</v>
      </c>
      <c r="X1319" s="22" t="s">
        <v>385</v>
      </c>
    </row>
    <row r="1320" spans="1:24" ht="18.75" customHeight="1">
      <c r="A1320" s="176">
        <v>43360</v>
      </c>
      <c r="B1320" s="50">
        <v>156.42570000000001</v>
      </c>
      <c r="C1320" s="50">
        <v>216.79179999999999</v>
      </c>
      <c r="D1320" s="50"/>
      <c r="E1320" s="50">
        <v>13.68</v>
      </c>
      <c r="F1320" s="51">
        <v>2.1475999999999999E-2</v>
      </c>
      <c r="G1320" s="51">
        <v>2.7779000000000002E-2</v>
      </c>
      <c r="H1320" s="51">
        <v>2.8431999999999999E-2</v>
      </c>
      <c r="I1320" s="51">
        <v>2.8878999999999998E-2</v>
      </c>
      <c r="J1320" s="51">
        <v>2.9867000000000001E-2</v>
      </c>
      <c r="K1320" s="51">
        <v>2.9500999999999999E-2</v>
      </c>
      <c r="L1320" s="51">
        <v>3.1283999999999999E-2</v>
      </c>
      <c r="M1320" s="51">
        <v>2.8431999999999999E-2</v>
      </c>
      <c r="N1320" s="51">
        <v>3.329E-2</v>
      </c>
      <c r="O1320" s="52">
        <v>128.49959999999999</v>
      </c>
      <c r="P1320" s="50">
        <v>1360</v>
      </c>
      <c r="Q1320" s="52">
        <v>2813.51</v>
      </c>
      <c r="R1320" s="50">
        <v>6180.2</v>
      </c>
      <c r="S1320" s="30">
        <v>94.518000000000001</v>
      </c>
      <c r="T1320" s="50">
        <v>6.8448000000000002</v>
      </c>
      <c r="U1320" s="50">
        <v>6.8451000000000004</v>
      </c>
      <c r="V1320" s="50" t="s">
        <v>385</v>
      </c>
      <c r="W1320" s="22" t="s">
        <v>385</v>
      </c>
      <c r="X1320" s="22" t="s">
        <v>385</v>
      </c>
    </row>
    <row r="1321" spans="1:24" ht="18.75" customHeight="1">
      <c r="A1321" s="176">
        <v>43357</v>
      </c>
      <c r="B1321" s="50">
        <v>156.3912</v>
      </c>
      <c r="C1321" s="50">
        <v>216.70140000000001</v>
      </c>
      <c r="D1321" s="50"/>
      <c r="E1321" s="50">
        <v>12.07</v>
      </c>
      <c r="F1321" s="51">
        <v>2.1426000000000001E-2</v>
      </c>
      <c r="G1321" s="51">
        <v>2.7777E-2</v>
      </c>
      <c r="H1321" s="51">
        <v>2.8541E-2</v>
      </c>
      <c r="I1321" s="51">
        <v>2.9033E-2</v>
      </c>
      <c r="J1321" s="51">
        <v>2.9959E-2</v>
      </c>
      <c r="K1321" s="51">
        <v>2.9626E-2</v>
      </c>
      <c r="L1321" s="51">
        <v>3.1308999999999997E-2</v>
      </c>
      <c r="M1321" s="51">
        <v>2.8541E-2</v>
      </c>
      <c r="N1321" s="51">
        <v>3.3439999999999998E-2</v>
      </c>
      <c r="O1321" s="52">
        <v>128.517</v>
      </c>
      <c r="P1321" s="50">
        <v>1360</v>
      </c>
      <c r="Q1321" s="52">
        <v>2813.51</v>
      </c>
      <c r="R1321" s="50">
        <v>6180.2</v>
      </c>
      <c r="S1321" s="30">
        <v>94.799000000000007</v>
      </c>
      <c r="T1321" s="50">
        <v>6.8517000000000001</v>
      </c>
      <c r="U1321" s="50">
        <v>6.8356000000000003</v>
      </c>
      <c r="V1321" s="50" t="s">
        <v>385</v>
      </c>
      <c r="W1321" s="22" t="s">
        <v>385</v>
      </c>
      <c r="X1321" s="22" t="s">
        <v>385</v>
      </c>
    </row>
    <row r="1322" spans="1:24" ht="18.75" customHeight="1">
      <c r="A1322" s="176">
        <v>43356</v>
      </c>
      <c r="B1322" s="50">
        <v>156.54769999999999</v>
      </c>
      <c r="C1322" s="50">
        <v>216.70429999999999</v>
      </c>
      <c r="D1322" s="50"/>
      <c r="E1322" s="50">
        <v>12.37</v>
      </c>
      <c r="F1322" s="51">
        <v>2.1326999999999999E-2</v>
      </c>
      <c r="G1322" s="51">
        <v>2.7564999999999999E-2</v>
      </c>
      <c r="H1322" s="51">
        <v>2.8239E-2</v>
      </c>
      <c r="I1322" s="51">
        <v>2.8722999999999999E-2</v>
      </c>
      <c r="J1322" s="51">
        <v>2.9700000000000001E-2</v>
      </c>
      <c r="K1322" s="51">
        <v>2.9297E-2</v>
      </c>
      <c r="L1322" s="51">
        <v>3.1071000000000001E-2</v>
      </c>
      <c r="M1322" s="51">
        <v>2.8239E-2</v>
      </c>
      <c r="N1322" s="51">
        <v>3.3599999999999998E-2</v>
      </c>
      <c r="O1322" s="52">
        <v>128.5343</v>
      </c>
      <c r="P1322" s="50">
        <v>1360</v>
      </c>
      <c r="Q1322" s="52">
        <v>2813.51</v>
      </c>
      <c r="R1322" s="50">
        <v>6180.2</v>
      </c>
      <c r="S1322" s="30">
        <v>95.248999999999995</v>
      </c>
      <c r="T1322" s="50">
        <v>6.8730000000000002</v>
      </c>
      <c r="U1322" s="50">
        <v>6.8752000000000004</v>
      </c>
      <c r="V1322" s="50" t="s">
        <v>385</v>
      </c>
      <c r="W1322" s="22" t="s">
        <v>385</v>
      </c>
      <c r="X1322" s="22" t="s">
        <v>385</v>
      </c>
    </row>
    <row r="1323" spans="1:24" ht="18.75" customHeight="1">
      <c r="A1323" s="176">
        <v>43355</v>
      </c>
      <c r="B1323" s="50">
        <v>156.50819999999999</v>
      </c>
      <c r="C1323" s="50">
        <v>216.8853</v>
      </c>
      <c r="D1323" s="50"/>
      <c r="E1323" s="50">
        <v>13.14</v>
      </c>
      <c r="F1323" s="51">
        <v>2.1354000000000001E-2</v>
      </c>
      <c r="G1323" s="51">
        <v>2.7480999999999998E-2</v>
      </c>
      <c r="H1323" s="51">
        <v>2.8184000000000001E-2</v>
      </c>
      <c r="I1323" s="51">
        <v>2.862E-2</v>
      </c>
      <c r="J1323" s="51">
        <v>2.9626E-2</v>
      </c>
      <c r="K1323" s="51">
        <v>2.9221E-2</v>
      </c>
      <c r="L1323" s="51">
        <v>3.1038E-2</v>
      </c>
      <c r="M1323" s="51">
        <v>2.8184000000000001E-2</v>
      </c>
      <c r="N1323" s="51">
        <v>3.3939999999999998E-2</v>
      </c>
      <c r="O1323" s="52">
        <v>128.52090000000001</v>
      </c>
      <c r="P1323" s="50">
        <v>1360</v>
      </c>
      <c r="Q1323" s="52">
        <v>2813.51</v>
      </c>
      <c r="R1323" s="50">
        <v>6180.2</v>
      </c>
      <c r="S1323" s="30">
        <v>95.15</v>
      </c>
      <c r="T1323" s="50">
        <v>6.8555000000000001</v>
      </c>
      <c r="U1323" s="50">
        <v>6.8691000000000004</v>
      </c>
      <c r="V1323" s="50" t="s">
        <v>385</v>
      </c>
      <c r="W1323" s="22" t="s">
        <v>385</v>
      </c>
      <c r="X1323" s="22" t="s">
        <v>385</v>
      </c>
    </row>
    <row r="1324" spans="1:24" ht="18.75" customHeight="1">
      <c r="A1324" s="176">
        <v>43354</v>
      </c>
      <c r="B1324" s="50">
        <v>156.41820000000001</v>
      </c>
      <c r="C1324" s="50">
        <v>217.1045</v>
      </c>
      <c r="D1324" s="50"/>
      <c r="E1324" s="50">
        <v>13.22</v>
      </c>
      <c r="F1324" s="51">
        <v>2.1381000000000001E-2</v>
      </c>
      <c r="G1324" s="51">
        <v>2.7438000000000001E-2</v>
      </c>
      <c r="H1324" s="51">
        <v>2.8167999999999999E-2</v>
      </c>
      <c r="I1324" s="51">
        <v>2.8670999999999999E-2</v>
      </c>
      <c r="J1324" s="51">
        <v>2.9755E-2</v>
      </c>
      <c r="K1324" s="51">
        <v>2.9346000000000001E-2</v>
      </c>
      <c r="L1324" s="51">
        <v>3.1185000000000001E-2</v>
      </c>
      <c r="M1324" s="51">
        <v>2.8167999999999999E-2</v>
      </c>
      <c r="N1324" s="51">
        <v>3.4020000000000002E-2</v>
      </c>
      <c r="O1324" s="52">
        <v>128.49619999999999</v>
      </c>
      <c r="P1324" s="50">
        <v>1360</v>
      </c>
      <c r="Q1324" s="52">
        <v>2813.51</v>
      </c>
      <c r="R1324" s="50">
        <v>6180.2</v>
      </c>
      <c r="S1324" s="30">
        <v>95.364999999999995</v>
      </c>
      <c r="T1324" s="50">
        <v>6.8437999999999999</v>
      </c>
      <c r="U1324" s="50">
        <v>6.8691000000000004</v>
      </c>
      <c r="V1324" s="50" t="s">
        <v>385</v>
      </c>
      <c r="W1324" s="22" t="s">
        <v>385</v>
      </c>
      <c r="X1324" s="22" t="s">
        <v>385</v>
      </c>
    </row>
    <row r="1325" spans="1:24" ht="18.75" customHeight="1">
      <c r="A1325" s="176">
        <v>43353</v>
      </c>
      <c r="B1325" s="50">
        <v>156.6497</v>
      </c>
      <c r="C1325" s="50">
        <v>217.24379999999999</v>
      </c>
      <c r="D1325" s="50"/>
      <c r="E1325" s="50">
        <v>14.16</v>
      </c>
      <c r="F1325" s="51">
        <v>2.1245E-2</v>
      </c>
      <c r="G1325" s="51">
        <v>2.7108E-2</v>
      </c>
      <c r="H1325" s="51">
        <v>2.7775999999999999E-2</v>
      </c>
      <c r="I1325" s="51">
        <v>2.8228E-2</v>
      </c>
      <c r="J1325" s="51">
        <v>2.9314E-2</v>
      </c>
      <c r="K1325" s="51">
        <v>2.8844000000000002E-2</v>
      </c>
      <c r="L1325" s="51">
        <v>3.0810000000000001E-2</v>
      </c>
      <c r="M1325" s="51">
        <v>2.7775999999999999E-2</v>
      </c>
      <c r="N1325" s="51">
        <v>3.3739999999999999E-2</v>
      </c>
      <c r="O1325" s="52">
        <v>128.52019999999999</v>
      </c>
      <c r="P1325" s="50">
        <v>1360</v>
      </c>
      <c r="Q1325" s="52">
        <v>2813.51</v>
      </c>
      <c r="R1325" s="50">
        <v>6180.2</v>
      </c>
      <c r="S1325" s="30">
        <v>95.021000000000001</v>
      </c>
      <c r="T1325" s="50">
        <v>6.8354999999999997</v>
      </c>
      <c r="U1325" s="50">
        <v>6.8448000000000002</v>
      </c>
      <c r="V1325" s="50" t="s">
        <v>385</v>
      </c>
      <c r="W1325" s="22" t="s">
        <v>385</v>
      </c>
      <c r="X1325" s="22" t="s">
        <v>385</v>
      </c>
    </row>
    <row r="1326" spans="1:24" ht="18.75" customHeight="1">
      <c r="A1326" s="176">
        <v>43350</v>
      </c>
      <c r="B1326" s="50">
        <v>156.59880000000001</v>
      </c>
      <c r="C1326" s="50">
        <v>217.33160000000001</v>
      </c>
      <c r="D1326" s="50"/>
      <c r="E1326" s="50">
        <v>14.88</v>
      </c>
      <c r="F1326" s="51">
        <v>2.1298000000000001E-2</v>
      </c>
      <c r="G1326" s="51">
        <v>2.7025E-2</v>
      </c>
      <c r="H1326" s="51">
        <v>2.7720000000000002E-2</v>
      </c>
      <c r="I1326" s="51">
        <v>2.8211E-2</v>
      </c>
      <c r="J1326" s="51">
        <v>2.9388000000000001E-2</v>
      </c>
      <c r="K1326" s="51">
        <v>2.8919E-2</v>
      </c>
      <c r="L1326" s="51">
        <v>3.1014E-2</v>
      </c>
      <c r="M1326" s="51">
        <v>2.7720000000000002E-2</v>
      </c>
      <c r="N1326" s="51">
        <v>3.3480000000000003E-2</v>
      </c>
      <c r="O1326" s="52">
        <v>128.52760000000001</v>
      </c>
      <c r="P1326" s="50">
        <v>1360</v>
      </c>
      <c r="Q1326" s="52">
        <v>2813.51</v>
      </c>
      <c r="R1326" s="50">
        <v>6180.2</v>
      </c>
      <c r="S1326" s="30">
        <v>95.183999999999997</v>
      </c>
      <c r="T1326" s="50">
        <v>6.83</v>
      </c>
      <c r="U1326" s="50">
        <v>6.8422000000000001</v>
      </c>
      <c r="V1326" s="50" t="s">
        <v>385</v>
      </c>
      <c r="W1326" s="22" t="s">
        <v>385</v>
      </c>
      <c r="X1326" s="22" t="s">
        <v>385</v>
      </c>
    </row>
    <row r="1327" spans="1:24" ht="18.75" customHeight="1">
      <c r="A1327" s="176">
        <v>43349</v>
      </c>
      <c r="B1327" s="50">
        <v>157.00059999999999</v>
      </c>
      <c r="C1327" s="50">
        <v>217.4136</v>
      </c>
      <c r="D1327" s="50"/>
      <c r="E1327" s="50">
        <v>14.65</v>
      </c>
      <c r="F1327" s="51">
        <v>2.1250000000000002E-2</v>
      </c>
      <c r="G1327" s="51">
        <v>2.6329999999999999E-2</v>
      </c>
      <c r="H1327" s="51">
        <v>2.6939999999999999E-2</v>
      </c>
      <c r="I1327" s="51">
        <v>2.7414999999999998E-2</v>
      </c>
      <c r="J1327" s="51">
        <v>2.8731E-2</v>
      </c>
      <c r="K1327" s="51">
        <v>2.8169E-2</v>
      </c>
      <c r="L1327" s="51">
        <v>3.0526999999999999E-2</v>
      </c>
      <c r="M1327" s="51">
        <v>2.6939999999999999E-2</v>
      </c>
      <c r="N1327" s="51">
        <v>3.3390000000000003E-2</v>
      </c>
      <c r="O1327" s="52">
        <v>128.51599999999999</v>
      </c>
      <c r="P1327" s="50">
        <v>1360</v>
      </c>
      <c r="Q1327" s="52">
        <v>2813.51</v>
      </c>
      <c r="R1327" s="50">
        <v>6180.2</v>
      </c>
      <c r="S1327" s="30">
        <v>95.438999999999993</v>
      </c>
      <c r="T1327" s="50">
        <v>6.8441999999999998</v>
      </c>
      <c r="U1327" s="50">
        <v>6.8494999999999999</v>
      </c>
      <c r="V1327" s="50" t="s">
        <v>385</v>
      </c>
      <c r="W1327" s="22" t="s">
        <v>385</v>
      </c>
      <c r="X1327" s="22" t="s">
        <v>385</v>
      </c>
    </row>
    <row r="1328" spans="1:24" ht="18.75" customHeight="1">
      <c r="A1328" s="176">
        <v>43348</v>
      </c>
      <c r="B1328" s="50">
        <v>156.8526</v>
      </c>
      <c r="C1328" s="50">
        <v>217.5839</v>
      </c>
      <c r="D1328" s="50"/>
      <c r="E1328" s="50">
        <v>13.91</v>
      </c>
      <c r="F1328" s="51">
        <v>2.1302999999999999E-2</v>
      </c>
      <c r="G1328" s="51">
        <v>2.6492999999999999E-2</v>
      </c>
      <c r="H1328" s="51">
        <v>2.7189999999999999E-2</v>
      </c>
      <c r="I1328" s="51">
        <v>2.7685000000000001E-2</v>
      </c>
      <c r="J1328" s="51">
        <v>2.9021999999999999E-2</v>
      </c>
      <c r="K1328" s="51">
        <v>2.8468E-2</v>
      </c>
      <c r="L1328" s="51">
        <v>3.0752999999999999E-2</v>
      </c>
      <c r="M1328" s="51">
        <v>2.7189999999999999E-2</v>
      </c>
      <c r="N1328" s="51">
        <v>3.3340000000000002E-2</v>
      </c>
      <c r="O1328" s="52">
        <v>128.5035</v>
      </c>
      <c r="P1328" s="50">
        <v>1360</v>
      </c>
      <c r="Q1328" s="52">
        <v>2813.51</v>
      </c>
      <c r="R1328" s="50">
        <v>6180.2</v>
      </c>
      <c r="S1328" s="30">
        <v>95.14</v>
      </c>
      <c r="T1328" s="50">
        <v>6.8228</v>
      </c>
      <c r="U1328" s="50">
        <v>6.8350999999999997</v>
      </c>
      <c r="V1328" s="50" t="s">
        <v>385</v>
      </c>
      <c r="W1328" s="22" t="s">
        <v>385</v>
      </c>
      <c r="X1328" s="22" t="s">
        <v>385</v>
      </c>
    </row>
    <row r="1329" spans="1:24" ht="18.75" customHeight="1">
      <c r="A1329" s="176">
        <v>43347</v>
      </c>
      <c r="B1329" s="50">
        <v>156.8475</v>
      </c>
      <c r="C1329" s="50">
        <v>217.7518</v>
      </c>
      <c r="D1329" s="50"/>
      <c r="E1329" s="50">
        <v>13.16</v>
      </c>
      <c r="F1329" s="51">
        <v>2.1090999999999999E-2</v>
      </c>
      <c r="G1329" s="51">
        <v>2.6533000000000001E-2</v>
      </c>
      <c r="H1329" s="51">
        <v>2.7219E-2</v>
      </c>
      <c r="I1329" s="51">
        <v>2.7719000000000001E-2</v>
      </c>
      <c r="J1329" s="51">
        <v>2.8985E-2</v>
      </c>
      <c r="K1329" s="51">
        <v>2.8493000000000001E-2</v>
      </c>
      <c r="L1329" s="51">
        <v>3.0616000000000001E-2</v>
      </c>
      <c r="M1329" s="51">
        <v>2.7219E-2</v>
      </c>
      <c r="N1329" s="51">
        <v>3.3230000000000003E-2</v>
      </c>
      <c r="O1329" s="52">
        <v>128.49029999999999</v>
      </c>
      <c r="P1329" s="50">
        <v>1360</v>
      </c>
      <c r="Q1329" s="52">
        <v>2813.51</v>
      </c>
      <c r="R1329" s="50">
        <v>6180.2</v>
      </c>
      <c r="S1329" s="30">
        <v>95.14</v>
      </c>
      <c r="T1329" s="50">
        <v>6.8315000000000001</v>
      </c>
      <c r="U1329" s="50">
        <v>6.8459000000000003</v>
      </c>
      <c r="V1329" s="50" t="s">
        <v>385</v>
      </c>
      <c r="W1329" s="22" t="s">
        <v>385</v>
      </c>
      <c r="X1329" s="22" t="s">
        <v>385</v>
      </c>
    </row>
    <row r="1330" spans="1:24" ht="18.75" customHeight="1">
      <c r="A1330" s="176">
        <v>43346</v>
      </c>
      <c r="B1330" s="50">
        <v>157.125</v>
      </c>
      <c r="C1330" s="50">
        <v>217.5138</v>
      </c>
      <c r="D1330" s="50"/>
      <c r="E1330" s="50">
        <v>12.86</v>
      </c>
      <c r="F1330" s="51">
        <v>2.0937999999999998E-2</v>
      </c>
      <c r="G1330" s="51">
        <v>2.6269000000000001E-2</v>
      </c>
      <c r="H1330" s="51">
        <v>2.6914E-2</v>
      </c>
      <c r="I1330" s="51">
        <v>2.7382E-2</v>
      </c>
      <c r="J1330" s="51">
        <v>2.8604000000000001E-2</v>
      </c>
      <c r="K1330" s="51">
        <v>2.8094000000000001E-2</v>
      </c>
      <c r="L1330" s="51">
        <v>3.0190999999999999E-2</v>
      </c>
      <c r="M1330" s="51">
        <v>2.6914E-2</v>
      </c>
      <c r="N1330" s="51">
        <v>3.2969999999999999E-2</v>
      </c>
      <c r="O1330" s="52">
        <v>128.4983</v>
      </c>
      <c r="P1330" s="50">
        <v>1360</v>
      </c>
      <c r="Q1330" s="52">
        <v>2812.4400000000005</v>
      </c>
      <c r="R1330" s="50">
        <v>6075.8</v>
      </c>
      <c r="S1330" s="30">
        <v>94.722999999999999</v>
      </c>
      <c r="T1330" s="50">
        <v>6.8445</v>
      </c>
      <c r="U1330" s="50">
        <v>6.8677000000000001</v>
      </c>
      <c r="V1330" s="50" t="s">
        <v>385</v>
      </c>
      <c r="W1330" s="22" t="s">
        <v>385</v>
      </c>
      <c r="X1330" s="22" t="s">
        <v>385</v>
      </c>
    </row>
    <row r="1331" spans="1:24" ht="18.75" customHeight="1">
      <c r="A1331" s="176">
        <v>43343</v>
      </c>
      <c r="B1331" s="50">
        <v>157.125</v>
      </c>
      <c r="C1331" s="50">
        <v>217.5138</v>
      </c>
      <c r="D1331" s="50"/>
      <c r="E1331" s="50">
        <v>12.86</v>
      </c>
      <c r="F1331" s="51">
        <v>2.0937999999999998E-2</v>
      </c>
      <c r="G1331" s="51">
        <v>2.6269000000000001E-2</v>
      </c>
      <c r="H1331" s="51">
        <v>2.6914E-2</v>
      </c>
      <c r="I1331" s="51">
        <v>2.7382E-2</v>
      </c>
      <c r="J1331" s="51">
        <v>2.8604000000000001E-2</v>
      </c>
      <c r="K1331" s="51">
        <v>2.8094000000000001E-2</v>
      </c>
      <c r="L1331" s="51">
        <v>3.0190999999999999E-2</v>
      </c>
      <c r="M1331" s="51">
        <v>2.6914E-2</v>
      </c>
      <c r="N1331" s="51">
        <v>3.2689999999999997E-2</v>
      </c>
      <c r="O1331" s="52">
        <v>128.45359999999999</v>
      </c>
      <c r="P1331" s="50">
        <v>1360</v>
      </c>
      <c r="Q1331" s="52">
        <v>2812.4400000000005</v>
      </c>
      <c r="R1331" s="50">
        <v>6075.8</v>
      </c>
      <c r="S1331" s="30">
        <v>94.6</v>
      </c>
      <c r="T1331" s="50">
        <v>6.8212000000000002</v>
      </c>
      <c r="U1331" s="50">
        <v>6.8217999999999996</v>
      </c>
      <c r="V1331" s="50" t="s">
        <v>385</v>
      </c>
      <c r="W1331" s="22" t="s">
        <v>385</v>
      </c>
      <c r="X1331" s="22" t="s">
        <v>385</v>
      </c>
    </row>
    <row r="1332" spans="1:24" ht="18.75" customHeight="1">
      <c r="A1332" s="176">
        <v>43342</v>
      </c>
      <c r="B1332" s="50">
        <v>157.08590000000001</v>
      </c>
      <c r="C1332" s="50">
        <v>217.5607</v>
      </c>
      <c r="D1332" s="50"/>
      <c r="E1332" s="50">
        <v>13.53</v>
      </c>
      <c r="F1332" s="51">
        <v>2.0969000000000002E-2</v>
      </c>
      <c r="G1332" s="51">
        <v>2.6492000000000002E-2</v>
      </c>
      <c r="H1332" s="51">
        <v>2.7109999999999999E-2</v>
      </c>
      <c r="I1332" s="51">
        <v>2.75E-2</v>
      </c>
      <c r="J1332" s="51">
        <v>2.8549999999999999E-2</v>
      </c>
      <c r="K1332" s="51">
        <v>2.8143000000000001E-2</v>
      </c>
      <c r="L1332" s="51">
        <v>3.0030999999999999E-2</v>
      </c>
      <c r="M1332" s="51">
        <v>2.7109999999999999E-2</v>
      </c>
      <c r="N1332" s="51">
        <v>3.2910000000000002E-2</v>
      </c>
      <c r="O1332" s="52">
        <v>128.4374</v>
      </c>
      <c r="P1332" s="50">
        <v>1360</v>
      </c>
      <c r="Q1332" s="52">
        <v>2812.4400000000005</v>
      </c>
      <c r="R1332" s="50">
        <v>6075.8</v>
      </c>
      <c r="S1332" s="30">
        <v>94.72</v>
      </c>
      <c r="T1332" s="50">
        <v>6.8030999999999997</v>
      </c>
      <c r="U1332" s="50">
        <v>6.8009000000000004</v>
      </c>
      <c r="V1332" s="50" t="s">
        <v>385</v>
      </c>
      <c r="W1332" s="22" t="s">
        <v>385</v>
      </c>
      <c r="X1332" s="22" t="s">
        <v>385</v>
      </c>
    </row>
    <row r="1333" spans="1:24" ht="18.75" customHeight="1">
      <c r="A1333" s="176">
        <v>43341</v>
      </c>
      <c r="B1333" s="50">
        <v>156.9503</v>
      </c>
      <c r="C1333" s="50">
        <v>217.52209999999999</v>
      </c>
      <c r="D1333" s="50"/>
      <c r="E1333" s="50">
        <v>12.25</v>
      </c>
      <c r="F1333" s="51">
        <v>2.1174999999999999E-2</v>
      </c>
      <c r="G1333" s="51">
        <v>2.6755000000000001E-2</v>
      </c>
      <c r="H1333" s="51">
        <v>2.7414999999999998E-2</v>
      </c>
      <c r="I1333" s="51">
        <v>2.7820000000000001E-2</v>
      </c>
      <c r="J1333" s="51">
        <v>2.8840000000000001E-2</v>
      </c>
      <c r="K1333" s="51">
        <v>2.8447E-2</v>
      </c>
      <c r="L1333" s="51">
        <v>3.0207000000000001E-2</v>
      </c>
      <c r="M1333" s="51">
        <v>2.7414999999999998E-2</v>
      </c>
      <c r="N1333" s="51">
        <v>3.2910000000000002E-2</v>
      </c>
      <c r="O1333" s="52">
        <v>128.39240000000001</v>
      </c>
      <c r="P1333" s="50">
        <v>1360</v>
      </c>
      <c r="Q1333" s="52">
        <v>2812.4400000000005</v>
      </c>
      <c r="R1333" s="50">
        <v>6075.8</v>
      </c>
      <c r="S1333" s="30">
        <v>94.778999999999996</v>
      </c>
      <c r="T1333" s="50">
        <v>6.8155999999999999</v>
      </c>
      <c r="U1333" s="50">
        <v>6.7935999999999996</v>
      </c>
      <c r="V1333" s="50" t="s">
        <v>385</v>
      </c>
      <c r="W1333" s="22" t="s">
        <v>385</v>
      </c>
      <c r="X1333" s="22" t="s">
        <v>385</v>
      </c>
    </row>
    <row r="1334" spans="1:24" ht="18.75" customHeight="1">
      <c r="A1334" s="176">
        <v>43340</v>
      </c>
      <c r="B1334" s="50">
        <v>156.971</v>
      </c>
      <c r="C1334" s="50">
        <v>217.50640000000001</v>
      </c>
      <c r="D1334" s="50"/>
      <c r="E1334" s="50">
        <v>12.5</v>
      </c>
      <c r="F1334" s="51">
        <v>2.1099E-2</v>
      </c>
      <c r="G1334" s="51">
        <v>2.6654000000000001E-2</v>
      </c>
      <c r="H1334" s="51">
        <v>2.7276999999999999E-2</v>
      </c>
      <c r="I1334" s="51">
        <v>2.7737000000000001E-2</v>
      </c>
      <c r="J1334" s="51">
        <v>2.8804E-2</v>
      </c>
      <c r="K1334" s="51">
        <v>2.8372000000000001E-2</v>
      </c>
      <c r="L1334" s="51">
        <v>3.0303E-2</v>
      </c>
      <c r="M1334" s="51">
        <v>2.7276999999999999E-2</v>
      </c>
      <c r="N1334" s="51">
        <v>3.3059999999999999E-2</v>
      </c>
      <c r="O1334" s="52">
        <v>128.3399</v>
      </c>
      <c r="P1334" s="50">
        <v>1360</v>
      </c>
      <c r="Q1334" s="52">
        <v>2812.4400000000005</v>
      </c>
      <c r="R1334" s="50">
        <v>6075.8</v>
      </c>
      <c r="S1334" s="30">
        <v>95.146000000000001</v>
      </c>
      <c r="T1334" s="50">
        <v>6.8105000000000002</v>
      </c>
      <c r="U1334" s="50">
        <v>6.8056999999999999</v>
      </c>
      <c r="V1334" s="50" t="s">
        <v>385</v>
      </c>
      <c r="W1334" s="22" t="s">
        <v>385</v>
      </c>
      <c r="X1334" s="22" t="s">
        <v>385</v>
      </c>
    </row>
    <row r="1335" spans="1:24" ht="18.75" customHeight="1">
      <c r="A1335" s="176">
        <v>43339</v>
      </c>
      <c r="B1335" s="50">
        <v>157.13059999999999</v>
      </c>
      <c r="C1335" s="50">
        <v>217.57759999999999</v>
      </c>
      <c r="D1335" s="50"/>
      <c r="E1335" s="50">
        <v>12.16</v>
      </c>
      <c r="F1335" s="51">
        <v>2.0965000000000001E-2</v>
      </c>
      <c r="G1335" s="51">
        <v>2.6412000000000001E-2</v>
      </c>
      <c r="H1335" s="51">
        <v>2.7001000000000001E-2</v>
      </c>
      <c r="I1335" s="51">
        <v>2.7411999999999999E-2</v>
      </c>
      <c r="J1335" s="51">
        <v>2.8459000000000002E-2</v>
      </c>
      <c r="K1335" s="51">
        <v>2.8022999999999999E-2</v>
      </c>
      <c r="L1335" s="51">
        <v>2.9936000000000001E-2</v>
      </c>
      <c r="M1335" s="51">
        <v>2.7001000000000001E-2</v>
      </c>
      <c r="N1335" s="51">
        <v>3.2939999999999997E-2</v>
      </c>
      <c r="O1335" s="52">
        <v>128.31979999999999</v>
      </c>
      <c r="P1335" s="50">
        <v>1360</v>
      </c>
      <c r="Q1335" s="52">
        <v>2812.4400000000005</v>
      </c>
      <c r="R1335" s="50">
        <v>6075.8</v>
      </c>
      <c r="S1335" s="30">
        <v>95.665999999999997</v>
      </c>
      <c r="T1335" s="50">
        <v>6.8777999999999997</v>
      </c>
      <c r="U1335" s="50">
        <v>6.8939000000000004</v>
      </c>
      <c r="V1335" s="50" t="s">
        <v>385</v>
      </c>
      <c r="W1335" s="22" t="s">
        <v>385</v>
      </c>
      <c r="X1335" s="22" t="s">
        <v>385</v>
      </c>
    </row>
    <row r="1336" spans="1:24" ht="18.75" customHeight="1">
      <c r="A1336" s="176">
        <v>43336</v>
      </c>
      <c r="B1336" s="50">
        <v>157.18790000000001</v>
      </c>
      <c r="C1336" s="50">
        <v>217.25630000000001</v>
      </c>
      <c r="D1336" s="50"/>
      <c r="E1336" s="50">
        <v>11.99</v>
      </c>
      <c r="F1336" s="51">
        <v>2.0864000000000001E-2</v>
      </c>
      <c r="G1336" s="51">
        <v>2.6202E-2</v>
      </c>
      <c r="H1336" s="51">
        <v>2.6726E-2</v>
      </c>
      <c r="I1336" s="51">
        <v>2.7122E-2</v>
      </c>
      <c r="J1336" s="51">
        <v>2.8098000000000001E-2</v>
      </c>
      <c r="K1336" s="51">
        <v>2.7675000000000002E-2</v>
      </c>
      <c r="L1336" s="51">
        <v>2.9589000000000001E-2</v>
      </c>
      <c r="M1336" s="51">
        <v>2.6726E-2</v>
      </c>
      <c r="N1336" s="51">
        <v>3.2820000000000002E-2</v>
      </c>
      <c r="O1336" s="52">
        <v>128.30420000000001</v>
      </c>
      <c r="P1336" s="50">
        <v>1360</v>
      </c>
      <c r="Q1336" s="52">
        <v>2812.4400000000005</v>
      </c>
      <c r="R1336" s="50">
        <v>6075.8</v>
      </c>
      <c r="S1336" s="30">
        <v>95.146000000000001</v>
      </c>
      <c r="T1336" s="50">
        <v>6.8418000000000001</v>
      </c>
      <c r="U1336" s="50">
        <v>6.8475000000000001</v>
      </c>
      <c r="V1336" s="50" t="s">
        <v>385</v>
      </c>
      <c r="W1336" s="22" t="s">
        <v>385</v>
      </c>
      <c r="X1336" s="22" t="s">
        <v>385</v>
      </c>
    </row>
    <row r="1337" spans="1:24" ht="18.75" customHeight="1">
      <c r="A1337" s="176">
        <v>43335</v>
      </c>
      <c r="B1337" s="50">
        <v>157.2131</v>
      </c>
      <c r="C1337" s="50">
        <v>217.19399999999999</v>
      </c>
      <c r="D1337" s="50"/>
      <c r="E1337" s="50">
        <v>12.41</v>
      </c>
      <c r="F1337" s="51">
        <v>2.0739E-2</v>
      </c>
      <c r="G1337" s="51">
        <v>2.6162000000000001E-2</v>
      </c>
      <c r="H1337" s="51">
        <v>2.6728999999999999E-2</v>
      </c>
      <c r="I1337" s="51">
        <v>2.7224999999999999E-2</v>
      </c>
      <c r="J1337" s="51">
        <v>2.8261000000000001E-2</v>
      </c>
      <c r="K1337" s="51">
        <v>2.7800999999999999E-2</v>
      </c>
      <c r="L1337" s="51">
        <v>2.9801999999999999E-2</v>
      </c>
      <c r="M1337" s="51">
        <v>2.6728999999999999E-2</v>
      </c>
      <c r="N1337" s="51">
        <v>3.3459999999999997E-2</v>
      </c>
      <c r="O1337" s="52">
        <v>128.2474</v>
      </c>
      <c r="P1337" s="50">
        <v>1360</v>
      </c>
      <c r="Q1337" s="52">
        <v>2812.4400000000005</v>
      </c>
      <c r="R1337" s="50">
        <v>6075.8</v>
      </c>
      <c r="S1337" s="30">
        <v>95.256</v>
      </c>
      <c r="T1337" s="50">
        <v>6.8472</v>
      </c>
      <c r="U1337" s="50">
        <v>6.8285</v>
      </c>
      <c r="V1337" s="50" t="s">
        <v>385</v>
      </c>
      <c r="W1337" s="22" t="s">
        <v>385</v>
      </c>
      <c r="X1337" s="22" t="s">
        <v>385</v>
      </c>
    </row>
    <row r="1338" spans="1:24" ht="18.75" customHeight="1">
      <c r="A1338" s="176">
        <v>43334</v>
      </c>
      <c r="B1338" s="50">
        <v>157.22839999999999</v>
      </c>
      <c r="C1338" s="50">
        <v>217.0478</v>
      </c>
      <c r="D1338" s="50"/>
      <c r="E1338" s="50">
        <v>12.25</v>
      </c>
      <c r="F1338" s="51">
        <v>2.0715000000000001E-2</v>
      </c>
      <c r="G1338" s="51">
        <v>2.5912000000000001E-2</v>
      </c>
      <c r="H1338" s="51">
        <v>2.6509999999999999E-2</v>
      </c>
      <c r="I1338" s="51">
        <v>2.7039000000000001E-2</v>
      </c>
      <c r="J1338" s="51">
        <v>2.8188999999999999E-2</v>
      </c>
      <c r="K1338" s="51">
        <v>2.7651999999999999E-2</v>
      </c>
      <c r="L1338" s="51">
        <v>2.9840999999999999E-2</v>
      </c>
      <c r="M1338" s="51">
        <v>2.6509999999999999E-2</v>
      </c>
      <c r="N1338" s="51">
        <v>3.3239999999999999E-2</v>
      </c>
      <c r="O1338" s="52">
        <v>128.2174</v>
      </c>
      <c r="P1338" s="50">
        <v>1360</v>
      </c>
      <c r="Q1338" s="52">
        <v>2812.4400000000005</v>
      </c>
      <c r="R1338" s="50">
        <v>6075.8</v>
      </c>
      <c r="S1338" s="30">
        <v>95.9</v>
      </c>
      <c r="T1338" s="50">
        <v>6.8577000000000004</v>
      </c>
      <c r="U1338" s="50">
        <v>6.8353000000000002</v>
      </c>
      <c r="V1338" s="50" t="s">
        <v>385</v>
      </c>
      <c r="W1338" s="22" t="s">
        <v>385</v>
      </c>
      <c r="X1338" s="22" t="s">
        <v>385</v>
      </c>
    </row>
    <row r="1339" spans="1:24" ht="18.75" customHeight="1">
      <c r="A1339" s="176">
        <v>43333</v>
      </c>
      <c r="B1339" s="50">
        <v>157.09739999999999</v>
      </c>
      <c r="C1339" s="50">
        <v>217.3252</v>
      </c>
      <c r="D1339" s="50"/>
      <c r="E1339" s="50">
        <v>12.86</v>
      </c>
      <c r="F1339" s="51">
        <v>2.0614E-2</v>
      </c>
      <c r="G1339" s="51">
        <v>2.5954000000000001E-2</v>
      </c>
      <c r="H1339" s="51">
        <v>2.6620999999999999E-2</v>
      </c>
      <c r="I1339" s="51">
        <v>2.7106999999999999E-2</v>
      </c>
      <c r="J1339" s="51">
        <v>2.8298E-2</v>
      </c>
      <c r="K1339" s="51">
        <v>2.7751999999999999E-2</v>
      </c>
      <c r="L1339" s="51">
        <v>2.9928E-2</v>
      </c>
      <c r="M1339" s="51">
        <v>2.6620999999999999E-2</v>
      </c>
      <c r="N1339" s="51">
        <v>3.3349999999999998E-2</v>
      </c>
      <c r="O1339" s="52">
        <v>128.1635</v>
      </c>
      <c r="P1339" s="50">
        <v>1360</v>
      </c>
      <c r="Q1339" s="52">
        <v>2812.4400000000005</v>
      </c>
      <c r="R1339" s="50">
        <v>6075.8</v>
      </c>
      <c r="S1339" s="30">
        <v>96.100999999999999</v>
      </c>
      <c r="T1339" s="50">
        <v>6.8775000000000004</v>
      </c>
      <c r="U1339" s="50">
        <v>6.8368000000000002</v>
      </c>
      <c r="V1339" s="50" t="s">
        <v>385</v>
      </c>
      <c r="W1339" s="22" t="s">
        <v>385</v>
      </c>
      <c r="X1339" s="22" t="s">
        <v>385</v>
      </c>
    </row>
    <row r="1340" spans="1:24" ht="18.75" customHeight="1">
      <c r="A1340" s="176">
        <v>43332</v>
      </c>
      <c r="B1340" s="50">
        <v>157.19800000000001</v>
      </c>
      <c r="C1340" s="50">
        <v>217.29560000000001</v>
      </c>
      <c r="D1340" s="50"/>
      <c r="E1340" s="50">
        <v>12.49</v>
      </c>
      <c r="F1340" s="51">
        <v>2.0323999999999998E-2</v>
      </c>
      <c r="G1340" s="51">
        <v>2.5850999999999999E-2</v>
      </c>
      <c r="H1340" s="51">
        <v>2.6457999999999999E-2</v>
      </c>
      <c r="I1340" s="51">
        <v>2.6970999999999998E-2</v>
      </c>
      <c r="J1340" s="51">
        <v>2.819E-2</v>
      </c>
      <c r="K1340" s="51">
        <v>2.7629000000000001E-2</v>
      </c>
      <c r="L1340" s="51">
        <v>2.9849000000000001E-2</v>
      </c>
      <c r="M1340" s="51">
        <v>2.6457999999999999E-2</v>
      </c>
      <c r="N1340" s="51">
        <v>3.2800000000000003E-2</v>
      </c>
      <c r="O1340" s="52">
        <v>128.22059999999999</v>
      </c>
      <c r="P1340" s="50">
        <v>1360</v>
      </c>
      <c r="Q1340" s="52">
        <v>2812.4400000000005</v>
      </c>
      <c r="R1340" s="50">
        <v>6075.8</v>
      </c>
      <c r="S1340" s="30">
        <v>96.644999999999996</v>
      </c>
      <c r="T1340" s="50">
        <v>6.8853</v>
      </c>
      <c r="U1340" s="50">
        <v>6.8628</v>
      </c>
      <c r="V1340" s="50" t="s">
        <v>385</v>
      </c>
      <c r="W1340" s="22" t="s">
        <v>385</v>
      </c>
      <c r="X1340" s="22" t="s">
        <v>385</v>
      </c>
    </row>
    <row r="1341" spans="1:24" ht="18.75" customHeight="1">
      <c r="A1341" s="176">
        <v>43329</v>
      </c>
      <c r="B1341" s="50">
        <v>156.83920000000001</v>
      </c>
      <c r="C1341" s="50">
        <v>217.18430000000001</v>
      </c>
      <c r="D1341" s="50"/>
      <c r="E1341" s="50">
        <v>12.64</v>
      </c>
      <c r="F1341" s="51">
        <v>2.0324999999999999E-2</v>
      </c>
      <c r="G1341" s="51">
        <v>2.6058999999999999E-2</v>
      </c>
      <c r="H1341" s="51">
        <v>2.6786999999999998E-2</v>
      </c>
      <c r="I1341" s="51">
        <v>2.7413E-2</v>
      </c>
      <c r="J1341" s="51">
        <v>2.8604999999999998E-2</v>
      </c>
      <c r="K1341" s="51">
        <v>2.8076E-2</v>
      </c>
      <c r="L1341" s="51">
        <v>3.0199E-2</v>
      </c>
      <c r="M1341" s="51">
        <v>2.6786999999999998E-2</v>
      </c>
      <c r="N1341" s="51">
        <v>3.2680000000000001E-2</v>
      </c>
      <c r="O1341" s="52">
        <v>128.28319999999999</v>
      </c>
      <c r="P1341" s="50">
        <v>1360</v>
      </c>
      <c r="Q1341" s="52">
        <v>2812.4400000000005</v>
      </c>
      <c r="R1341" s="50">
        <v>6075.8</v>
      </c>
      <c r="S1341" s="30">
        <v>96.695999999999998</v>
      </c>
      <c r="T1341" s="50">
        <v>6.9348000000000001</v>
      </c>
      <c r="U1341" s="50">
        <v>6.9470999999999998</v>
      </c>
      <c r="V1341" s="50" t="s">
        <v>385</v>
      </c>
      <c r="W1341" s="22" t="s">
        <v>385</v>
      </c>
      <c r="X1341" s="22" t="s">
        <v>385</v>
      </c>
    </row>
    <row r="1342" spans="1:24" ht="18.75" customHeight="1">
      <c r="A1342" s="176">
        <v>43328</v>
      </c>
      <c r="B1342" s="50">
        <v>156.81370000000001</v>
      </c>
      <c r="C1342" s="50">
        <v>217.07300000000001</v>
      </c>
      <c r="D1342" s="50"/>
      <c r="E1342" s="50">
        <v>13.45</v>
      </c>
      <c r="F1342" s="51">
        <v>2.0455999999999998E-2</v>
      </c>
      <c r="G1342" s="51">
        <v>2.6164E-2</v>
      </c>
      <c r="H1342" s="51">
        <v>2.6817000000000001E-2</v>
      </c>
      <c r="I1342" s="51">
        <v>2.7413E-2</v>
      </c>
      <c r="J1342" s="51">
        <v>2.8659E-2</v>
      </c>
      <c r="K1342" s="51">
        <v>2.8126000000000002E-2</v>
      </c>
      <c r="L1342" s="51">
        <v>3.0255000000000001E-2</v>
      </c>
      <c r="M1342" s="51">
        <v>2.6817000000000001E-2</v>
      </c>
      <c r="N1342" s="51">
        <v>3.2000000000000001E-2</v>
      </c>
      <c r="O1342" s="52">
        <v>128.2628</v>
      </c>
      <c r="P1342" s="50">
        <v>1360</v>
      </c>
      <c r="Q1342" s="52">
        <v>2812.4400000000005</v>
      </c>
      <c r="R1342" s="50">
        <v>6075.8</v>
      </c>
      <c r="S1342" s="30">
        <v>96.730999999999995</v>
      </c>
      <c r="T1342" s="50">
        <v>6.8841999999999999</v>
      </c>
      <c r="U1342" s="50">
        <v>6.8996000000000004</v>
      </c>
      <c r="V1342" s="50" t="s">
        <v>385</v>
      </c>
      <c r="W1342" s="22" t="s">
        <v>385</v>
      </c>
      <c r="X1342" s="22" t="s">
        <v>385</v>
      </c>
    </row>
    <row r="1343" spans="1:24" ht="18.75" customHeight="1">
      <c r="A1343" s="176">
        <v>43327</v>
      </c>
      <c r="B1343" s="50">
        <v>156.88560000000001</v>
      </c>
      <c r="C1343" s="50">
        <v>217.28710000000001</v>
      </c>
      <c r="D1343" s="50"/>
      <c r="E1343" s="50">
        <v>14.64</v>
      </c>
      <c r="F1343" s="51">
        <v>2.0534E-2</v>
      </c>
      <c r="G1343" s="51">
        <v>2.6082000000000001E-2</v>
      </c>
      <c r="H1343" s="51">
        <v>2.6790000000000001E-2</v>
      </c>
      <c r="I1343" s="51">
        <v>2.7345999999999999E-2</v>
      </c>
      <c r="J1343" s="51">
        <v>2.8622999999999999E-2</v>
      </c>
      <c r="K1343" s="51">
        <v>2.8052000000000001E-2</v>
      </c>
      <c r="L1343" s="51">
        <v>3.0318999999999999E-2</v>
      </c>
      <c r="M1343" s="51">
        <v>2.6790000000000001E-2</v>
      </c>
      <c r="N1343" s="51">
        <v>3.2239999999999998E-2</v>
      </c>
      <c r="O1343" s="52">
        <v>128.24870000000001</v>
      </c>
      <c r="P1343" s="50">
        <v>1360</v>
      </c>
      <c r="Q1343" s="52">
        <v>2812.4400000000005</v>
      </c>
      <c r="R1343" s="50">
        <v>6075.8</v>
      </c>
      <c r="S1343" s="30">
        <v>96.391000000000005</v>
      </c>
      <c r="T1343" s="50">
        <v>6.8912000000000004</v>
      </c>
      <c r="U1343" s="50">
        <v>6.899</v>
      </c>
      <c r="V1343" s="50" t="s">
        <v>385</v>
      </c>
      <c r="W1343" s="22" t="s">
        <v>385</v>
      </c>
      <c r="X1343" s="22" t="s">
        <v>385</v>
      </c>
    </row>
    <row r="1344" spans="1:24" ht="18.75" customHeight="1">
      <c r="A1344" s="176">
        <v>43326</v>
      </c>
      <c r="B1344" s="50">
        <v>156.64420000000001</v>
      </c>
      <c r="C1344" s="50">
        <v>217.2423</v>
      </c>
      <c r="D1344" s="50"/>
      <c r="E1344" s="50">
        <v>13.31</v>
      </c>
      <c r="F1344" s="51">
        <v>2.0663999999999998E-2</v>
      </c>
      <c r="G1344" s="51">
        <v>2.6370000000000001E-2</v>
      </c>
      <c r="H1344" s="51">
        <v>2.7118E-2</v>
      </c>
      <c r="I1344" s="51">
        <v>2.7719000000000001E-2</v>
      </c>
      <c r="J1344" s="51">
        <v>2.8985E-2</v>
      </c>
      <c r="K1344" s="51">
        <v>2.8424999999999999E-2</v>
      </c>
      <c r="L1344" s="51">
        <v>3.0672000000000001E-2</v>
      </c>
      <c r="M1344" s="51">
        <v>2.7118E-2</v>
      </c>
      <c r="N1344" s="51">
        <v>3.177E-2</v>
      </c>
      <c r="O1344" s="52">
        <v>128.2039</v>
      </c>
      <c r="P1344" s="50">
        <v>1360</v>
      </c>
      <c r="Q1344" s="52">
        <v>2812.4400000000005</v>
      </c>
      <c r="R1344" s="50">
        <v>6075.8</v>
      </c>
      <c r="S1344" s="30">
        <v>96.356999999999999</v>
      </c>
      <c r="T1344" s="50">
        <v>6.8463000000000003</v>
      </c>
      <c r="U1344" s="50">
        <v>6.8692000000000002</v>
      </c>
      <c r="V1344" s="50" t="s">
        <v>385</v>
      </c>
      <c r="W1344" s="22" t="s">
        <v>385</v>
      </c>
      <c r="X1344" s="22" t="s">
        <v>385</v>
      </c>
    </row>
    <row r="1345" spans="1:24" ht="18.75" customHeight="1">
      <c r="A1345" s="176">
        <v>43325</v>
      </c>
      <c r="B1345" s="50">
        <v>156.69220000000001</v>
      </c>
      <c r="C1345" s="50">
        <v>217.20189999999999</v>
      </c>
      <c r="D1345" s="50"/>
      <c r="E1345" s="50">
        <v>14.78</v>
      </c>
      <c r="F1345" s="51">
        <v>2.0375000000000001E-2</v>
      </c>
      <c r="G1345" s="51">
        <v>2.6124000000000001E-2</v>
      </c>
      <c r="H1345" s="51">
        <v>2.6927E-2</v>
      </c>
      <c r="I1345" s="51">
        <v>2.7498999999999999E-2</v>
      </c>
      <c r="J1345" s="51">
        <v>2.8785999999999999E-2</v>
      </c>
      <c r="K1345" s="51">
        <v>2.8250999999999998E-2</v>
      </c>
      <c r="L1345" s="51">
        <v>3.0471000000000002E-2</v>
      </c>
      <c r="M1345" s="51">
        <v>2.6927E-2</v>
      </c>
      <c r="N1345" s="51">
        <v>3.1660000000000001E-2</v>
      </c>
      <c r="O1345" s="52">
        <v>128.17910000000001</v>
      </c>
      <c r="P1345" s="50">
        <v>1360</v>
      </c>
      <c r="Q1345" s="52">
        <v>2812.4400000000005</v>
      </c>
      <c r="R1345" s="50">
        <v>6075.8</v>
      </c>
      <c r="S1345" s="30">
        <v>95.504000000000005</v>
      </c>
      <c r="T1345" s="50">
        <v>6.8209999999999997</v>
      </c>
      <c r="U1345" s="50">
        <v>6.8460000000000001</v>
      </c>
      <c r="V1345" s="50" t="s">
        <v>385</v>
      </c>
      <c r="W1345" s="22" t="s">
        <v>385</v>
      </c>
      <c r="X1345" s="22" t="s">
        <v>385</v>
      </c>
    </row>
    <row r="1346" spans="1:24" ht="18.75" customHeight="1">
      <c r="A1346" s="176">
        <v>43322</v>
      </c>
      <c r="B1346" s="50">
        <v>156.8399</v>
      </c>
      <c r="C1346" s="50">
        <v>217.54839999999999</v>
      </c>
      <c r="D1346" s="50"/>
      <c r="E1346" s="50">
        <v>13.16</v>
      </c>
      <c r="F1346" s="51">
        <v>2.0427000000000001E-2</v>
      </c>
      <c r="G1346" s="51">
        <v>2.6041999999999999E-2</v>
      </c>
      <c r="H1346" s="51">
        <v>2.6790999999999999E-2</v>
      </c>
      <c r="I1346" s="51">
        <v>2.7448E-2</v>
      </c>
      <c r="J1346" s="51">
        <v>2.8732000000000001E-2</v>
      </c>
      <c r="K1346" s="51">
        <v>2.8226999999999999E-2</v>
      </c>
      <c r="L1346" s="51">
        <v>3.0303E-2</v>
      </c>
      <c r="M1346" s="51">
        <v>2.6790999999999999E-2</v>
      </c>
      <c r="N1346" s="51">
        <v>3.1269999999999999E-2</v>
      </c>
      <c r="O1346" s="52">
        <v>128.12299999999999</v>
      </c>
      <c r="P1346" s="50">
        <v>1360</v>
      </c>
      <c r="Q1346" s="52">
        <v>2812.4400000000005</v>
      </c>
      <c r="R1346" s="50">
        <v>6075.8</v>
      </c>
      <c r="S1346" s="30">
        <v>95.091999999999999</v>
      </c>
      <c r="T1346" s="50">
        <v>6.8354999999999997</v>
      </c>
      <c r="U1346" s="50">
        <v>6.8251999999999997</v>
      </c>
      <c r="V1346" s="50" t="s">
        <v>385</v>
      </c>
      <c r="W1346" s="22" t="s">
        <v>385</v>
      </c>
      <c r="X1346" s="22" t="s">
        <v>385</v>
      </c>
    </row>
    <row r="1347" spans="1:24" ht="18.75" customHeight="1">
      <c r="A1347" s="176">
        <v>43321</v>
      </c>
      <c r="B1347" s="50">
        <v>156.3929</v>
      </c>
      <c r="C1347" s="50">
        <v>216.94540000000001</v>
      </c>
      <c r="D1347" s="50"/>
      <c r="E1347" s="50">
        <v>11.27</v>
      </c>
      <c r="F1347" s="51">
        <v>2.0431000000000001E-2</v>
      </c>
      <c r="G1347" s="51">
        <v>2.6452E-2</v>
      </c>
      <c r="H1347" s="51">
        <v>2.7362999999999998E-2</v>
      </c>
      <c r="I1347" s="51">
        <v>2.8074999999999999E-2</v>
      </c>
      <c r="J1347" s="51">
        <v>2.9257999999999999E-2</v>
      </c>
      <c r="K1347" s="51">
        <v>2.8799000000000002E-2</v>
      </c>
      <c r="L1347" s="51">
        <v>3.0717000000000001E-2</v>
      </c>
      <c r="M1347" s="51">
        <v>2.7362999999999998E-2</v>
      </c>
      <c r="N1347" s="51">
        <v>3.1060000000000001E-2</v>
      </c>
      <c r="O1347" s="52">
        <v>128.04349999999999</v>
      </c>
      <c r="P1347" s="50">
        <v>1360</v>
      </c>
      <c r="Q1347" s="52">
        <v>2812.4400000000005</v>
      </c>
      <c r="R1347" s="50">
        <v>6075.8</v>
      </c>
      <c r="S1347" s="30">
        <v>95.186000000000007</v>
      </c>
      <c r="T1347" s="50">
        <v>6.8312999999999997</v>
      </c>
      <c r="U1347" s="50">
        <v>6.8205999999999998</v>
      </c>
      <c r="V1347" s="50" t="s">
        <v>385</v>
      </c>
      <c r="W1347" s="22" t="s">
        <v>385</v>
      </c>
      <c r="X1347" s="22" t="s">
        <v>385</v>
      </c>
    </row>
    <row r="1348" spans="1:24" ht="18.75" customHeight="1">
      <c r="A1348" s="176">
        <v>43320</v>
      </c>
      <c r="B1348" s="50">
        <v>156.16309999999999</v>
      </c>
      <c r="C1348" s="50">
        <v>216.7724</v>
      </c>
      <c r="D1348" s="50"/>
      <c r="E1348" s="50">
        <v>10.85</v>
      </c>
      <c r="F1348" s="51">
        <v>2.0483000000000001E-2</v>
      </c>
      <c r="G1348" s="51">
        <v>2.6676999999999999E-2</v>
      </c>
      <c r="H1348" s="51">
        <v>2.7609000000000002E-2</v>
      </c>
      <c r="I1348" s="51">
        <v>2.8312E-2</v>
      </c>
      <c r="J1348" s="51">
        <v>2.9600000000000001E-2</v>
      </c>
      <c r="K1348" s="51">
        <v>2.9123E-2</v>
      </c>
      <c r="L1348" s="51">
        <v>3.1102999999999999E-2</v>
      </c>
      <c r="M1348" s="51">
        <v>2.7609000000000002E-2</v>
      </c>
      <c r="N1348" s="51">
        <v>3.048E-2</v>
      </c>
      <c r="O1348" s="52">
        <v>127.9836</v>
      </c>
      <c r="P1348" s="50">
        <v>1360</v>
      </c>
      <c r="Q1348" s="52">
        <v>2812.4400000000005</v>
      </c>
      <c r="R1348" s="50">
        <v>6075.8</v>
      </c>
      <c r="S1348" s="30">
        <v>95.358000000000004</v>
      </c>
      <c r="T1348" s="50">
        <v>6.8535000000000004</v>
      </c>
      <c r="U1348" s="50">
        <v>6.8655999999999997</v>
      </c>
      <c r="V1348" s="50" t="s">
        <v>385</v>
      </c>
      <c r="W1348" s="22" t="s">
        <v>385</v>
      </c>
      <c r="X1348" s="22" t="s">
        <v>385</v>
      </c>
    </row>
    <row r="1349" spans="1:24" ht="18.75" customHeight="1">
      <c r="A1349" s="176">
        <v>43319</v>
      </c>
      <c r="B1349" s="50">
        <v>156.11539999999999</v>
      </c>
      <c r="C1349" s="50">
        <v>216.47819999999999</v>
      </c>
      <c r="D1349" s="50"/>
      <c r="E1349" s="50">
        <v>10.93</v>
      </c>
      <c r="F1349" s="51">
        <v>2.0433E-2</v>
      </c>
      <c r="G1349" s="51">
        <v>2.6696999999999999E-2</v>
      </c>
      <c r="H1349" s="51">
        <v>2.7584999999999998E-2</v>
      </c>
      <c r="I1349" s="51">
        <v>2.8413999999999998E-2</v>
      </c>
      <c r="J1349" s="51">
        <v>2.9729999999999999E-2</v>
      </c>
      <c r="K1349" s="51">
        <v>2.9198000000000002E-2</v>
      </c>
      <c r="L1349" s="51">
        <v>3.1175999999999999E-2</v>
      </c>
      <c r="M1349" s="51">
        <v>2.7584999999999998E-2</v>
      </c>
      <c r="N1349" s="51">
        <v>3.014E-2</v>
      </c>
      <c r="O1349" s="52">
        <v>127.93940000000001</v>
      </c>
      <c r="P1349" s="50">
        <v>1360</v>
      </c>
      <c r="Q1349" s="52">
        <v>2812.4400000000005</v>
      </c>
      <c r="R1349" s="50">
        <v>6075.8</v>
      </c>
      <c r="S1349" s="30">
        <v>95.161000000000001</v>
      </c>
      <c r="T1349" s="50">
        <v>6.827</v>
      </c>
      <c r="U1349" s="50">
        <v>6.8460999999999999</v>
      </c>
      <c r="V1349" s="50" t="s">
        <v>385</v>
      </c>
      <c r="W1349" s="22" t="s">
        <v>385</v>
      </c>
      <c r="X1349" s="22" t="s">
        <v>385</v>
      </c>
    </row>
    <row r="1350" spans="1:24" ht="18.75" customHeight="1">
      <c r="A1350" s="176">
        <v>43318</v>
      </c>
      <c r="B1350" s="50">
        <v>156.26169999999999</v>
      </c>
      <c r="C1350" s="50">
        <v>215.93</v>
      </c>
      <c r="D1350" s="50"/>
      <c r="E1350" s="50">
        <v>11.27</v>
      </c>
      <c r="F1350" s="51">
        <v>2.0067999999999999E-2</v>
      </c>
      <c r="G1350" s="51">
        <v>2.6452E-2</v>
      </c>
      <c r="H1350" s="51">
        <v>2.7276999999999999E-2</v>
      </c>
      <c r="I1350" s="51">
        <v>2.8041E-2</v>
      </c>
      <c r="J1350" s="51">
        <v>2.9395000000000001E-2</v>
      </c>
      <c r="K1350" s="51">
        <v>2.8849E-2</v>
      </c>
      <c r="L1350" s="51">
        <v>3.0894000000000001E-2</v>
      </c>
      <c r="M1350" s="51">
        <v>2.7276999999999999E-2</v>
      </c>
      <c r="N1350" s="51">
        <v>3.022E-2</v>
      </c>
      <c r="O1350" s="52">
        <v>127.8357</v>
      </c>
      <c r="P1350" s="50">
        <v>1360</v>
      </c>
      <c r="Q1350" s="52">
        <v>2812.4400000000005</v>
      </c>
      <c r="R1350" s="50">
        <v>6075.8</v>
      </c>
      <c r="S1350" s="30">
        <v>95.17</v>
      </c>
      <c r="T1350" s="50">
        <v>6.8428000000000004</v>
      </c>
      <c r="U1350" s="50">
        <v>6.8813000000000004</v>
      </c>
      <c r="V1350" s="50" t="s">
        <v>385</v>
      </c>
      <c r="W1350" s="22" t="s">
        <v>385</v>
      </c>
      <c r="X1350" s="22" t="s">
        <v>385</v>
      </c>
    </row>
    <row r="1351" spans="1:24" ht="18.75" customHeight="1">
      <c r="A1351" s="176">
        <v>43315</v>
      </c>
      <c r="B1351" s="50">
        <v>156.1311</v>
      </c>
      <c r="C1351" s="50">
        <v>215.55680000000001</v>
      </c>
      <c r="D1351" s="50"/>
      <c r="E1351" s="50">
        <v>11.64</v>
      </c>
      <c r="F1351" s="51">
        <v>2.0018000000000001E-2</v>
      </c>
      <c r="G1351" s="51">
        <v>2.6432000000000001E-2</v>
      </c>
      <c r="H1351" s="51">
        <v>2.7303999999999998E-2</v>
      </c>
      <c r="I1351" s="51">
        <v>2.8125000000000001E-2</v>
      </c>
      <c r="J1351" s="51">
        <v>2.9488E-2</v>
      </c>
      <c r="K1351" s="51">
        <v>2.8997999999999999E-2</v>
      </c>
      <c r="L1351" s="51">
        <v>3.0886E-2</v>
      </c>
      <c r="M1351" s="51">
        <v>2.7303999999999998E-2</v>
      </c>
      <c r="N1351" s="51">
        <v>3.082E-2</v>
      </c>
      <c r="O1351" s="52">
        <v>127.7623</v>
      </c>
      <c r="P1351" s="50">
        <v>1360</v>
      </c>
      <c r="Q1351" s="52">
        <v>2812.4400000000005</v>
      </c>
      <c r="R1351" s="50">
        <v>6075.8</v>
      </c>
      <c r="S1351" s="30">
        <v>94.661000000000001</v>
      </c>
      <c r="T1351" s="50">
        <v>6.8230000000000004</v>
      </c>
      <c r="U1351" s="50">
        <v>6.8243</v>
      </c>
      <c r="V1351" s="50" t="s">
        <v>385</v>
      </c>
      <c r="W1351" s="22" t="s">
        <v>385</v>
      </c>
      <c r="X1351" s="22" t="s">
        <v>385</v>
      </c>
    </row>
    <row r="1352" spans="1:24" ht="18.75" customHeight="1">
      <c r="A1352" s="176">
        <v>43314</v>
      </c>
      <c r="B1352" s="50">
        <v>155.89779999999999</v>
      </c>
      <c r="C1352" s="50">
        <v>215.6317</v>
      </c>
      <c r="D1352" s="50"/>
      <c r="E1352" s="50">
        <v>12.19</v>
      </c>
      <c r="F1352" s="51">
        <v>2.0021000000000001E-2</v>
      </c>
      <c r="G1352" s="51">
        <v>2.6634000000000001E-2</v>
      </c>
      <c r="H1352" s="51">
        <v>2.7608000000000001E-2</v>
      </c>
      <c r="I1352" s="51">
        <v>2.8548E-2</v>
      </c>
      <c r="J1352" s="51">
        <v>2.9859E-2</v>
      </c>
      <c r="K1352" s="51">
        <v>2.9397E-2</v>
      </c>
      <c r="L1352" s="51">
        <v>3.1184E-2</v>
      </c>
      <c r="M1352" s="51">
        <v>2.7608000000000001E-2</v>
      </c>
      <c r="N1352" s="51">
        <v>3.0859999999999999E-2</v>
      </c>
      <c r="O1352" s="52">
        <v>127.7132</v>
      </c>
      <c r="P1352" s="50">
        <v>1360</v>
      </c>
      <c r="Q1352" s="52">
        <v>2812.4400000000005</v>
      </c>
      <c r="R1352" s="50">
        <v>6075.8</v>
      </c>
      <c r="S1352" s="30">
        <v>94.554000000000002</v>
      </c>
      <c r="T1352" s="50">
        <v>6.8167999999999997</v>
      </c>
      <c r="U1352" s="50">
        <v>6.8052999999999999</v>
      </c>
      <c r="V1352" s="50" t="s">
        <v>385</v>
      </c>
      <c r="W1352" s="22" t="s">
        <v>385</v>
      </c>
      <c r="X1352" s="22" t="s">
        <v>385</v>
      </c>
    </row>
    <row r="1353" spans="1:24" ht="18.75" customHeight="1">
      <c r="A1353" s="176">
        <v>43313</v>
      </c>
      <c r="B1353" s="50">
        <v>155.86340000000001</v>
      </c>
      <c r="C1353" s="50">
        <v>216.3844</v>
      </c>
      <c r="D1353" s="50"/>
      <c r="E1353" s="50">
        <v>13.15</v>
      </c>
      <c r="F1353" s="51">
        <v>2.0175999999999999E-2</v>
      </c>
      <c r="G1353" s="51">
        <v>2.6776000000000001E-2</v>
      </c>
      <c r="H1353" s="51">
        <v>2.7802E-2</v>
      </c>
      <c r="I1353" s="51">
        <v>2.8750999999999999E-2</v>
      </c>
      <c r="J1353" s="51">
        <v>3.0064E-2</v>
      </c>
      <c r="K1353" s="51">
        <v>2.9621000000000001E-2</v>
      </c>
      <c r="L1353" s="51">
        <v>3.1321000000000002E-2</v>
      </c>
      <c r="M1353" s="51">
        <v>2.7802E-2</v>
      </c>
      <c r="N1353" s="51">
        <v>3.0960000000000001E-2</v>
      </c>
      <c r="O1353" s="52">
        <v>127.6818</v>
      </c>
      <c r="P1353" s="50">
        <v>1360</v>
      </c>
      <c r="Q1353" s="52">
        <v>2801.71</v>
      </c>
      <c r="R1353" s="50">
        <v>5845.2</v>
      </c>
      <c r="S1353" s="30">
        <v>94.347999999999999</v>
      </c>
      <c r="T1353" s="50">
        <v>6.8155000000000001</v>
      </c>
      <c r="U1353" s="50">
        <v>6.8266</v>
      </c>
      <c r="V1353" s="50" t="s">
        <v>385</v>
      </c>
      <c r="W1353" s="22" t="s">
        <v>385</v>
      </c>
      <c r="X1353" s="22" t="s">
        <v>385</v>
      </c>
    </row>
    <row r="1354" spans="1:24" ht="18.75" customHeight="1">
      <c r="A1354" s="176">
        <v>43312</v>
      </c>
      <c r="B1354" s="50">
        <v>156.04949999999999</v>
      </c>
      <c r="C1354" s="50">
        <v>217.0598</v>
      </c>
      <c r="D1354" s="50"/>
      <c r="E1354" s="50">
        <v>12.83</v>
      </c>
      <c r="F1354" s="51">
        <v>2.0202999999999999E-2</v>
      </c>
      <c r="G1354" s="51">
        <v>2.6693999999999999E-2</v>
      </c>
      <c r="H1354" s="51">
        <v>2.7661000000000002E-2</v>
      </c>
      <c r="I1354" s="51">
        <v>2.8479000000000001E-2</v>
      </c>
      <c r="J1354" s="51">
        <v>2.9597999999999999E-2</v>
      </c>
      <c r="K1354" s="51">
        <v>2.9246999999999999E-2</v>
      </c>
      <c r="L1354" s="51">
        <v>3.0821999999999999E-2</v>
      </c>
      <c r="M1354" s="51">
        <v>2.7661000000000002E-2</v>
      </c>
      <c r="N1354" s="51">
        <v>3.134E-2</v>
      </c>
      <c r="O1354" s="52">
        <v>127.56399999999999</v>
      </c>
      <c r="P1354" s="50">
        <v>1360</v>
      </c>
      <c r="Q1354" s="52">
        <v>2801.71</v>
      </c>
      <c r="R1354" s="50">
        <v>5845.2</v>
      </c>
      <c r="S1354" s="30">
        <v>94.668999999999997</v>
      </c>
      <c r="T1354" s="50">
        <v>6.8132999999999999</v>
      </c>
      <c r="U1354" s="50">
        <v>6.8178000000000001</v>
      </c>
      <c r="V1354" s="50" t="s">
        <v>385</v>
      </c>
      <c r="W1354" s="22" t="s">
        <v>385</v>
      </c>
      <c r="X1354" s="22" t="s">
        <v>385</v>
      </c>
    </row>
    <row r="1355" spans="1:24" ht="18.75" customHeight="1">
      <c r="A1355" s="176">
        <v>43311</v>
      </c>
      <c r="B1355" s="50">
        <v>155.98699999999999</v>
      </c>
      <c r="C1355" s="50">
        <v>217.06299999999999</v>
      </c>
      <c r="D1355" s="50"/>
      <c r="E1355" s="50">
        <v>14.26</v>
      </c>
      <c r="F1355" s="51">
        <v>1.9812E-2</v>
      </c>
      <c r="G1355" s="51">
        <v>2.6613000000000001E-2</v>
      </c>
      <c r="H1355" s="51">
        <v>2.7577000000000001E-2</v>
      </c>
      <c r="I1355" s="51">
        <v>2.8496E-2</v>
      </c>
      <c r="J1355" s="51">
        <v>2.9728000000000001E-2</v>
      </c>
      <c r="K1355" s="51">
        <v>2.9322000000000001E-2</v>
      </c>
      <c r="L1355" s="51">
        <v>3.1047000000000002E-2</v>
      </c>
      <c r="M1355" s="51">
        <v>2.7577000000000001E-2</v>
      </c>
      <c r="N1355" s="51">
        <v>3.1640000000000001E-2</v>
      </c>
      <c r="O1355" s="52">
        <v>127.4494</v>
      </c>
      <c r="P1355" s="50">
        <v>1360</v>
      </c>
      <c r="Q1355" s="52">
        <v>2801.71</v>
      </c>
      <c r="R1355" s="50">
        <v>5845.2</v>
      </c>
      <c r="S1355" s="30">
        <v>94.784999999999997</v>
      </c>
      <c r="T1355" s="50">
        <v>6.7927</v>
      </c>
      <c r="U1355" s="50">
        <v>6.8263999999999996</v>
      </c>
      <c r="V1355" s="50" t="s">
        <v>385</v>
      </c>
      <c r="W1355" s="22" t="s">
        <v>385</v>
      </c>
      <c r="X1355" s="22" t="s">
        <v>385</v>
      </c>
    </row>
    <row r="1356" spans="1:24" ht="18.75" customHeight="1">
      <c r="A1356" s="176">
        <v>43308</v>
      </c>
      <c r="B1356" s="50">
        <v>156.035</v>
      </c>
      <c r="C1356" s="50">
        <v>216.7234</v>
      </c>
      <c r="D1356" s="50"/>
      <c r="E1356" s="50">
        <v>13.03</v>
      </c>
      <c r="F1356" s="51">
        <v>1.9813000000000001E-2</v>
      </c>
      <c r="G1356" s="51">
        <v>2.6693999999999999E-2</v>
      </c>
      <c r="H1356" s="51">
        <v>2.7604E-2</v>
      </c>
      <c r="I1356" s="51">
        <v>2.8393999999999999E-2</v>
      </c>
      <c r="J1356" s="51">
        <v>2.9541999999999999E-2</v>
      </c>
      <c r="K1356" s="51">
        <v>2.9172E-2</v>
      </c>
      <c r="L1356" s="51">
        <v>3.0821999999999999E-2</v>
      </c>
      <c r="M1356" s="51">
        <v>2.7604E-2</v>
      </c>
      <c r="N1356" s="51">
        <v>3.1570000000000001E-2</v>
      </c>
      <c r="O1356" s="52">
        <v>127.40600000000001</v>
      </c>
      <c r="P1356" s="50">
        <v>1360</v>
      </c>
      <c r="Q1356" s="52">
        <v>2801.71</v>
      </c>
      <c r="R1356" s="50">
        <v>5845.2</v>
      </c>
      <c r="S1356" s="30">
        <v>94.233000000000004</v>
      </c>
      <c r="T1356" s="50">
        <v>6.7697000000000003</v>
      </c>
      <c r="U1356" s="50">
        <v>6.7606999999999999</v>
      </c>
      <c r="V1356" s="50" t="s">
        <v>385</v>
      </c>
      <c r="W1356" s="22" t="s">
        <v>385</v>
      </c>
      <c r="X1356" s="22" t="s">
        <v>385</v>
      </c>
    </row>
    <row r="1357" spans="1:24" ht="18.75" customHeight="1">
      <c r="A1357" s="176">
        <v>43307</v>
      </c>
      <c r="B1357" s="50">
        <v>155.94839999999999</v>
      </c>
      <c r="C1357" s="50">
        <v>216.10380000000001</v>
      </c>
      <c r="D1357" s="50"/>
      <c r="E1357" s="50">
        <v>12.14</v>
      </c>
      <c r="F1357" s="51">
        <v>1.9816E-2</v>
      </c>
      <c r="G1357" s="51">
        <v>2.6814999999999999E-2</v>
      </c>
      <c r="H1357" s="51">
        <v>2.7711E-2</v>
      </c>
      <c r="I1357" s="51">
        <v>2.8597000000000001E-2</v>
      </c>
      <c r="J1357" s="51">
        <v>2.9763999999999999E-2</v>
      </c>
      <c r="K1357" s="51">
        <v>2.938E-2</v>
      </c>
      <c r="L1357" s="51">
        <v>3.0998000000000001E-2</v>
      </c>
      <c r="M1357" s="51">
        <v>2.7711E-2</v>
      </c>
      <c r="N1357" s="51">
        <v>3.2140000000000002E-2</v>
      </c>
      <c r="O1357" s="52">
        <v>127.36499999999999</v>
      </c>
      <c r="P1357" s="50">
        <v>1360</v>
      </c>
      <c r="Q1357" s="52">
        <v>2801.71</v>
      </c>
      <c r="R1357" s="50">
        <v>5845.2</v>
      </c>
      <c r="S1357" s="30">
        <v>94.613</v>
      </c>
      <c r="T1357" s="50">
        <v>6.7927</v>
      </c>
      <c r="U1357" s="50">
        <v>6.8109000000000002</v>
      </c>
      <c r="V1357" s="50" t="s">
        <v>385</v>
      </c>
      <c r="W1357" s="22" t="s">
        <v>385</v>
      </c>
      <c r="X1357" s="22" t="s">
        <v>385</v>
      </c>
    </row>
    <row r="1358" spans="1:24" ht="18.75" customHeight="1">
      <c r="A1358" s="176">
        <v>43306</v>
      </c>
      <c r="B1358" s="50">
        <v>156.08949999999999</v>
      </c>
      <c r="C1358" s="50">
        <v>214.82069999999999</v>
      </c>
      <c r="D1358" s="50"/>
      <c r="E1358" s="50">
        <v>12.29</v>
      </c>
      <c r="F1358" s="51">
        <v>1.992E-2</v>
      </c>
      <c r="G1358" s="51">
        <v>2.6693999999999999E-2</v>
      </c>
      <c r="H1358" s="51">
        <v>2.7543999999999999E-2</v>
      </c>
      <c r="I1358" s="51">
        <v>2.8487999999999999E-2</v>
      </c>
      <c r="J1358" s="51">
        <v>2.9746000000000002E-2</v>
      </c>
      <c r="K1358" s="51">
        <v>2.9354000000000002E-2</v>
      </c>
      <c r="L1358" s="51">
        <v>3.1031E-2</v>
      </c>
      <c r="M1358" s="51">
        <v>2.7543999999999999E-2</v>
      </c>
      <c r="N1358" s="51">
        <v>3.2469999999999999E-2</v>
      </c>
      <c r="O1358" s="52">
        <v>127.3368</v>
      </c>
      <c r="P1358" s="50">
        <v>1360</v>
      </c>
      <c r="Q1358" s="52">
        <v>2801.71</v>
      </c>
      <c r="R1358" s="50">
        <v>5845.2</v>
      </c>
      <c r="S1358" s="30">
        <v>94.632000000000005</v>
      </c>
      <c r="T1358" s="50">
        <v>6.7986000000000004</v>
      </c>
      <c r="U1358" s="50">
        <v>6.8055000000000003</v>
      </c>
      <c r="V1358" s="50" t="s">
        <v>385</v>
      </c>
      <c r="W1358" s="22" t="s">
        <v>385</v>
      </c>
      <c r="X1358" s="22" t="s">
        <v>385</v>
      </c>
    </row>
    <row r="1359" spans="1:24" ht="18.75" customHeight="1">
      <c r="A1359" s="176">
        <v>43305</v>
      </c>
      <c r="B1359" s="50">
        <v>155.95400000000001</v>
      </c>
      <c r="C1359" s="50">
        <v>214.06729999999999</v>
      </c>
      <c r="D1359" s="50"/>
      <c r="E1359" s="50">
        <v>12.41</v>
      </c>
      <c r="F1359" s="51">
        <v>1.9844000000000001E-2</v>
      </c>
      <c r="G1359" s="51">
        <v>2.6331E-2</v>
      </c>
      <c r="H1359" s="51">
        <v>2.7321999999999999E-2</v>
      </c>
      <c r="I1359" s="51">
        <v>2.8195000000000001E-2</v>
      </c>
      <c r="J1359" s="51">
        <v>2.9485999999999998E-2</v>
      </c>
      <c r="K1359" s="51">
        <v>2.9051E-2</v>
      </c>
      <c r="L1359" s="51">
        <v>3.0758000000000001E-2</v>
      </c>
      <c r="M1359" s="51">
        <v>2.7321999999999999E-2</v>
      </c>
      <c r="N1359" s="51">
        <v>3.2719999999999999E-2</v>
      </c>
      <c r="O1359" s="52">
        <v>127.2867</v>
      </c>
      <c r="P1359" s="50">
        <v>1360</v>
      </c>
      <c r="Q1359" s="52">
        <v>2801.71</v>
      </c>
      <c r="R1359" s="50">
        <v>5845.2</v>
      </c>
      <c r="S1359" s="30">
        <v>94.475999999999999</v>
      </c>
      <c r="T1359" s="50">
        <v>6.7697000000000003</v>
      </c>
      <c r="U1359" s="50">
        <v>6.7808999999999999</v>
      </c>
      <c r="V1359" s="50" t="s">
        <v>385</v>
      </c>
      <c r="W1359" s="22" t="s">
        <v>385</v>
      </c>
      <c r="X1359" s="22" t="s">
        <v>385</v>
      </c>
    </row>
    <row r="1360" spans="1:24" ht="18.75" customHeight="1">
      <c r="A1360" s="176">
        <v>43304</v>
      </c>
      <c r="B1360" s="50">
        <v>155.68510000000001</v>
      </c>
      <c r="C1360" s="50">
        <v>213.45099999999999</v>
      </c>
      <c r="D1360" s="50"/>
      <c r="E1360" s="50">
        <v>12.62</v>
      </c>
      <c r="F1360" s="51">
        <v>1.9556E-2</v>
      </c>
      <c r="G1360" s="51">
        <v>2.6287000000000001E-2</v>
      </c>
      <c r="H1360" s="51">
        <v>2.7238999999999999E-2</v>
      </c>
      <c r="I1360" s="51">
        <v>2.8176E-2</v>
      </c>
      <c r="J1360" s="51">
        <v>2.9541000000000001E-2</v>
      </c>
      <c r="K1360" s="51">
        <v>2.9076000000000001E-2</v>
      </c>
      <c r="L1360" s="51">
        <v>3.091E-2</v>
      </c>
      <c r="M1360" s="51">
        <v>2.7238999999999999E-2</v>
      </c>
      <c r="N1360" s="51">
        <v>3.2680000000000001E-2</v>
      </c>
      <c r="O1360" s="52">
        <v>127.2829</v>
      </c>
      <c r="P1360" s="50">
        <v>1360</v>
      </c>
      <c r="Q1360" s="52">
        <v>2801.71</v>
      </c>
      <c r="R1360" s="50">
        <v>5845.2</v>
      </c>
      <c r="S1360" s="30">
        <v>95.164000000000001</v>
      </c>
      <c r="T1360" s="50">
        <v>6.7751000000000001</v>
      </c>
      <c r="U1360" s="50">
        <v>6.7915000000000001</v>
      </c>
      <c r="V1360" s="50" t="s">
        <v>385</v>
      </c>
      <c r="W1360" s="22" t="s">
        <v>385</v>
      </c>
      <c r="X1360" s="22" t="s">
        <v>385</v>
      </c>
    </row>
    <row r="1361" spans="1:24" ht="18.75" customHeight="1">
      <c r="A1361" s="176">
        <v>43301</v>
      </c>
      <c r="B1361" s="50">
        <v>155.91679999999999</v>
      </c>
      <c r="C1361" s="50">
        <v>212.49469999999999</v>
      </c>
      <c r="D1361" s="50"/>
      <c r="E1361" s="50">
        <v>12.86</v>
      </c>
      <c r="F1361" s="51">
        <v>1.9685000000000001E-2</v>
      </c>
      <c r="G1361" s="51">
        <v>2.5930999999999999E-2</v>
      </c>
      <c r="H1361" s="51">
        <v>2.6771E-2</v>
      </c>
      <c r="I1361" s="51">
        <v>2.7644999999999999E-2</v>
      </c>
      <c r="J1361" s="51">
        <v>2.8930999999999998E-2</v>
      </c>
      <c r="K1361" s="51">
        <v>2.8472999999999998E-2</v>
      </c>
      <c r="L1361" s="51">
        <v>3.0258E-2</v>
      </c>
      <c r="M1361" s="51">
        <v>2.6771E-2</v>
      </c>
      <c r="N1361" s="51">
        <v>3.2460000000000003E-2</v>
      </c>
      <c r="O1361" s="52">
        <v>127.24809999999999</v>
      </c>
      <c r="P1361" s="50">
        <v>1360</v>
      </c>
      <c r="Q1361" s="52">
        <v>2801.71</v>
      </c>
      <c r="R1361" s="50">
        <v>5845.2</v>
      </c>
      <c r="S1361" s="30">
        <v>95.084999999999994</v>
      </c>
      <c r="T1361" s="50">
        <v>6.7188999999999997</v>
      </c>
      <c r="U1361" s="50">
        <v>6.7455999999999996</v>
      </c>
      <c r="V1361" s="50" t="s">
        <v>385</v>
      </c>
      <c r="W1361" s="22" t="s">
        <v>385</v>
      </c>
      <c r="X1361" s="22" t="s">
        <v>385</v>
      </c>
    </row>
    <row r="1362" spans="1:24" ht="18.75" customHeight="1">
      <c r="A1362" s="176">
        <v>43300</v>
      </c>
      <c r="B1362" s="50">
        <v>156.03149999999999</v>
      </c>
      <c r="C1362" s="50">
        <v>212.10730000000001</v>
      </c>
      <c r="D1362" s="50"/>
      <c r="E1362" s="50">
        <v>12.87</v>
      </c>
      <c r="F1362" s="51">
        <v>1.9841999999999999E-2</v>
      </c>
      <c r="G1362" s="51">
        <v>2.5906999999999999E-2</v>
      </c>
      <c r="H1362" s="51">
        <v>2.6605E-2</v>
      </c>
      <c r="I1362" s="51">
        <v>2.7335999999999999E-2</v>
      </c>
      <c r="J1362" s="51">
        <v>2.8379999999999999E-2</v>
      </c>
      <c r="K1362" s="51">
        <v>2.8021999999999998E-2</v>
      </c>
      <c r="L1362" s="51">
        <v>2.9585E-2</v>
      </c>
      <c r="M1362" s="51">
        <v>2.6605E-2</v>
      </c>
      <c r="N1362" s="51">
        <v>3.2410000000000001E-2</v>
      </c>
      <c r="O1362" s="52">
        <v>127.2294</v>
      </c>
      <c r="P1362" s="50">
        <v>1360</v>
      </c>
      <c r="Q1362" s="52">
        <v>2801.71</v>
      </c>
      <c r="R1362" s="50">
        <v>5845.2</v>
      </c>
      <c r="S1362" s="30">
        <v>94.984999999999999</v>
      </c>
      <c r="T1362" s="50">
        <v>6.7065000000000001</v>
      </c>
      <c r="U1362" s="50">
        <v>6.7220000000000004</v>
      </c>
      <c r="V1362" s="50" t="s">
        <v>385</v>
      </c>
      <c r="W1362" s="22" t="s">
        <v>385</v>
      </c>
      <c r="X1362" s="22" t="s">
        <v>385</v>
      </c>
    </row>
    <row r="1363" spans="1:24" ht="18.75" customHeight="1">
      <c r="A1363" s="176">
        <v>43299</v>
      </c>
      <c r="B1363" s="50">
        <v>155.79599999999999</v>
      </c>
      <c r="C1363" s="50">
        <v>210.5941</v>
      </c>
      <c r="D1363" s="50"/>
      <c r="E1363" s="50">
        <v>12.1</v>
      </c>
      <c r="F1363" s="51">
        <v>1.9970999999999999E-2</v>
      </c>
      <c r="G1363" s="51">
        <v>2.6093000000000002E-2</v>
      </c>
      <c r="H1363" s="51">
        <v>2.6879E-2</v>
      </c>
      <c r="I1363" s="51">
        <v>2.7675999999999999E-2</v>
      </c>
      <c r="J1363" s="51">
        <v>2.8691999999999999E-2</v>
      </c>
      <c r="K1363" s="51">
        <v>2.8346E-2</v>
      </c>
      <c r="L1363" s="51">
        <v>2.9857000000000002E-2</v>
      </c>
      <c r="M1363" s="51">
        <v>2.6879E-2</v>
      </c>
      <c r="N1363" s="51">
        <v>3.2469999999999999E-2</v>
      </c>
      <c r="O1363" s="52">
        <v>127.2062</v>
      </c>
      <c r="P1363" s="50">
        <v>1360</v>
      </c>
      <c r="Q1363" s="52">
        <v>2801.71</v>
      </c>
      <c r="R1363" s="50">
        <v>5845.2</v>
      </c>
      <c r="S1363" s="30">
        <v>94.510999999999996</v>
      </c>
      <c r="T1363" s="50">
        <v>6.6910999999999996</v>
      </c>
      <c r="U1363" s="50">
        <v>6.7032999999999996</v>
      </c>
      <c r="V1363" s="50" t="s">
        <v>385</v>
      </c>
      <c r="W1363" s="22" t="s">
        <v>385</v>
      </c>
      <c r="X1363" s="22" t="s">
        <v>385</v>
      </c>
    </row>
    <row r="1364" spans="1:24" ht="18.75" customHeight="1">
      <c r="A1364" s="176">
        <v>43298</v>
      </c>
      <c r="B1364" s="50">
        <v>155.78579999999999</v>
      </c>
      <c r="C1364" s="50">
        <v>210.18639999999999</v>
      </c>
      <c r="D1364" s="50"/>
      <c r="E1364" s="50">
        <v>12.06</v>
      </c>
      <c r="F1364" s="51">
        <v>2.0074999999999999E-2</v>
      </c>
      <c r="G1364" s="51">
        <v>2.6154E-2</v>
      </c>
      <c r="H1364" s="51">
        <v>2.6851E-2</v>
      </c>
      <c r="I1364" s="51">
        <v>2.7625E-2</v>
      </c>
      <c r="J1364" s="51">
        <v>2.86E-2</v>
      </c>
      <c r="K1364" s="51">
        <v>2.8296000000000002E-2</v>
      </c>
      <c r="L1364" s="51">
        <v>2.9694000000000002E-2</v>
      </c>
      <c r="M1364" s="51">
        <v>2.6851E-2</v>
      </c>
      <c r="N1364" s="51">
        <v>3.2550000000000003E-2</v>
      </c>
      <c r="O1364" s="52">
        <v>127.1605</v>
      </c>
      <c r="P1364" s="50">
        <v>1360</v>
      </c>
      <c r="Q1364" s="52">
        <v>2801.71</v>
      </c>
      <c r="R1364" s="50">
        <v>5845.2</v>
      </c>
      <c r="S1364" s="30">
        <v>94.677000000000007</v>
      </c>
      <c r="T1364" s="50">
        <v>6.6916000000000002</v>
      </c>
      <c r="U1364" s="50">
        <v>6.7112999999999996</v>
      </c>
      <c r="V1364" s="50" t="s">
        <v>385</v>
      </c>
      <c r="W1364" s="22" t="s">
        <v>385</v>
      </c>
      <c r="X1364" s="22" t="s">
        <v>385</v>
      </c>
    </row>
    <row r="1365" spans="1:24" ht="18.75" customHeight="1">
      <c r="A1365" s="176">
        <v>43297</v>
      </c>
      <c r="B1365" s="50">
        <v>155.82390000000001</v>
      </c>
      <c r="C1365" s="50">
        <v>210.19739999999999</v>
      </c>
      <c r="D1365" s="50"/>
      <c r="E1365" s="50">
        <v>12.83</v>
      </c>
      <c r="F1365" s="51">
        <v>1.9761000000000001E-2</v>
      </c>
      <c r="G1365" s="51">
        <v>2.5965999999999999E-2</v>
      </c>
      <c r="H1365" s="51">
        <v>2.6769000000000001E-2</v>
      </c>
      <c r="I1365" s="51">
        <v>2.7522000000000001E-2</v>
      </c>
      <c r="J1365" s="51">
        <v>2.8582E-2</v>
      </c>
      <c r="K1365" s="51">
        <v>2.8246E-2</v>
      </c>
      <c r="L1365" s="51">
        <v>2.9616E-2</v>
      </c>
      <c r="M1365" s="51">
        <v>2.6769000000000001E-2</v>
      </c>
      <c r="N1365" s="51">
        <v>3.2640000000000002E-2</v>
      </c>
      <c r="O1365" s="52">
        <v>127.11190000000001</v>
      </c>
      <c r="P1365" s="50">
        <v>1360</v>
      </c>
      <c r="Q1365" s="52">
        <v>2801.71</v>
      </c>
      <c r="R1365" s="50">
        <v>5845.2</v>
      </c>
      <c r="S1365" s="30">
        <v>94.826999999999998</v>
      </c>
      <c r="T1365" s="50">
        <v>6.6677999999999997</v>
      </c>
      <c r="U1365" s="50">
        <v>6.6933999999999996</v>
      </c>
      <c r="V1365" s="50" t="s">
        <v>385</v>
      </c>
      <c r="W1365" s="22" t="s">
        <v>385</v>
      </c>
      <c r="X1365" s="22" t="s">
        <v>385</v>
      </c>
    </row>
    <row r="1366" spans="1:24" ht="18.75" customHeight="1">
      <c r="A1366" s="176">
        <v>43294</v>
      </c>
      <c r="B1366" s="50">
        <v>155.9051</v>
      </c>
      <c r="C1366" s="50">
        <v>209.72200000000001</v>
      </c>
      <c r="D1366" s="50"/>
      <c r="E1366" s="50">
        <v>12.18</v>
      </c>
      <c r="F1366" s="51">
        <v>1.966E-2</v>
      </c>
      <c r="G1366" s="51">
        <v>2.5780000000000001E-2</v>
      </c>
      <c r="H1366" s="51">
        <v>2.6523000000000001E-2</v>
      </c>
      <c r="I1366" s="51">
        <v>2.7248999999999999E-2</v>
      </c>
      <c r="J1366" s="51">
        <v>2.8271000000000001E-2</v>
      </c>
      <c r="K1366" s="51">
        <v>2.7945999999999999E-2</v>
      </c>
      <c r="L1366" s="51">
        <v>2.9315000000000001E-2</v>
      </c>
      <c r="M1366" s="51">
        <v>2.6523000000000001E-2</v>
      </c>
      <c r="N1366" s="51">
        <v>3.2680000000000001E-2</v>
      </c>
      <c r="O1366" s="52">
        <v>127.03959999999999</v>
      </c>
      <c r="P1366" s="50">
        <v>1360</v>
      </c>
      <c r="Q1366" s="52">
        <v>2801.71</v>
      </c>
      <c r="R1366" s="50">
        <v>5845.2</v>
      </c>
      <c r="S1366" s="30">
        <v>94.718999999999994</v>
      </c>
      <c r="T1366" s="50">
        <v>6.6825999999999999</v>
      </c>
      <c r="U1366" s="50">
        <v>6.7233999999999998</v>
      </c>
      <c r="V1366" s="50" t="s">
        <v>385</v>
      </c>
      <c r="W1366" s="22" t="s">
        <v>385</v>
      </c>
      <c r="X1366" s="22" t="s">
        <v>385</v>
      </c>
    </row>
    <row r="1367" spans="1:24" ht="18.75" customHeight="1">
      <c r="A1367" s="176">
        <v>43293</v>
      </c>
      <c r="B1367" s="50">
        <v>155.7243</v>
      </c>
      <c r="C1367" s="50">
        <v>209.45760000000001</v>
      </c>
      <c r="D1367" s="50"/>
      <c r="E1367" s="50">
        <v>12.58</v>
      </c>
      <c r="F1367" s="51">
        <v>1.9612000000000001E-2</v>
      </c>
      <c r="G1367" s="51">
        <v>2.5859E-2</v>
      </c>
      <c r="H1367" s="51">
        <v>2.6741000000000001E-2</v>
      </c>
      <c r="I1367" s="51">
        <v>2.7467999999999999E-2</v>
      </c>
      <c r="J1367" s="51">
        <v>2.8454E-2</v>
      </c>
      <c r="K1367" s="51">
        <v>2.8145E-2</v>
      </c>
      <c r="L1367" s="51">
        <v>2.9461999999999999E-2</v>
      </c>
      <c r="M1367" s="51">
        <v>2.6741000000000001E-2</v>
      </c>
      <c r="N1367" s="51">
        <v>3.295E-2</v>
      </c>
      <c r="O1367" s="52">
        <v>126.99769999999999</v>
      </c>
      <c r="P1367" s="50">
        <v>1360</v>
      </c>
      <c r="Q1367" s="52">
        <v>2801.71</v>
      </c>
      <c r="R1367" s="50">
        <v>5845.2</v>
      </c>
      <c r="S1367" s="30">
        <v>94.158000000000001</v>
      </c>
      <c r="T1367" s="50">
        <v>6.6340000000000003</v>
      </c>
      <c r="U1367" s="50">
        <v>6.6505999999999998</v>
      </c>
      <c r="V1367" s="50" t="s">
        <v>385</v>
      </c>
      <c r="W1367" s="22" t="s">
        <v>385</v>
      </c>
      <c r="X1367" s="22" t="s">
        <v>385</v>
      </c>
    </row>
    <row r="1368" spans="1:24" ht="18.75" customHeight="1">
      <c r="A1368" s="176">
        <v>43292</v>
      </c>
      <c r="B1368" s="50">
        <v>155.7568</v>
      </c>
      <c r="C1368" s="50">
        <v>209.55670000000001</v>
      </c>
      <c r="D1368" s="50"/>
      <c r="E1368" s="50">
        <v>13.63</v>
      </c>
      <c r="F1368" s="51">
        <v>1.9536000000000001E-2</v>
      </c>
      <c r="G1368" s="51">
        <v>2.5776E-2</v>
      </c>
      <c r="H1368" s="51">
        <v>2.6741000000000001E-2</v>
      </c>
      <c r="I1368" s="51">
        <v>2.7501999999999999E-2</v>
      </c>
      <c r="J1368" s="51">
        <v>2.8490999999999999E-2</v>
      </c>
      <c r="K1368" s="51">
        <v>2.8195000000000001E-2</v>
      </c>
      <c r="L1368" s="51">
        <v>2.9524000000000002E-2</v>
      </c>
      <c r="M1368" s="51">
        <v>2.6741000000000001E-2</v>
      </c>
      <c r="N1368" s="51">
        <v>3.3160000000000002E-2</v>
      </c>
      <c r="O1368" s="52">
        <v>126.9462</v>
      </c>
      <c r="P1368" s="50">
        <v>1360</v>
      </c>
      <c r="Q1368" s="52">
        <v>2801.71</v>
      </c>
      <c r="R1368" s="50">
        <v>5845.2</v>
      </c>
      <c r="S1368" s="30">
        <v>94.076999999999998</v>
      </c>
      <c r="T1368" s="50">
        <v>6.6159999999999997</v>
      </c>
      <c r="U1368" s="50">
        <v>6.6233000000000004</v>
      </c>
      <c r="V1368" s="50" t="s">
        <v>385</v>
      </c>
      <c r="W1368" s="22" t="s">
        <v>385</v>
      </c>
      <c r="X1368" s="22" t="s">
        <v>385</v>
      </c>
    </row>
    <row r="1369" spans="1:24" ht="18.75" customHeight="1">
      <c r="A1369" s="176">
        <v>43291</v>
      </c>
      <c r="B1369" s="50">
        <v>155.63220000000001</v>
      </c>
      <c r="C1369" s="50">
        <v>210.2039</v>
      </c>
      <c r="D1369" s="50"/>
      <c r="E1369" s="50">
        <v>12.64</v>
      </c>
      <c r="F1369" s="51">
        <v>1.9691E-2</v>
      </c>
      <c r="G1369" s="51">
        <v>2.5693000000000001E-2</v>
      </c>
      <c r="H1369" s="51">
        <v>2.6609000000000001E-2</v>
      </c>
      <c r="I1369" s="51">
        <v>2.7466999999999998E-2</v>
      </c>
      <c r="J1369" s="51">
        <v>2.8490999999999999E-2</v>
      </c>
      <c r="K1369" s="51">
        <v>2.8170000000000001E-2</v>
      </c>
      <c r="L1369" s="51">
        <v>2.9555000000000001E-2</v>
      </c>
      <c r="M1369" s="51">
        <v>2.6609000000000001E-2</v>
      </c>
      <c r="N1369" s="51">
        <v>3.3070000000000002E-2</v>
      </c>
      <c r="O1369" s="52">
        <v>126.87179999999999</v>
      </c>
      <c r="P1369" s="50">
        <v>1360</v>
      </c>
      <c r="Q1369" s="52">
        <v>2801.71</v>
      </c>
      <c r="R1369" s="50">
        <v>5845.2</v>
      </c>
      <c r="S1369" s="30">
        <v>93.962999999999994</v>
      </c>
      <c r="T1369" s="50">
        <v>6.6426999999999996</v>
      </c>
      <c r="U1369" s="50">
        <v>6.6638000000000002</v>
      </c>
      <c r="V1369" s="50" t="s">
        <v>385</v>
      </c>
      <c r="W1369" s="22" t="s">
        <v>385</v>
      </c>
      <c r="X1369" s="22" t="s">
        <v>385</v>
      </c>
    </row>
    <row r="1370" spans="1:24" ht="18.75" customHeight="1">
      <c r="A1370" s="176">
        <v>43290</v>
      </c>
      <c r="B1370" s="50">
        <v>155.64510000000001</v>
      </c>
      <c r="C1370" s="50">
        <v>210.24430000000001</v>
      </c>
      <c r="D1370" s="50"/>
      <c r="E1370" s="50">
        <v>12.69</v>
      </c>
      <c r="F1370" s="51">
        <v>1.9505000000000002E-2</v>
      </c>
      <c r="G1370" s="51">
        <v>2.5590000000000002E-2</v>
      </c>
      <c r="H1370" s="51">
        <v>2.6581E-2</v>
      </c>
      <c r="I1370" s="51">
        <v>2.7484000000000001E-2</v>
      </c>
      <c r="J1370" s="51">
        <v>2.8563999999999999E-2</v>
      </c>
      <c r="K1370" s="51">
        <v>2.8244999999999999E-2</v>
      </c>
      <c r="L1370" s="51">
        <v>2.964E-2</v>
      </c>
      <c r="M1370" s="51">
        <v>2.6581E-2</v>
      </c>
      <c r="N1370" s="51">
        <v>3.2919999999999998E-2</v>
      </c>
      <c r="O1370" s="52">
        <v>126.82550000000001</v>
      </c>
      <c r="P1370" s="50">
        <v>1360</v>
      </c>
      <c r="Q1370" s="52">
        <v>2801.71</v>
      </c>
      <c r="R1370" s="50">
        <v>5845.2</v>
      </c>
      <c r="S1370" s="30">
        <v>94.394999999999996</v>
      </c>
      <c r="T1370" s="50">
        <v>6.6369999999999996</v>
      </c>
      <c r="U1370" s="50">
        <v>6.6582999999999997</v>
      </c>
      <c r="V1370" s="50" t="s">
        <v>385</v>
      </c>
      <c r="W1370" s="22" t="s">
        <v>385</v>
      </c>
      <c r="X1370" s="22" t="s">
        <v>385</v>
      </c>
    </row>
    <row r="1371" spans="1:24" ht="18.75" customHeight="1">
      <c r="A1371" s="176">
        <v>43287</v>
      </c>
      <c r="B1371" s="50">
        <v>155.7646</v>
      </c>
      <c r="C1371" s="50">
        <v>210.32220000000001</v>
      </c>
      <c r="D1371" s="50"/>
      <c r="E1371" s="50">
        <v>13.37</v>
      </c>
      <c r="F1371" s="51">
        <v>1.9404000000000001E-2</v>
      </c>
      <c r="G1371" s="51">
        <v>2.5364999999999999E-2</v>
      </c>
      <c r="H1371" s="51">
        <v>2.6301999999999999E-2</v>
      </c>
      <c r="I1371" s="51">
        <v>2.7178000000000001E-2</v>
      </c>
      <c r="J1371" s="51">
        <v>2.8216999999999999E-2</v>
      </c>
      <c r="K1371" s="51">
        <v>2.7896000000000001E-2</v>
      </c>
      <c r="L1371" s="51">
        <v>2.9293E-2</v>
      </c>
      <c r="M1371" s="51">
        <v>2.6301999999999999E-2</v>
      </c>
      <c r="N1371" s="51">
        <v>3.286E-2</v>
      </c>
      <c r="O1371" s="52">
        <v>126.7787</v>
      </c>
      <c r="P1371" s="50">
        <v>1360</v>
      </c>
      <c r="Q1371" s="52">
        <v>2801.71</v>
      </c>
      <c r="R1371" s="50">
        <v>5845.2</v>
      </c>
      <c r="S1371" s="30">
        <v>94.531000000000006</v>
      </c>
      <c r="T1371" s="50">
        <v>6.6325000000000003</v>
      </c>
      <c r="U1371" s="50">
        <v>6.6433</v>
      </c>
      <c r="V1371" s="50" t="s">
        <v>385</v>
      </c>
      <c r="W1371" s="22" t="s">
        <v>385</v>
      </c>
      <c r="X1371" s="22" t="s">
        <v>385</v>
      </c>
    </row>
    <row r="1372" spans="1:24" ht="18.75" customHeight="1">
      <c r="A1372" s="176">
        <v>43286</v>
      </c>
      <c r="B1372" s="50">
        <v>155.7139</v>
      </c>
      <c r="C1372" s="50">
        <v>211.7115</v>
      </c>
      <c r="D1372" s="50"/>
      <c r="E1372" s="50">
        <v>14.97</v>
      </c>
      <c r="F1372" s="51">
        <v>1.9432999999999999E-2</v>
      </c>
      <c r="G1372" s="51">
        <v>2.5506999999999998E-2</v>
      </c>
      <c r="H1372" s="51">
        <v>2.6386E-2</v>
      </c>
      <c r="I1372" s="51">
        <v>2.7279000000000001E-2</v>
      </c>
      <c r="J1372" s="51">
        <v>2.8291E-2</v>
      </c>
      <c r="K1372" s="51">
        <v>2.7969999999999998E-2</v>
      </c>
      <c r="L1372" s="51">
        <v>2.9447000000000001E-2</v>
      </c>
      <c r="M1372" s="51">
        <v>2.6386E-2</v>
      </c>
      <c r="N1372" s="51">
        <v>3.2779999999999997E-2</v>
      </c>
      <c r="O1372" s="52">
        <v>126.7617</v>
      </c>
      <c r="P1372" s="50">
        <v>1360</v>
      </c>
      <c r="Q1372" s="52">
        <v>2801.71</v>
      </c>
      <c r="R1372" s="50">
        <v>5845.2</v>
      </c>
      <c r="S1372" s="30">
        <v>94.590999999999994</v>
      </c>
      <c r="T1372" s="50">
        <v>6.6425000000000001</v>
      </c>
      <c r="U1372" s="50">
        <v>6.6658999999999997</v>
      </c>
      <c r="V1372" s="50" t="s">
        <v>385</v>
      </c>
      <c r="W1372" s="22" t="s">
        <v>385</v>
      </c>
      <c r="X1372" s="22" t="s">
        <v>385</v>
      </c>
    </row>
    <row r="1373" spans="1:24" ht="18.75" customHeight="1">
      <c r="A1373" s="176">
        <v>43285</v>
      </c>
      <c r="B1373" s="50">
        <v>155.89189999999999</v>
      </c>
      <c r="C1373" s="50">
        <v>213.29409999999999</v>
      </c>
      <c r="D1373" s="50"/>
      <c r="E1373" s="50">
        <v>16.14</v>
      </c>
      <c r="F1373" s="51">
        <v>1.9612999999999998E-2</v>
      </c>
      <c r="G1373" s="51">
        <v>2.5242000000000001E-2</v>
      </c>
      <c r="H1373" s="51">
        <v>2.6164E-2</v>
      </c>
      <c r="I1373" s="51">
        <v>2.7210999999999999E-2</v>
      </c>
      <c r="J1373" s="51">
        <v>2.8309000000000001E-2</v>
      </c>
      <c r="K1373" s="51">
        <v>2.7921000000000001E-2</v>
      </c>
      <c r="L1373" s="51">
        <v>2.9586000000000001E-2</v>
      </c>
      <c r="M1373" s="51">
        <v>2.6164E-2</v>
      </c>
      <c r="N1373" s="51">
        <v>3.2910000000000002E-2</v>
      </c>
      <c r="O1373" s="52">
        <v>126.72799999999999</v>
      </c>
      <c r="P1373" s="50">
        <v>1360</v>
      </c>
      <c r="Q1373" s="52">
        <v>2801.71</v>
      </c>
      <c r="R1373" s="50">
        <v>5845.2</v>
      </c>
      <c r="S1373" s="30">
        <v>94.870999999999995</v>
      </c>
      <c r="T1373" s="50">
        <v>6.6680000000000001</v>
      </c>
      <c r="U1373" s="50">
        <v>6.6877000000000004</v>
      </c>
      <c r="V1373" s="50" t="s">
        <v>385</v>
      </c>
      <c r="W1373" s="22" t="s">
        <v>385</v>
      </c>
      <c r="X1373" s="22" t="s">
        <v>385</v>
      </c>
    </row>
    <row r="1374" spans="1:24" ht="18.75" customHeight="1">
      <c r="A1374" s="176">
        <v>43284</v>
      </c>
      <c r="B1374" s="50">
        <v>155.89189999999999</v>
      </c>
      <c r="C1374" s="50">
        <v>213.29409999999999</v>
      </c>
      <c r="D1374" s="50"/>
      <c r="E1374" s="50">
        <v>16.14</v>
      </c>
      <c r="F1374" s="51">
        <v>1.9612999999999998E-2</v>
      </c>
      <c r="G1374" s="51">
        <v>2.5242000000000001E-2</v>
      </c>
      <c r="H1374" s="51">
        <v>2.6164E-2</v>
      </c>
      <c r="I1374" s="51">
        <v>2.7210999999999999E-2</v>
      </c>
      <c r="J1374" s="51">
        <v>2.8309000000000001E-2</v>
      </c>
      <c r="K1374" s="51">
        <v>2.7921000000000001E-2</v>
      </c>
      <c r="L1374" s="51">
        <v>2.9586000000000001E-2</v>
      </c>
      <c r="M1374" s="51">
        <v>2.6164E-2</v>
      </c>
      <c r="N1374" s="51">
        <v>3.2829999999999998E-2</v>
      </c>
      <c r="O1374" s="52">
        <v>126.7029</v>
      </c>
      <c r="P1374" s="50">
        <v>1390</v>
      </c>
      <c r="Q1374" s="52">
        <v>2797.84</v>
      </c>
      <c r="R1374" s="50">
        <v>6009.2</v>
      </c>
      <c r="S1374" s="30">
        <v>94.47</v>
      </c>
      <c r="T1374" s="50">
        <v>6.6210000000000004</v>
      </c>
      <c r="U1374" s="50">
        <v>6.6356999999999999</v>
      </c>
      <c r="V1374" s="50" t="s">
        <v>385</v>
      </c>
      <c r="W1374" s="22" t="s">
        <v>385</v>
      </c>
      <c r="X1374" s="22" t="s">
        <v>385</v>
      </c>
    </row>
    <row r="1375" spans="1:24" ht="18.75" customHeight="1">
      <c r="A1375" s="176">
        <v>43283</v>
      </c>
      <c r="B1375" s="50">
        <v>155.76570000000001</v>
      </c>
      <c r="C1375" s="50">
        <v>213.9059</v>
      </c>
      <c r="D1375" s="50"/>
      <c r="E1375" s="50">
        <v>15.6</v>
      </c>
      <c r="F1375" s="51">
        <v>1.9248999999999999E-2</v>
      </c>
      <c r="G1375" s="51">
        <v>2.5485000000000001E-2</v>
      </c>
      <c r="H1375" s="51">
        <v>2.6412999999999999E-2</v>
      </c>
      <c r="I1375" s="51">
        <v>2.7548E-2</v>
      </c>
      <c r="J1375" s="51">
        <v>2.8711E-2</v>
      </c>
      <c r="K1375" s="51">
        <v>2.8343E-2</v>
      </c>
      <c r="L1375" s="51">
        <v>2.9929000000000001E-2</v>
      </c>
      <c r="M1375" s="51">
        <v>2.6412999999999999E-2</v>
      </c>
      <c r="N1375" s="51">
        <v>3.304E-2</v>
      </c>
      <c r="O1375" s="52">
        <v>126.64279999999999</v>
      </c>
      <c r="P1375" s="50">
        <v>1390</v>
      </c>
      <c r="Q1375" s="52">
        <v>2797.84</v>
      </c>
      <c r="R1375" s="50">
        <v>6009.2</v>
      </c>
      <c r="S1375" s="30">
        <v>95.311999999999998</v>
      </c>
      <c r="T1375" s="50">
        <v>6.6269999999999998</v>
      </c>
      <c r="U1375" s="50">
        <v>6.6360999999999999</v>
      </c>
      <c r="V1375" s="50" t="s">
        <v>385</v>
      </c>
      <c r="W1375" s="22" t="s">
        <v>385</v>
      </c>
      <c r="X1375" s="22" t="s">
        <v>385</v>
      </c>
    </row>
    <row r="1376" spans="1:24" ht="18.75" customHeight="1">
      <c r="A1376" s="176">
        <v>43280</v>
      </c>
      <c r="B1376" s="50">
        <v>155.8039</v>
      </c>
      <c r="C1376" s="50">
        <v>213.8192</v>
      </c>
      <c r="D1376" s="50"/>
      <c r="E1376" s="50">
        <v>16.09</v>
      </c>
      <c r="F1376" s="51">
        <v>1.9123000000000001E-2</v>
      </c>
      <c r="G1376" s="51">
        <v>2.5281999999999999E-2</v>
      </c>
      <c r="H1376" s="51">
        <v>2.622E-2</v>
      </c>
      <c r="I1376" s="51">
        <v>2.7378E-2</v>
      </c>
      <c r="J1376" s="51">
        <v>2.8601000000000001E-2</v>
      </c>
      <c r="K1376" s="51">
        <v>2.8218E-2</v>
      </c>
      <c r="L1376" s="51">
        <v>2.989E-2</v>
      </c>
      <c r="M1376" s="51">
        <v>2.622E-2</v>
      </c>
      <c r="N1376" s="51">
        <v>3.3230000000000003E-2</v>
      </c>
      <c r="O1376" s="52">
        <v>126.6276</v>
      </c>
      <c r="P1376" s="50">
        <v>1390</v>
      </c>
      <c r="Q1376" s="52">
        <v>2797.84</v>
      </c>
      <c r="R1376" s="50">
        <v>6009.2</v>
      </c>
      <c r="S1376" s="30">
        <v>95.29</v>
      </c>
      <c r="T1376" s="50">
        <v>6.6082999999999998</v>
      </c>
      <c r="U1376" s="50">
        <v>6.6180000000000003</v>
      </c>
      <c r="V1376" s="50" t="s">
        <v>385</v>
      </c>
      <c r="W1376" s="22" t="s">
        <v>385</v>
      </c>
      <c r="X1376" s="22" t="s">
        <v>385</v>
      </c>
    </row>
    <row r="1377" spans="1:24" ht="18.75" customHeight="1">
      <c r="A1377" s="176">
        <v>43279</v>
      </c>
      <c r="B1377" s="50">
        <v>155.81379999999999</v>
      </c>
      <c r="C1377" s="50">
        <v>214.2449</v>
      </c>
      <c r="D1377" s="50"/>
      <c r="E1377" s="50">
        <v>16.850000000000001</v>
      </c>
      <c r="F1377" s="51">
        <v>1.9126000000000001E-2</v>
      </c>
      <c r="G1377" s="51">
        <v>2.5100999999999998E-2</v>
      </c>
      <c r="H1377" s="51">
        <v>2.5944999999999999E-2</v>
      </c>
      <c r="I1377" s="51">
        <v>2.7141999999999999E-2</v>
      </c>
      <c r="J1377" s="51">
        <v>2.8365000000000001E-2</v>
      </c>
      <c r="K1377" s="51">
        <v>2.7973000000000001E-2</v>
      </c>
      <c r="L1377" s="51">
        <v>2.9656999999999999E-2</v>
      </c>
      <c r="M1377" s="51">
        <v>2.5944999999999999E-2</v>
      </c>
      <c r="N1377" s="51">
        <v>3.3459999999999997E-2</v>
      </c>
      <c r="O1377" s="52">
        <v>126.5825</v>
      </c>
      <c r="P1377" s="50">
        <v>1390</v>
      </c>
      <c r="Q1377" s="52">
        <v>2797.84</v>
      </c>
      <c r="R1377" s="50">
        <v>6009.2</v>
      </c>
      <c r="S1377" s="30">
        <v>94.676000000000002</v>
      </c>
      <c r="T1377" s="50">
        <v>6.5792999999999999</v>
      </c>
      <c r="U1377" s="50">
        <v>6.5819999999999999</v>
      </c>
      <c r="V1377" s="50" t="s">
        <v>385</v>
      </c>
      <c r="W1377" s="22" t="s">
        <v>385</v>
      </c>
      <c r="X1377" s="22" t="s">
        <v>385</v>
      </c>
    </row>
    <row r="1378" spans="1:24" ht="18.75" customHeight="1">
      <c r="A1378" s="176">
        <v>43278</v>
      </c>
      <c r="B1378" s="50">
        <v>156.07679999999999</v>
      </c>
      <c r="C1378" s="50">
        <v>215.8409</v>
      </c>
      <c r="D1378" s="50"/>
      <c r="E1378" s="50">
        <v>17.91</v>
      </c>
      <c r="F1378" s="51">
        <v>1.9178000000000001E-2</v>
      </c>
      <c r="G1378" s="51">
        <v>2.504E-2</v>
      </c>
      <c r="H1378" s="51">
        <v>2.5835E-2</v>
      </c>
      <c r="I1378" s="51">
        <v>2.6952E-2</v>
      </c>
      <c r="J1378" s="51">
        <v>2.8256E-2</v>
      </c>
      <c r="K1378" s="51">
        <v>2.7824000000000002E-2</v>
      </c>
      <c r="L1378" s="51">
        <v>2.9673000000000001E-2</v>
      </c>
      <c r="M1378" s="51">
        <v>2.5835E-2</v>
      </c>
      <c r="N1378" s="51">
        <v>3.381E-2</v>
      </c>
      <c r="O1378" s="52">
        <v>126.5758</v>
      </c>
      <c r="P1378" s="50">
        <v>1390</v>
      </c>
      <c r="Q1378" s="52">
        <v>2797.84</v>
      </c>
      <c r="R1378" s="50">
        <v>6009.2</v>
      </c>
      <c r="S1378" s="30">
        <v>94.289000000000001</v>
      </c>
      <c r="T1378" s="50">
        <v>6.5410000000000004</v>
      </c>
      <c r="U1378" s="50">
        <v>6.5415000000000001</v>
      </c>
      <c r="V1378" s="50" t="s">
        <v>385</v>
      </c>
      <c r="W1378" s="22" t="s">
        <v>385</v>
      </c>
      <c r="X1378" s="22" t="s">
        <v>385</v>
      </c>
    </row>
    <row r="1379" spans="1:24" ht="18.75" customHeight="1">
      <c r="A1379" s="176">
        <v>43277</v>
      </c>
      <c r="B1379" s="50">
        <v>155.8295</v>
      </c>
      <c r="C1379" s="50">
        <v>216.3306</v>
      </c>
      <c r="D1379" s="50"/>
      <c r="E1379" s="50">
        <v>15.92</v>
      </c>
      <c r="F1379" s="51">
        <v>1.9153E-2</v>
      </c>
      <c r="G1379" s="51">
        <v>2.5329000000000001E-2</v>
      </c>
      <c r="H1379" s="51">
        <v>2.6221000000000001E-2</v>
      </c>
      <c r="I1379" s="51">
        <v>2.7463000000000001E-2</v>
      </c>
      <c r="J1379" s="51">
        <v>2.8766E-2</v>
      </c>
      <c r="K1379" s="51">
        <v>2.8348000000000002E-2</v>
      </c>
      <c r="L1379" s="51">
        <v>3.0251E-2</v>
      </c>
      <c r="M1379" s="51">
        <v>2.6221000000000001E-2</v>
      </c>
      <c r="N1379" s="51">
        <v>3.3770000000000001E-2</v>
      </c>
      <c r="O1379" s="52">
        <v>126.5273</v>
      </c>
      <c r="P1379" s="50">
        <v>1390</v>
      </c>
      <c r="Q1379" s="52">
        <v>2797.84</v>
      </c>
      <c r="R1379" s="50">
        <v>6009.2</v>
      </c>
      <c r="S1379" s="30">
        <v>94.52</v>
      </c>
      <c r="T1379" s="50">
        <v>6.5052000000000003</v>
      </c>
      <c r="U1379" s="50">
        <v>6.5087000000000002</v>
      </c>
      <c r="V1379" s="50" t="s">
        <v>385</v>
      </c>
      <c r="W1379" s="22" t="s">
        <v>385</v>
      </c>
      <c r="X1379" s="22" t="s">
        <v>385</v>
      </c>
    </row>
    <row r="1380" spans="1:24" ht="18.75" customHeight="1">
      <c r="A1380" s="176">
        <v>43276</v>
      </c>
      <c r="B1380" s="50">
        <v>155.92099999999999</v>
      </c>
      <c r="C1380" s="50">
        <v>216.65600000000001</v>
      </c>
      <c r="D1380" s="50"/>
      <c r="E1380" s="50">
        <v>17.329999999999998</v>
      </c>
      <c r="F1380" s="51">
        <v>1.8839999999999999E-2</v>
      </c>
      <c r="G1380" s="51">
        <v>2.5329000000000001E-2</v>
      </c>
      <c r="H1380" s="51">
        <v>2.6276000000000001E-2</v>
      </c>
      <c r="I1380" s="51">
        <v>2.7515000000000001E-2</v>
      </c>
      <c r="J1380" s="51">
        <v>2.8802999999999999E-2</v>
      </c>
      <c r="K1380" s="51">
        <v>2.8398E-2</v>
      </c>
      <c r="L1380" s="51">
        <v>3.0244E-2</v>
      </c>
      <c r="M1380" s="51">
        <v>2.6276000000000001E-2</v>
      </c>
      <c r="N1380" s="51">
        <v>3.3890000000000003E-2</v>
      </c>
      <c r="O1380" s="52">
        <v>126.50109999999999</v>
      </c>
      <c r="P1380" s="50">
        <v>1390</v>
      </c>
      <c r="Q1380" s="52">
        <v>2797.84</v>
      </c>
      <c r="R1380" s="50">
        <v>6009.2</v>
      </c>
      <c r="S1380" s="30">
        <v>94.861999999999995</v>
      </c>
      <c r="T1380" s="50">
        <v>6.4931999999999999</v>
      </c>
      <c r="U1380" s="50">
        <v>6.5000999999999998</v>
      </c>
      <c r="V1380" s="50" t="s">
        <v>385</v>
      </c>
      <c r="W1380" s="22" t="s">
        <v>385</v>
      </c>
      <c r="X1380" s="22" t="s">
        <v>385</v>
      </c>
    </row>
    <row r="1381" spans="1:24" ht="18.75" customHeight="1">
      <c r="A1381" s="176">
        <v>43273</v>
      </c>
      <c r="B1381" s="50">
        <v>155.76480000000001</v>
      </c>
      <c r="C1381" s="50">
        <v>216.68539999999999</v>
      </c>
      <c r="D1381" s="50"/>
      <c r="E1381" s="50">
        <v>13.77</v>
      </c>
      <c r="F1381" s="51">
        <v>1.9071000000000001E-2</v>
      </c>
      <c r="G1381" s="51">
        <v>2.5412000000000001E-2</v>
      </c>
      <c r="H1381" s="51">
        <v>2.6412999999999999E-2</v>
      </c>
      <c r="I1381" s="51">
        <v>2.7668000000000002E-2</v>
      </c>
      <c r="J1381" s="51">
        <v>2.8948999999999999E-2</v>
      </c>
      <c r="K1381" s="51">
        <v>2.8523E-2</v>
      </c>
      <c r="L1381" s="51">
        <v>3.0394000000000001E-2</v>
      </c>
      <c r="M1381" s="51">
        <v>2.6412999999999999E-2</v>
      </c>
      <c r="N1381" s="51">
        <v>3.381E-2</v>
      </c>
      <c r="O1381" s="52">
        <v>126.48739999999999</v>
      </c>
      <c r="P1381" s="50">
        <v>1390</v>
      </c>
      <c r="Q1381" s="52">
        <v>2797.84</v>
      </c>
      <c r="R1381" s="50">
        <v>6009.2</v>
      </c>
      <c r="S1381" s="30">
        <v>95.123999999999995</v>
      </c>
      <c r="T1381" s="50">
        <v>6.4737999999999998</v>
      </c>
      <c r="U1381" s="50">
        <v>6.4810999999999996</v>
      </c>
      <c r="V1381" s="50" t="s">
        <v>385</v>
      </c>
      <c r="W1381" s="22" t="s">
        <v>385</v>
      </c>
      <c r="X1381" s="22" t="s">
        <v>385</v>
      </c>
    </row>
    <row r="1382" spans="1:24" ht="18.75" customHeight="1">
      <c r="A1382" s="176">
        <v>43272</v>
      </c>
      <c r="B1382" s="50">
        <v>155.8135</v>
      </c>
      <c r="C1382" s="50">
        <v>216.8578</v>
      </c>
      <c r="D1382" s="50"/>
      <c r="E1382" s="50">
        <v>14.64</v>
      </c>
      <c r="F1382" s="51">
        <v>1.9279000000000001E-2</v>
      </c>
      <c r="G1382" s="51">
        <v>2.5368999999999999E-2</v>
      </c>
      <c r="H1382" s="51">
        <v>2.6440999999999999E-2</v>
      </c>
      <c r="I1382" s="51">
        <v>2.7668000000000002E-2</v>
      </c>
      <c r="J1382" s="51">
        <v>2.8967E-2</v>
      </c>
      <c r="K1382" s="51">
        <v>2.8548E-2</v>
      </c>
      <c r="L1382" s="51">
        <v>3.0440999999999999E-2</v>
      </c>
      <c r="M1382" s="51">
        <v>2.6440999999999999E-2</v>
      </c>
      <c r="N1382" s="51">
        <v>3.397E-2</v>
      </c>
      <c r="O1382" s="52">
        <v>126.4769</v>
      </c>
      <c r="P1382" s="50">
        <v>1390</v>
      </c>
      <c r="Q1382" s="52">
        <v>2797.84</v>
      </c>
      <c r="R1382" s="50">
        <v>6009.2</v>
      </c>
      <c r="S1382" s="30">
        <v>95.013000000000005</v>
      </c>
      <c r="T1382" s="50">
        <v>6.4852999999999996</v>
      </c>
      <c r="U1382" s="50">
        <v>6.4771999999999998</v>
      </c>
      <c r="V1382" s="50" t="s">
        <v>385</v>
      </c>
      <c r="W1382" s="22" t="s">
        <v>385</v>
      </c>
      <c r="X1382" s="22" t="s">
        <v>385</v>
      </c>
    </row>
    <row r="1383" spans="1:24" ht="18.75" customHeight="1">
      <c r="A1383" s="176">
        <v>43271</v>
      </c>
      <c r="B1383" s="50">
        <v>155.6884</v>
      </c>
      <c r="C1383" s="50">
        <v>217.0412</v>
      </c>
      <c r="D1383" s="50"/>
      <c r="E1383" s="50">
        <v>12.79</v>
      </c>
      <c r="F1383" s="51">
        <v>1.9229E-2</v>
      </c>
      <c r="G1383" s="51">
        <v>2.5659000000000001E-2</v>
      </c>
      <c r="H1383" s="51">
        <v>2.6769999999999999E-2</v>
      </c>
      <c r="I1383" s="51">
        <v>2.8077000000000001E-2</v>
      </c>
      <c r="J1383" s="51">
        <v>2.9388999999999998E-2</v>
      </c>
      <c r="K1383" s="51">
        <v>2.8972999999999999E-2</v>
      </c>
      <c r="L1383" s="51">
        <v>3.0775E-2</v>
      </c>
      <c r="M1383" s="51">
        <v>2.6769999999999999E-2</v>
      </c>
      <c r="N1383" s="51">
        <v>3.4020000000000002E-2</v>
      </c>
      <c r="O1383" s="52">
        <v>126.4447</v>
      </c>
      <c r="P1383" s="50">
        <v>1390</v>
      </c>
      <c r="Q1383" s="52">
        <v>2797.84</v>
      </c>
      <c r="R1383" s="50">
        <v>6009.2</v>
      </c>
      <c r="S1383" s="30">
        <v>94.756</v>
      </c>
      <c r="T1383" s="50">
        <v>6.4386999999999999</v>
      </c>
      <c r="U1383" s="50">
        <v>6.4546999999999999</v>
      </c>
      <c r="V1383" s="50" t="s">
        <v>385</v>
      </c>
      <c r="W1383" s="22" t="s">
        <v>385</v>
      </c>
      <c r="X1383" s="22" t="s">
        <v>385</v>
      </c>
    </row>
    <row r="1384" spans="1:24" ht="18.75" customHeight="1">
      <c r="A1384" s="176">
        <v>43270</v>
      </c>
      <c r="B1384" s="50">
        <v>155.87809999999999</v>
      </c>
      <c r="C1384" s="50">
        <v>217.297</v>
      </c>
      <c r="D1384" s="50"/>
      <c r="E1384" s="50">
        <v>13.35</v>
      </c>
      <c r="F1384" s="51">
        <v>1.9230000000000001E-2</v>
      </c>
      <c r="G1384" s="51">
        <v>2.5451999999999999E-2</v>
      </c>
      <c r="H1384" s="51">
        <v>2.6495999999999999E-2</v>
      </c>
      <c r="I1384" s="51">
        <v>2.7702000000000001E-2</v>
      </c>
      <c r="J1384" s="51">
        <v>2.8967E-2</v>
      </c>
      <c r="K1384" s="51">
        <v>2.8573999999999999E-2</v>
      </c>
      <c r="L1384" s="51">
        <v>3.0322999999999999E-2</v>
      </c>
      <c r="M1384" s="51">
        <v>2.6495999999999999E-2</v>
      </c>
      <c r="N1384" s="51">
        <v>3.381E-2</v>
      </c>
      <c r="O1384" s="52">
        <v>126.408</v>
      </c>
      <c r="P1384" s="50">
        <v>1390</v>
      </c>
      <c r="Q1384" s="52">
        <v>2797.84</v>
      </c>
      <c r="R1384" s="50">
        <v>6009.2</v>
      </c>
      <c r="S1384" s="30">
        <v>94.787999999999997</v>
      </c>
      <c r="T1384" s="50">
        <v>6.4386999999999999</v>
      </c>
      <c r="U1384" s="50">
        <v>6.4367000000000001</v>
      </c>
      <c r="V1384" s="50" t="s">
        <v>385</v>
      </c>
      <c r="W1384" s="22" t="s">
        <v>385</v>
      </c>
      <c r="X1384" s="22" t="s">
        <v>385</v>
      </c>
    </row>
    <row r="1385" spans="1:24" ht="18.75" customHeight="1">
      <c r="A1385" s="176">
        <v>43269</v>
      </c>
      <c r="B1385" s="50">
        <v>155.72970000000001</v>
      </c>
      <c r="C1385" s="50">
        <v>217.4391</v>
      </c>
      <c r="D1385" s="50"/>
      <c r="E1385" s="50">
        <v>12.31</v>
      </c>
      <c r="F1385" s="51">
        <v>1.9198E-2</v>
      </c>
      <c r="G1385" s="51">
        <v>2.5492000000000001E-2</v>
      </c>
      <c r="H1385" s="51">
        <v>2.6686999999999999E-2</v>
      </c>
      <c r="I1385" s="51">
        <v>2.7906E-2</v>
      </c>
      <c r="J1385" s="51">
        <v>2.9169E-2</v>
      </c>
      <c r="K1385" s="51">
        <v>2.8798000000000001E-2</v>
      </c>
      <c r="L1385" s="51">
        <v>3.0488999999999999E-2</v>
      </c>
      <c r="M1385" s="51">
        <v>2.6686999999999999E-2</v>
      </c>
      <c r="N1385" s="51">
        <v>3.3930000000000002E-2</v>
      </c>
      <c r="O1385" s="52">
        <v>126.3587</v>
      </c>
      <c r="P1385" s="50">
        <v>1390</v>
      </c>
      <c r="Q1385" s="52">
        <v>2797.84</v>
      </c>
      <c r="R1385" s="50">
        <v>6009.2</v>
      </c>
      <c r="S1385" s="30">
        <v>94.879000000000005</v>
      </c>
      <c r="T1385" s="50">
        <v>6.4016999999999999</v>
      </c>
      <c r="U1385" s="50">
        <v>6.4173999999999998</v>
      </c>
      <c r="V1385" s="50" t="s">
        <v>385</v>
      </c>
      <c r="W1385" s="22" t="s">
        <v>385</v>
      </c>
      <c r="X1385" s="22" t="s">
        <v>385</v>
      </c>
    </row>
    <row r="1386" spans="1:24" ht="18.75" customHeight="1">
      <c r="A1386" s="176">
        <v>43266</v>
      </c>
      <c r="B1386" s="50">
        <v>155.68709999999999</v>
      </c>
      <c r="C1386" s="50">
        <v>217.374</v>
      </c>
      <c r="D1386" s="50"/>
      <c r="E1386" s="50">
        <v>11.98</v>
      </c>
      <c r="F1386" s="51">
        <v>1.9174E-2</v>
      </c>
      <c r="G1386" s="51">
        <v>2.5471000000000001E-2</v>
      </c>
      <c r="H1386" s="51">
        <v>2.6741999999999998E-2</v>
      </c>
      <c r="I1386" s="51">
        <v>2.7973999999999999E-2</v>
      </c>
      <c r="J1386" s="51">
        <v>2.9204999999999998E-2</v>
      </c>
      <c r="K1386" s="51">
        <v>2.8872999999999999E-2</v>
      </c>
      <c r="L1386" s="51">
        <v>3.0464999999999999E-2</v>
      </c>
      <c r="M1386" s="51">
        <v>2.6741999999999998E-2</v>
      </c>
      <c r="N1386" s="51">
        <v>3.3930000000000002E-2</v>
      </c>
      <c r="O1386" s="52">
        <v>126.33499999999999</v>
      </c>
      <c r="P1386" s="50">
        <v>1390</v>
      </c>
      <c r="Q1386" s="52">
        <v>2797.84</v>
      </c>
      <c r="R1386" s="50">
        <v>6009.2</v>
      </c>
      <c r="S1386" s="30">
        <v>93.543999999999997</v>
      </c>
      <c r="T1386" s="50">
        <v>6.3978999999999999</v>
      </c>
      <c r="U1386" s="50">
        <v>6.3888999999999996</v>
      </c>
      <c r="V1386" s="50" t="s">
        <v>385</v>
      </c>
      <c r="W1386" s="22" t="s">
        <v>385</v>
      </c>
      <c r="X1386" s="22" t="s">
        <v>385</v>
      </c>
    </row>
    <row r="1387" spans="1:24" ht="18.75" customHeight="1">
      <c r="A1387" s="176">
        <v>43265</v>
      </c>
      <c r="B1387" s="50">
        <v>155.5778</v>
      </c>
      <c r="C1387" s="50">
        <v>217.22370000000001</v>
      </c>
      <c r="D1387" s="50"/>
      <c r="E1387" s="50">
        <v>12.12</v>
      </c>
      <c r="F1387" s="51">
        <v>1.9227999999999999E-2</v>
      </c>
      <c r="G1387" s="51">
        <v>2.5635000000000002E-2</v>
      </c>
      <c r="H1387" s="51">
        <v>2.6877000000000002E-2</v>
      </c>
      <c r="I1387" s="51">
        <v>2.8059000000000001E-2</v>
      </c>
      <c r="J1387" s="51">
        <v>2.9350999999999999E-2</v>
      </c>
      <c r="K1387" s="51">
        <v>2.8997999999999999E-2</v>
      </c>
      <c r="L1387" s="51">
        <v>3.0544999999999999E-2</v>
      </c>
      <c r="M1387" s="51">
        <v>2.6877000000000002E-2</v>
      </c>
      <c r="N1387" s="51">
        <v>3.4099999999999998E-2</v>
      </c>
      <c r="O1387" s="52">
        <v>126.2696</v>
      </c>
      <c r="P1387" s="50">
        <v>1390</v>
      </c>
      <c r="Q1387" s="52">
        <v>2797.84</v>
      </c>
      <c r="R1387" s="50">
        <v>6009.2</v>
      </c>
      <c r="S1387" s="30">
        <v>93.817999999999998</v>
      </c>
      <c r="T1387" s="50">
        <v>6.4028</v>
      </c>
      <c r="U1387" s="50">
        <v>6.4054000000000002</v>
      </c>
      <c r="V1387" s="50" t="s">
        <v>385</v>
      </c>
      <c r="W1387" s="22" t="s">
        <v>385</v>
      </c>
      <c r="X1387" s="22" t="s">
        <v>385</v>
      </c>
    </row>
    <row r="1388" spans="1:24" ht="18.75" customHeight="1">
      <c r="A1388" s="176">
        <v>43264</v>
      </c>
      <c r="B1388" s="50">
        <v>155.38460000000001</v>
      </c>
      <c r="C1388" s="50">
        <v>217.25139999999999</v>
      </c>
      <c r="D1388" s="50"/>
      <c r="E1388" s="50">
        <v>12.94</v>
      </c>
      <c r="F1388" s="51">
        <v>1.9203000000000001E-2</v>
      </c>
      <c r="G1388" s="51">
        <v>2.5675E-2</v>
      </c>
      <c r="H1388" s="51">
        <v>2.6987000000000001E-2</v>
      </c>
      <c r="I1388" s="51">
        <v>2.8296999999999999E-2</v>
      </c>
      <c r="J1388" s="51">
        <v>2.9662999999999998E-2</v>
      </c>
      <c r="K1388" s="51">
        <v>2.9273E-2</v>
      </c>
      <c r="L1388" s="51">
        <v>3.0863000000000002E-2</v>
      </c>
      <c r="M1388" s="51">
        <v>2.6987000000000001E-2</v>
      </c>
      <c r="N1388" s="51">
        <v>3.431E-2</v>
      </c>
      <c r="O1388" s="52">
        <v>126.1807</v>
      </c>
      <c r="P1388" s="50">
        <v>1390</v>
      </c>
      <c r="Q1388" s="52">
        <v>2797.84</v>
      </c>
      <c r="R1388" s="50">
        <v>6009.2</v>
      </c>
      <c r="S1388" s="30">
        <v>93.608000000000004</v>
      </c>
      <c r="T1388" s="50">
        <v>6.4017999999999997</v>
      </c>
      <c r="U1388" s="50">
        <v>6.3982000000000001</v>
      </c>
      <c r="V1388" s="50" t="s">
        <v>385</v>
      </c>
      <c r="W1388" s="22" t="s">
        <v>385</v>
      </c>
      <c r="X1388" s="22" t="s">
        <v>385</v>
      </c>
    </row>
    <row r="1389" spans="1:24" ht="18.75" customHeight="1">
      <c r="A1389" s="176">
        <v>43263</v>
      </c>
      <c r="B1389" s="50">
        <v>155.55930000000001</v>
      </c>
      <c r="C1389" s="50">
        <v>217.0564</v>
      </c>
      <c r="D1389" s="50"/>
      <c r="E1389" s="50">
        <v>12.34</v>
      </c>
      <c r="F1389" s="51">
        <v>1.9153E-2</v>
      </c>
      <c r="G1389" s="51">
        <v>2.5387E-2</v>
      </c>
      <c r="H1389" s="51">
        <v>2.6714000000000002E-2</v>
      </c>
      <c r="I1389" s="51">
        <v>2.8093E-2</v>
      </c>
      <c r="J1389" s="51">
        <v>2.9607999999999999E-2</v>
      </c>
      <c r="K1389" s="51">
        <v>2.9123E-2</v>
      </c>
      <c r="L1389" s="51">
        <v>3.0935000000000001E-2</v>
      </c>
      <c r="M1389" s="51">
        <v>2.6714000000000002E-2</v>
      </c>
      <c r="N1389" s="51">
        <v>3.4329999999999999E-2</v>
      </c>
      <c r="O1389" s="52">
        <v>126.1255</v>
      </c>
      <c r="P1389" s="50">
        <v>1390</v>
      </c>
      <c r="Q1389" s="52">
        <v>2797.84</v>
      </c>
      <c r="R1389" s="50">
        <v>6009.2</v>
      </c>
      <c r="S1389" s="30">
        <v>93.534999999999997</v>
      </c>
      <c r="T1389" s="50">
        <v>6.4066999999999998</v>
      </c>
      <c r="U1389" s="50">
        <v>6.3993000000000002</v>
      </c>
      <c r="V1389" s="50" t="s">
        <v>385</v>
      </c>
      <c r="W1389" s="22" t="s">
        <v>385</v>
      </c>
      <c r="X1389" s="22" t="s">
        <v>385</v>
      </c>
    </row>
    <row r="1390" spans="1:24" ht="18.75" customHeight="1">
      <c r="A1390" s="176">
        <v>43262</v>
      </c>
      <c r="B1390" s="50">
        <v>155.58240000000001</v>
      </c>
      <c r="C1390" s="50">
        <v>216.93969999999999</v>
      </c>
      <c r="D1390" s="50"/>
      <c r="E1390" s="50">
        <v>12.35</v>
      </c>
      <c r="F1390" s="51">
        <v>1.8967999999999999E-2</v>
      </c>
      <c r="G1390" s="51">
        <v>2.5201999999999999E-2</v>
      </c>
      <c r="H1390" s="51">
        <v>2.6525E-2</v>
      </c>
      <c r="I1390" s="51">
        <v>2.7956999999999999E-2</v>
      </c>
      <c r="J1390" s="51">
        <v>2.9516000000000001E-2</v>
      </c>
      <c r="K1390" s="51">
        <v>2.9023E-2</v>
      </c>
      <c r="L1390" s="51">
        <v>3.0936000000000002E-2</v>
      </c>
      <c r="M1390" s="51">
        <v>2.6525E-2</v>
      </c>
      <c r="N1390" s="51">
        <v>3.3939999999999998E-2</v>
      </c>
      <c r="O1390" s="52">
        <v>126.0979</v>
      </c>
      <c r="P1390" s="50">
        <v>1390</v>
      </c>
      <c r="Q1390" s="52">
        <v>2797.84</v>
      </c>
      <c r="R1390" s="50">
        <v>6009.2</v>
      </c>
      <c r="S1390" s="30">
        <v>93.435000000000002</v>
      </c>
      <c r="T1390" s="50">
        <v>6.3921000000000001</v>
      </c>
      <c r="U1390" s="50">
        <v>6.3895999999999997</v>
      </c>
      <c r="V1390" s="50" t="s">
        <v>385</v>
      </c>
      <c r="W1390" s="22" t="s">
        <v>385</v>
      </c>
      <c r="X1390" s="22" t="s">
        <v>385</v>
      </c>
    </row>
    <row r="1391" spans="1:24" ht="18.75" customHeight="1">
      <c r="A1391" s="176">
        <v>43259</v>
      </c>
      <c r="B1391" s="50">
        <v>155.69929999999999</v>
      </c>
      <c r="C1391" s="50">
        <v>216.9511</v>
      </c>
      <c r="D1391" s="50"/>
      <c r="E1391" s="50">
        <v>12.18</v>
      </c>
      <c r="F1391" s="51">
        <v>1.9071000000000001E-2</v>
      </c>
      <c r="G1391" s="51">
        <v>2.4976999999999999E-2</v>
      </c>
      <c r="H1391" s="51">
        <v>2.6329999999999999E-2</v>
      </c>
      <c r="I1391" s="51">
        <v>2.7838000000000002E-2</v>
      </c>
      <c r="J1391" s="51">
        <v>2.9461000000000001E-2</v>
      </c>
      <c r="K1391" s="51">
        <v>2.8972999999999999E-2</v>
      </c>
      <c r="L1391" s="51">
        <v>3.0896E-2</v>
      </c>
      <c r="M1391" s="51">
        <v>2.6329999999999999E-2</v>
      </c>
      <c r="N1391" s="51">
        <v>3.3939999999999998E-2</v>
      </c>
      <c r="O1391" s="52">
        <v>126.0532</v>
      </c>
      <c r="P1391" s="50">
        <v>1390</v>
      </c>
      <c r="Q1391" s="52">
        <v>2797.84</v>
      </c>
      <c r="R1391" s="50">
        <v>6009.2</v>
      </c>
      <c r="S1391" s="30">
        <v>93.614000000000004</v>
      </c>
      <c r="T1391" s="50">
        <v>6.3883999999999999</v>
      </c>
      <c r="U1391" s="50">
        <v>6.3776000000000002</v>
      </c>
      <c r="V1391" s="50" t="s">
        <v>385</v>
      </c>
      <c r="W1391" s="22" t="s">
        <v>385</v>
      </c>
      <c r="X1391" s="22" t="s">
        <v>385</v>
      </c>
    </row>
    <row r="1392" spans="1:24" ht="18.75" customHeight="1">
      <c r="A1392" s="176">
        <v>43258</v>
      </c>
      <c r="B1392" s="50">
        <v>155.73390000000001</v>
      </c>
      <c r="C1392" s="50">
        <v>216.8211</v>
      </c>
      <c r="D1392" s="50"/>
      <c r="E1392" s="50">
        <v>12.13</v>
      </c>
      <c r="F1392" s="51">
        <v>1.9202E-2</v>
      </c>
      <c r="G1392" s="51">
        <v>2.4875999999999999E-2</v>
      </c>
      <c r="H1392" s="51">
        <v>2.6162999999999999E-2</v>
      </c>
      <c r="I1392" s="51">
        <v>2.7633999999999999E-2</v>
      </c>
      <c r="J1392" s="51">
        <v>2.9204000000000001E-2</v>
      </c>
      <c r="K1392" s="51">
        <v>2.8724E-2</v>
      </c>
      <c r="L1392" s="51">
        <v>3.0679999999999999E-2</v>
      </c>
      <c r="M1392" s="51">
        <v>2.6162999999999999E-2</v>
      </c>
      <c r="N1392" s="51">
        <v>3.449E-2</v>
      </c>
      <c r="O1392" s="52">
        <v>125.99339999999999</v>
      </c>
      <c r="P1392" s="50">
        <v>1390</v>
      </c>
      <c r="Q1392" s="52">
        <v>2797.84</v>
      </c>
      <c r="R1392" s="50">
        <v>6009.2</v>
      </c>
      <c r="S1392" s="30">
        <v>93.876000000000005</v>
      </c>
      <c r="T1392" s="50">
        <v>6.4061000000000003</v>
      </c>
      <c r="U1392" s="50">
        <v>6.3967000000000001</v>
      </c>
      <c r="V1392" s="50" t="s">
        <v>385</v>
      </c>
      <c r="W1392" s="22" t="s">
        <v>385</v>
      </c>
      <c r="X1392" s="22" t="s">
        <v>385</v>
      </c>
    </row>
    <row r="1393" spans="1:24" ht="18.75" customHeight="1">
      <c r="A1393" s="176">
        <v>43257</v>
      </c>
      <c r="B1393" s="50">
        <v>155.45439999999999</v>
      </c>
      <c r="C1393" s="50">
        <v>215.8289</v>
      </c>
      <c r="D1393" s="50"/>
      <c r="E1393" s="50">
        <v>11.64</v>
      </c>
      <c r="F1393" s="51">
        <v>1.9331000000000001E-2</v>
      </c>
      <c r="G1393" s="51">
        <v>2.5160999999999999E-2</v>
      </c>
      <c r="H1393" s="51">
        <v>2.6497E-2</v>
      </c>
      <c r="I1393" s="51">
        <v>2.8091000000000001E-2</v>
      </c>
      <c r="J1393" s="51">
        <v>2.9717E-2</v>
      </c>
      <c r="K1393" s="51">
        <v>2.9222999999999999E-2</v>
      </c>
      <c r="L1393" s="51">
        <v>3.1217000000000002E-2</v>
      </c>
      <c r="M1393" s="51">
        <v>2.6497E-2</v>
      </c>
      <c r="N1393" s="51">
        <v>3.4549999999999997E-2</v>
      </c>
      <c r="O1393" s="52">
        <v>125.9883</v>
      </c>
      <c r="P1393" s="50">
        <v>1390</v>
      </c>
      <c r="Q1393" s="52">
        <v>2797.84</v>
      </c>
      <c r="R1393" s="50">
        <v>6009.2</v>
      </c>
      <c r="S1393" s="30">
        <v>94.037999999999997</v>
      </c>
      <c r="T1393" s="50">
        <v>6.4080000000000004</v>
      </c>
      <c r="U1393" s="50">
        <v>6.4055</v>
      </c>
      <c r="V1393" s="50" t="s">
        <v>385</v>
      </c>
      <c r="W1393" s="22" t="s">
        <v>385</v>
      </c>
      <c r="X1393" s="22" t="s">
        <v>385</v>
      </c>
    </row>
    <row r="1394" spans="1:24" ht="18.75" customHeight="1">
      <c r="A1394" s="176">
        <v>43256</v>
      </c>
      <c r="B1394" s="50">
        <v>155.77209999999999</v>
      </c>
      <c r="C1394" s="50">
        <v>215.96449999999999</v>
      </c>
      <c r="D1394" s="50"/>
      <c r="E1394" s="50">
        <v>12.4</v>
      </c>
      <c r="F1394" s="51">
        <v>1.9331999999999998E-2</v>
      </c>
      <c r="G1394" s="51">
        <v>2.4917999999999999E-2</v>
      </c>
      <c r="H1394" s="51">
        <v>2.6190999999999999E-2</v>
      </c>
      <c r="I1394" s="51">
        <v>2.7685000000000001E-2</v>
      </c>
      <c r="J1394" s="51">
        <v>2.9277000000000001E-2</v>
      </c>
      <c r="K1394" s="51">
        <v>2.8774000000000001E-2</v>
      </c>
      <c r="L1394" s="51">
        <v>3.0839999999999999E-2</v>
      </c>
      <c r="M1394" s="51">
        <v>2.6190999999999999E-2</v>
      </c>
      <c r="N1394" s="51">
        <v>3.4209999999999997E-2</v>
      </c>
      <c r="O1394" s="52">
        <v>125.8733</v>
      </c>
      <c r="P1394" s="50">
        <v>1390</v>
      </c>
      <c r="Q1394" s="52">
        <v>2797.84</v>
      </c>
      <c r="R1394" s="50">
        <v>6009.2</v>
      </c>
      <c r="S1394" s="30">
        <v>94.156000000000006</v>
      </c>
      <c r="T1394" s="50">
        <v>6.4203999999999999</v>
      </c>
      <c r="U1394" s="50">
        <v>6.4131</v>
      </c>
      <c r="V1394" s="50" t="s">
        <v>385</v>
      </c>
      <c r="W1394" s="22" t="s">
        <v>385</v>
      </c>
      <c r="X1394" s="22" t="s">
        <v>385</v>
      </c>
    </row>
    <row r="1395" spans="1:24" ht="18.75" customHeight="1">
      <c r="A1395" s="176">
        <v>43255</v>
      </c>
      <c r="B1395" s="50">
        <v>155.65309999999999</v>
      </c>
      <c r="C1395" s="50">
        <v>216.34889999999999</v>
      </c>
      <c r="D1395" s="50"/>
      <c r="E1395" s="50">
        <v>12.74</v>
      </c>
      <c r="F1395" s="51">
        <v>1.9019000000000001E-2</v>
      </c>
      <c r="G1395" s="51">
        <v>2.5160999999999999E-2</v>
      </c>
      <c r="H1395" s="51">
        <v>2.6497E-2</v>
      </c>
      <c r="I1395" s="51">
        <v>2.7938999999999999E-2</v>
      </c>
      <c r="J1395" s="51">
        <v>2.9423999999999999E-2</v>
      </c>
      <c r="K1395" s="51">
        <v>2.8997999999999999E-2</v>
      </c>
      <c r="L1395" s="51">
        <v>3.0848E-2</v>
      </c>
      <c r="M1395" s="51">
        <v>2.6497E-2</v>
      </c>
      <c r="N1395" s="51">
        <v>3.4049999999999997E-2</v>
      </c>
      <c r="O1395" s="52">
        <v>125.89230000000001</v>
      </c>
      <c r="P1395" s="50">
        <v>1390</v>
      </c>
      <c r="Q1395" s="52">
        <v>2797.84</v>
      </c>
      <c r="R1395" s="50">
        <v>6009.2</v>
      </c>
      <c r="S1395" s="30">
        <v>93.978999999999999</v>
      </c>
      <c r="T1395" s="50">
        <v>6.4105999999999996</v>
      </c>
      <c r="U1395" s="50">
        <v>6.4093999999999998</v>
      </c>
      <c r="V1395" s="50" t="s">
        <v>385</v>
      </c>
      <c r="W1395" s="22" t="s">
        <v>385</v>
      </c>
      <c r="X1395" s="22" t="s">
        <v>385</v>
      </c>
    </row>
    <row r="1396" spans="1:24" ht="18.75" customHeight="1">
      <c r="A1396" s="176">
        <v>43252</v>
      </c>
      <c r="B1396" s="50">
        <v>155.9066</v>
      </c>
      <c r="C1396" s="50">
        <v>216.8203</v>
      </c>
      <c r="D1396" s="50"/>
      <c r="E1396" s="50">
        <v>13.46</v>
      </c>
      <c r="F1396" s="51">
        <v>1.9046E-2</v>
      </c>
      <c r="G1396" s="51">
        <v>2.4715999999999998E-2</v>
      </c>
      <c r="H1396" s="51">
        <v>2.5998E-2</v>
      </c>
      <c r="I1396" s="51">
        <v>2.7483E-2</v>
      </c>
      <c r="J1396" s="51">
        <v>2.9021999999999999E-2</v>
      </c>
      <c r="K1396" s="51">
        <v>2.8576000000000001E-2</v>
      </c>
      <c r="L1396" s="51">
        <v>3.0505999999999998E-2</v>
      </c>
      <c r="M1396" s="51">
        <v>2.5998E-2</v>
      </c>
      <c r="N1396" s="51">
        <v>3.3590000000000002E-2</v>
      </c>
      <c r="O1396" s="52">
        <v>125.8438</v>
      </c>
      <c r="P1396" s="50">
        <v>1390</v>
      </c>
      <c r="Q1396" s="52">
        <v>2847.6400000000003</v>
      </c>
      <c r="R1396" s="50">
        <v>5976.3</v>
      </c>
      <c r="S1396" s="30">
        <v>94.069000000000003</v>
      </c>
      <c r="T1396" s="50">
        <v>6.4189999999999996</v>
      </c>
      <c r="U1396" s="50">
        <v>6.4005999999999998</v>
      </c>
      <c r="V1396" s="50" t="s">
        <v>385</v>
      </c>
      <c r="W1396" s="22" t="s">
        <v>385</v>
      </c>
      <c r="X1396" s="22" t="s">
        <v>385</v>
      </c>
    </row>
    <row r="1397" spans="1:24" ht="18.75" customHeight="1">
      <c r="A1397" s="176">
        <v>43251</v>
      </c>
      <c r="B1397" s="50">
        <v>156.34719999999999</v>
      </c>
      <c r="C1397" s="50">
        <v>217.4674</v>
      </c>
      <c r="D1397" s="50"/>
      <c r="E1397" s="50">
        <v>15.43</v>
      </c>
      <c r="F1397" s="51">
        <v>1.8946000000000001E-2</v>
      </c>
      <c r="G1397" s="51">
        <v>2.4274E-2</v>
      </c>
      <c r="H1397" s="51">
        <v>2.5502E-2</v>
      </c>
      <c r="I1397" s="51">
        <v>2.6962E-2</v>
      </c>
      <c r="J1397" s="51">
        <v>2.8586E-2</v>
      </c>
      <c r="K1397" s="51">
        <v>2.8056999999999999E-2</v>
      </c>
      <c r="L1397" s="51">
        <v>3.0252999999999999E-2</v>
      </c>
      <c r="M1397" s="51">
        <v>2.5502E-2</v>
      </c>
      <c r="N1397" s="51">
        <v>3.3450000000000001E-2</v>
      </c>
      <c r="O1397" s="52">
        <v>125.9376</v>
      </c>
      <c r="P1397" s="50">
        <v>1390</v>
      </c>
      <c r="Q1397" s="52">
        <v>2847.6400000000003</v>
      </c>
      <c r="R1397" s="50">
        <v>5976.3</v>
      </c>
      <c r="S1397" s="30">
        <v>94.82</v>
      </c>
      <c r="T1397" s="50">
        <v>6.4176000000000002</v>
      </c>
      <c r="U1397" s="50">
        <v>6.4238999999999997</v>
      </c>
      <c r="V1397" s="50" t="s">
        <v>385</v>
      </c>
      <c r="W1397" s="22" t="s">
        <v>385</v>
      </c>
      <c r="X1397" s="22" t="s">
        <v>385</v>
      </c>
    </row>
    <row r="1398" spans="1:24" ht="18.75" customHeight="1">
      <c r="A1398" s="176">
        <v>43250</v>
      </c>
      <c r="B1398" s="50">
        <v>156.21279999999999</v>
      </c>
      <c r="C1398" s="50">
        <v>218.52799999999999</v>
      </c>
      <c r="D1398" s="50"/>
      <c r="E1398" s="50">
        <v>14.94</v>
      </c>
      <c r="F1398" s="51">
        <v>1.9127000000000002E-2</v>
      </c>
      <c r="G1398" s="51">
        <v>2.4115000000000001E-2</v>
      </c>
      <c r="H1398" s="51">
        <v>2.5309999999999999E-2</v>
      </c>
      <c r="I1398" s="51">
        <v>2.6811000000000001E-2</v>
      </c>
      <c r="J1398" s="51">
        <v>2.8549999999999999E-2</v>
      </c>
      <c r="K1398" s="51">
        <v>2.8008000000000002E-2</v>
      </c>
      <c r="L1398" s="51">
        <v>3.0269000000000001E-2</v>
      </c>
      <c r="M1398" s="51">
        <v>2.5309999999999999E-2</v>
      </c>
      <c r="N1398" s="51">
        <v>3.3250000000000002E-2</v>
      </c>
      <c r="O1398" s="52">
        <v>125.89449999999999</v>
      </c>
      <c r="P1398" s="50">
        <v>1390</v>
      </c>
      <c r="Q1398" s="52">
        <v>2847.6400000000003</v>
      </c>
      <c r="R1398" s="50">
        <v>5976.3</v>
      </c>
      <c r="S1398" s="30">
        <v>94.418000000000006</v>
      </c>
      <c r="T1398" s="50">
        <v>6.3993000000000002</v>
      </c>
      <c r="U1398" s="50">
        <v>6.3970000000000002</v>
      </c>
      <c r="V1398" s="50" t="s">
        <v>385</v>
      </c>
      <c r="W1398" s="22" t="s">
        <v>385</v>
      </c>
      <c r="X1398" s="22" t="s">
        <v>385</v>
      </c>
    </row>
    <row r="1399" spans="1:24" ht="18.75" customHeight="1">
      <c r="A1399" s="176">
        <v>43249</v>
      </c>
      <c r="B1399" s="50">
        <v>156.81309999999999</v>
      </c>
      <c r="C1399" s="50">
        <v>219.58609999999999</v>
      </c>
      <c r="D1399" s="50"/>
      <c r="E1399" s="50">
        <v>17.02</v>
      </c>
      <c r="F1399" s="51">
        <v>1.8737E-2</v>
      </c>
      <c r="G1399" s="51">
        <v>2.3191E-2</v>
      </c>
      <c r="H1399" s="51">
        <v>2.4320999999999999E-2</v>
      </c>
      <c r="I1399" s="51">
        <v>2.5840999999999999E-2</v>
      </c>
      <c r="J1399" s="51">
        <v>2.7810000000000001E-2</v>
      </c>
      <c r="K1399" s="51">
        <v>2.7147000000000001E-2</v>
      </c>
      <c r="L1399" s="51">
        <v>2.9745000000000001E-2</v>
      </c>
      <c r="M1399" s="51">
        <v>2.4320999999999999E-2</v>
      </c>
      <c r="N1399" s="51">
        <v>3.2919999999999998E-2</v>
      </c>
      <c r="O1399" s="52">
        <v>125.8524</v>
      </c>
      <c r="P1399" s="50">
        <v>1390</v>
      </c>
      <c r="Q1399" s="52">
        <v>2847.6400000000003</v>
      </c>
      <c r="R1399" s="50">
        <v>5976.3</v>
      </c>
      <c r="S1399" s="30">
        <v>94.253</v>
      </c>
      <c r="T1399" s="50">
        <v>6.3917000000000002</v>
      </c>
      <c r="U1399" s="50">
        <v>6.3886000000000003</v>
      </c>
      <c r="V1399" s="50" t="s">
        <v>385</v>
      </c>
      <c r="W1399" s="22" t="s">
        <v>385</v>
      </c>
      <c r="X1399" s="22" t="s">
        <v>385</v>
      </c>
    </row>
    <row r="1400" spans="1:24" ht="18.75" customHeight="1">
      <c r="A1400" s="176">
        <v>43248</v>
      </c>
      <c r="B1400" s="50">
        <v>155.8115</v>
      </c>
      <c r="C1400" s="50">
        <v>220.25239999999999</v>
      </c>
      <c r="D1400" s="50"/>
      <c r="E1400" s="50">
        <v>13.22</v>
      </c>
      <c r="F1400" s="51">
        <v>1.8891000000000002E-2</v>
      </c>
      <c r="G1400" s="51">
        <v>2.4757999999999999E-2</v>
      </c>
      <c r="H1400" s="51">
        <v>2.6082000000000001E-2</v>
      </c>
      <c r="I1400" s="51">
        <v>2.7651999999999999E-2</v>
      </c>
      <c r="J1400" s="51">
        <v>2.9312999999999999E-2</v>
      </c>
      <c r="K1400" s="51">
        <v>2.8849E-2</v>
      </c>
      <c r="L1400" s="51">
        <v>3.092E-2</v>
      </c>
      <c r="M1400" s="51">
        <v>2.6082000000000001E-2</v>
      </c>
      <c r="N1400" s="51">
        <v>3.2899999999999999E-2</v>
      </c>
      <c r="O1400" s="52">
        <v>125.8082</v>
      </c>
      <c r="P1400" s="50">
        <v>1390</v>
      </c>
      <c r="Q1400" s="52">
        <v>2847.6400000000003</v>
      </c>
      <c r="R1400" s="50">
        <v>5976.3</v>
      </c>
      <c r="S1400" s="30">
        <v>93.775000000000006</v>
      </c>
      <c r="T1400" s="50">
        <v>6.3784000000000001</v>
      </c>
      <c r="U1400" s="50">
        <v>6.3764000000000003</v>
      </c>
      <c r="V1400" s="50" t="s">
        <v>385</v>
      </c>
      <c r="W1400" s="22" t="s">
        <v>385</v>
      </c>
      <c r="X1400" s="22" t="s">
        <v>385</v>
      </c>
    </row>
    <row r="1401" spans="1:24" ht="18.75" customHeight="1">
      <c r="A1401" s="176">
        <v>43245</v>
      </c>
      <c r="B1401" s="50">
        <v>155.8115</v>
      </c>
      <c r="C1401" s="50">
        <v>220.25239999999999</v>
      </c>
      <c r="D1401" s="50"/>
      <c r="E1401" s="50">
        <v>13.22</v>
      </c>
      <c r="F1401" s="51">
        <v>1.8891000000000002E-2</v>
      </c>
      <c r="G1401" s="51">
        <v>2.4757999999999999E-2</v>
      </c>
      <c r="H1401" s="51">
        <v>2.6082000000000001E-2</v>
      </c>
      <c r="I1401" s="51">
        <v>2.7651999999999999E-2</v>
      </c>
      <c r="J1401" s="51">
        <v>2.9312999999999999E-2</v>
      </c>
      <c r="K1401" s="51">
        <v>2.8849E-2</v>
      </c>
      <c r="L1401" s="51">
        <v>3.092E-2</v>
      </c>
      <c r="M1401" s="51">
        <v>2.6082000000000001E-2</v>
      </c>
      <c r="N1401" s="51">
        <v>3.279E-2</v>
      </c>
      <c r="O1401" s="52">
        <v>125.78749999999999</v>
      </c>
      <c r="P1401" s="50">
        <v>1390</v>
      </c>
      <c r="Q1401" s="52">
        <v>2847.6400000000003</v>
      </c>
      <c r="R1401" s="50">
        <v>5976.3</v>
      </c>
      <c r="S1401" s="30">
        <v>94.003</v>
      </c>
      <c r="T1401" s="50">
        <v>6.3886000000000003</v>
      </c>
      <c r="U1401" s="50">
        <v>6.3780000000000001</v>
      </c>
      <c r="V1401" s="50" t="s">
        <v>385</v>
      </c>
      <c r="W1401" s="22" t="s">
        <v>385</v>
      </c>
      <c r="X1401" s="22" t="s">
        <v>385</v>
      </c>
    </row>
    <row r="1402" spans="1:24" ht="18.75" customHeight="1">
      <c r="A1402" s="176">
        <v>43244</v>
      </c>
      <c r="B1402" s="50">
        <v>155.50030000000001</v>
      </c>
      <c r="C1402" s="50">
        <v>220.04490000000001</v>
      </c>
      <c r="D1402" s="50"/>
      <c r="E1402" s="50">
        <v>12.53</v>
      </c>
      <c r="F1402" s="51">
        <v>1.8921E-2</v>
      </c>
      <c r="G1402" s="51">
        <v>2.5080999999999999E-2</v>
      </c>
      <c r="H1402" s="51">
        <v>2.6495999999999999E-2</v>
      </c>
      <c r="I1402" s="51">
        <v>2.8140999999999999E-2</v>
      </c>
      <c r="J1402" s="51">
        <v>2.9770000000000001E-2</v>
      </c>
      <c r="K1402" s="51">
        <v>2.9325E-2</v>
      </c>
      <c r="L1402" s="51">
        <v>3.125E-2</v>
      </c>
      <c r="M1402" s="51">
        <v>2.6495999999999999E-2</v>
      </c>
      <c r="N1402" s="51">
        <v>3.2770000000000001E-2</v>
      </c>
      <c r="O1402" s="52">
        <v>125.76</v>
      </c>
      <c r="P1402" s="50">
        <v>1390</v>
      </c>
      <c r="Q1402" s="52">
        <v>2847.6400000000003</v>
      </c>
      <c r="R1402" s="50">
        <v>5976.3</v>
      </c>
      <c r="S1402" s="30">
        <v>93.608999999999995</v>
      </c>
      <c r="T1402" s="50">
        <v>6.3674999999999997</v>
      </c>
      <c r="U1402" s="50">
        <v>6.3516000000000004</v>
      </c>
      <c r="V1402" s="50" t="s">
        <v>385</v>
      </c>
      <c r="W1402" s="22" t="s">
        <v>385</v>
      </c>
      <c r="X1402" s="22" t="s">
        <v>385</v>
      </c>
    </row>
    <row r="1403" spans="1:24" ht="18.75" customHeight="1">
      <c r="A1403" s="176">
        <v>43243</v>
      </c>
      <c r="B1403" s="50">
        <v>155.26570000000001</v>
      </c>
      <c r="C1403" s="50">
        <v>219.77680000000001</v>
      </c>
      <c r="D1403" s="50"/>
      <c r="E1403" s="50">
        <v>12.58</v>
      </c>
      <c r="F1403" s="51">
        <v>1.9050000000000001E-2</v>
      </c>
      <c r="G1403" s="51">
        <v>2.5281999999999999E-2</v>
      </c>
      <c r="H1403" s="51">
        <v>2.6633E-2</v>
      </c>
      <c r="I1403" s="51">
        <v>2.8249E-2</v>
      </c>
      <c r="J1403" s="51">
        <v>2.9935E-2</v>
      </c>
      <c r="K1403" s="51">
        <v>2.945E-2</v>
      </c>
      <c r="L1403" s="51">
        <v>3.1517000000000003E-2</v>
      </c>
      <c r="M1403" s="51">
        <v>2.6633E-2</v>
      </c>
      <c r="N1403" s="51">
        <v>3.2649999999999998E-2</v>
      </c>
      <c r="O1403" s="52">
        <v>125.74890000000001</v>
      </c>
      <c r="P1403" s="50">
        <v>1390</v>
      </c>
      <c r="Q1403" s="52">
        <v>2847.6400000000003</v>
      </c>
      <c r="R1403" s="50">
        <v>5976.3</v>
      </c>
      <c r="S1403" s="30">
        <v>93.677000000000007</v>
      </c>
      <c r="T1403" s="50">
        <v>6.3834999999999997</v>
      </c>
      <c r="U1403" s="50">
        <v>6.3579999999999997</v>
      </c>
      <c r="V1403" s="50" t="s">
        <v>385</v>
      </c>
      <c r="W1403" s="22" t="s">
        <v>385</v>
      </c>
      <c r="X1403" s="22" t="s">
        <v>385</v>
      </c>
    </row>
    <row r="1404" spans="1:24" ht="18.75" customHeight="1">
      <c r="A1404" s="176">
        <v>43242</v>
      </c>
      <c r="B1404" s="50">
        <v>154.8561</v>
      </c>
      <c r="C1404" s="50">
        <v>219.49860000000001</v>
      </c>
      <c r="D1404" s="50"/>
      <c r="E1404" s="50">
        <v>13.22</v>
      </c>
      <c r="F1404" s="51">
        <v>1.9203999999999999E-2</v>
      </c>
      <c r="G1404" s="51">
        <v>2.5680000000000001E-2</v>
      </c>
      <c r="H1404" s="51">
        <v>2.7265999999999999E-2</v>
      </c>
      <c r="I1404" s="51">
        <v>2.8968000000000001E-2</v>
      </c>
      <c r="J1404" s="51">
        <v>3.0596999999999999E-2</v>
      </c>
      <c r="K1404" s="51">
        <v>3.0130000000000001E-2</v>
      </c>
      <c r="L1404" s="51">
        <v>3.2048E-2</v>
      </c>
      <c r="M1404" s="51">
        <v>2.7265999999999999E-2</v>
      </c>
      <c r="N1404" s="51">
        <v>3.2599999999999997E-2</v>
      </c>
      <c r="O1404" s="52">
        <v>125.6896</v>
      </c>
      <c r="P1404" s="50">
        <v>1390</v>
      </c>
      <c r="Q1404" s="52">
        <v>2847.6400000000003</v>
      </c>
      <c r="R1404" s="50">
        <v>5976.3</v>
      </c>
      <c r="S1404" s="30">
        <v>93.637</v>
      </c>
      <c r="T1404" s="50">
        <v>6.38</v>
      </c>
      <c r="U1404" s="50">
        <v>6.3647999999999998</v>
      </c>
      <c r="V1404" s="50" t="s">
        <v>385</v>
      </c>
      <c r="W1404" s="22" t="s">
        <v>385</v>
      </c>
      <c r="X1404" s="22" t="s">
        <v>385</v>
      </c>
    </row>
    <row r="1405" spans="1:24" ht="18.75" customHeight="1">
      <c r="A1405" s="176">
        <v>43241</v>
      </c>
      <c r="B1405" s="50">
        <v>154.83330000000001</v>
      </c>
      <c r="C1405" s="50">
        <v>219.48169999999999</v>
      </c>
      <c r="D1405" s="50"/>
      <c r="E1405" s="50">
        <v>13.08</v>
      </c>
      <c r="F1405" s="51">
        <v>1.8994E-2</v>
      </c>
      <c r="G1405" s="51">
        <v>2.5656000000000002E-2</v>
      </c>
      <c r="H1405" s="51">
        <v>2.7293000000000001E-2</v>
      </c>
      <c r="I1405" s="51">
        <v>2.895E-2</v>
      </c>
      <c r="J1405" s="51">
        <v>3.0596000000000002E-2</v>
      </c>
      <c r="K1405" s="51">
        <v>3.0130000000000001E-2</v>
      </c>
      <c r="L1405" s="51">
        <v>3.2015000000000002E-2</v>
      </c>
      <c r="M1405" s="51">
        <v>2.7293000000000001E-2</v>
      </c>
      <c r="N1405" s="51">
        <v>3.2629999999999999E-2</v>
      </c>
      <c r="O1405" s="52">
        <v>125.70440000000001</v>
      </c>
      <c r="P1405" s="50">
        <v>1390</v>
      </c>
      <c r="Q1405" s="52">
        <v>2847.6400000000003</v>
      </c>
      <c r="R1405" s="50">
        <v>5976.3</v>
      </c>
      <c r="S1405" s="30">
        <v>93.468999999999994</v>
      </c>
      <c r="T1405" s="50">
        <v>6.3672000000000004</v>
      </c>
      <c r="U1405" s="50">
        <v>6.3577000000000004</v>
      </c>
      <c r="V1405" s="50" t="s">
        <v>385</v>
      </c>
      <c r="W1405" s="22" t="s">
        <v>385</v>
      </c>
      <c r="X1405" s="22" t="s">
        <v>385</v>
      </c>
    </row>
    <row r="1406" spans="1:24" ht="18.75" customHeight="1">
      <c r="A1406" s="176">
        <v>43238</v>
      </c>
      <c r="B1406" s="50">
        <v>154.80860000000001</v>
      </c>
      <c r="C1406" s="50">
        <v>219.1695</v>
      </c>
      <c r="D1406" s="50"/>
      <c r="E1406" s="50">
        <v>13.42</v>
      </c>
      <c r="F1406" s="51">
        <v>1.8815999999999999E-2</v>
      </c>
      <c r="G1406" s="51">
        <v>2.5467E-2</v>
      </c>
      <c r="H1406" s="51">
        <v>2.7126999999999998E-2</v>
      </c>
      <c r="I1406" s="51">
        <v>2.8881E-2</v>
      </c>
      <c r="J1406" s="51">
        <v>3.0558999999999999E-2</v>
      </c>
      <c r="K1406" s="51">
        <v>3.0103999999999999E-2</v>
      </c>
      <c r="L1406" s="51">
        <v>3.1974000000000002E-2</v>
      </c>
      <c r="M1406" s="51">
        <v>2.7126999999999998E-2</v>
      </c>
      <c r="N1406" s="51">
        <v>3.2930000000000001E-2</v>
      </c>
      <c r="O1406" s="52">
        <v>125.6812</v>
      </c>
      <c r="P1406" s="50">
        <v>1390</v>
      </c>
      <c r="Q1406" s="52">
        <v>2847.6400000000003</v>
      </c>
      <c r="R1406" s="50">
        <v>5976.3</v>
      </c>
      <c r="S1406" s="30">
        <v>93.391999999999996</v>
      </c>
      <c r="T1406" s="50">
        <v>6.3715000000000002</v>
      </c>
      <c r="U1406" s="50">
        <v>6.3506</v>
      </c>
      <c r="V1406" s="50" t="s">
        <v>385</v>
      </c>
      <c r="W1406" s="22" t="s">
        <v>385</v>
      </c>
      <c r="X1406" s="22" t="s">
        <v>385</v>
      </c>
    </row>
    <row r="1407" spans="1:24" ht="18.75" customHeight="1">
      <c r="A1407" s="176">
        <v>43237</v>
      </c>
      <c r="B1407" s="50">
        <v>154.59110000000001</v>
      </c>
      <c r="C1407" s="50">
        <v>219.42740000000001</v>
      </c>
      <c r="D1407" s="50"/>
      <c r="E1407" s="50">
        <v>13.43</v>
      </c>
      <c r="F1407" s="51">
        <v>1.8998000000000001E-2</v>
      </c>
      <c r="G1407" s="51">
        <v>2.5647E-2</v>
      </c>
      <c r="H1407" s="51">
        <v>2.7481999999999999E-2</v>
      </c>
      <c r="I1407" s="51">
        <v>2.9359E-2</v>
      </c>
      <c r="J1407" s="51">
        <v>3.1112000000000001E-2</v>
      </c>
      <c r="K1407" s="51">
        <v>3.0633000000000001E-2</v>
      </c>
      <c r="L1407" s="51">
        <v>3.2461999999999998E-2</v>
      </c>
      <c r="M1407" s="51">
        <v>2.7481999999999999E-2</v>
      </c>
      <c r="N1407" s="51">
        <v>3.2550000000000003E-2</v>
      </c>
      <c r="O1407" s="52">
        <v>125.6811</v>
      </c>
      <c r="P1407" s="50">
        <v>1390</v>
      </c>
      <c r="Q1407" s="52">
        <v>2847.6400000000003</v>
      </c>
      <c r="R1407" s="50">
        <v>5976.3</v>
      </c>
      <c r="S1407" s="30">
        <v>93.218999999999994</v>
      </c>
      <c r="T1407" s="50">
        <v>6.3775000000000004</v>
      </c>
      <c r="U1407" s="50">
        <v>6.3669000000000002</v>
      </c>
      <c r="V1407" s="50" t="s">
        <v>385</v>
      </c>
      <c r="W1407" s="22" t="s">
        <v>385</v>
      </c>
      <c r="X1407" s="22" t="s">
        <v>385</v>
      </c>
    </row>
    <row r="1408" spans="1:24" ht="18.75" customHeight="1">
      <c r="A1408" s="176">
        <v>43236</v>
      </c>
      <c r="B1408" s="50">
        <v>154.55680000000001</v>
      </c>
      <c r="C1408" s="50">
        <v>219.54820000000001</v>
      </c>
      <c r="D1408" s="50"/>
      <c r="E1408" s="50">
        <v>13.42</v>
      </c>
      <c r="F1408" s="51">
        <v>1.8973E-2</v>
      </c>
      <c r="G1408" s="51">
        <v>2.5850999999999999E-2</v>
      </c>
      <c r="H1408" s="51">
        <v>2.7618E-2</v>
      </c>
      <c r="I1408" s="51">
        <v>2.9392000000000001E-2</v>
      </c>
      <c r="J1408" s="51">
        <v>3.0963999999999998E-2</v>
      </c>
      <c r="K1408" s="51">
        <v>3.0606999999999999E-2</v>
      </c>
      <c r="L1408" s="51">
        <v>3.2171999999999999E-2</v>
      </c>
      <c r="M1408" s="51">
        <v>2.7618E-2</v>
      </c>
      <c r="N1408" s="51">
        <v>3.2419999999999997E-2</v>
      </c>
      <c r="O1408" s="52">
        <v>125.6811</v>
      </c>
      <c r="P1408" s="50">
        <v>1390</v>
      </c>
      <c r="Q1408" s="52">
        <v>2847.6400000000003</v>
      </c>
      <c r="R1408" s="50">
        <v>5976.3</v>
      </c>
      <c r="S1408" s="30">
        <v>92.587000000000003</v>
      </c>
      <c r="T1408" s="50">
        <v>6.3392999999999997</v>
      </c>
      <c r="U1408" s="50">
        <v>6.3369</v>
      </c>
      <c r="V1408" s="50" t="s">
        <v>385</v>
      </c>
      <c r="W1408" s="22" t="s">
        <v>385</v>
      </c>
      <c r="X1408" s="22" t="s">
        <v>385</v>
      </c>
    </row>
    <row r="1409" spans="1:24" ht="18.75" customHeight="1">
      <c r="A1409" s="176">
        <v>43235</v>
      </c>
      <c r="B1409" s="50">
        <v>154.54849999999999</v>
      </c>
      <c r="C1409" s="50">
        <v>219.68010000000001</v>
      </c>
      <c r="D1409" s="50"/>
      <c r="E1409" s="50">
        <v>14.63</v>
      </c>
      <c r="F1409" s="51">
        <v>1.9E-2</v>
      </c>
      <c r="G1409" s="51">
        <v>2.5745000000000001E-2</v>
      </c>
      <c r="H1409" s="51">
        <v>2.7452000000000001E-2</v>
      </c>
      <c r="I1409" s="51">
        <v>2.9186E-2</v>
      </c>
      <c r="J1409" s="51">
        <v>3.0723E-2</v>
      </c>
      <c r="K1409" s="51">
        <v>3.0379E-2</v>
      </c>
      <c r="L1409" s="51">
        <v>3.2007000000000001E-2</v>
      </c>
      <c r="M1409" s="51">
        <v>2.7452000000000001E-2</v>
      </c>
      <c r="N1409" s="51">
        <v>3.2309999999999998E-2</v>
      </c>
      <c r="O1409" s="52">
        <v>125.64830000000001</v>
      </c>
      <c r="P1409" s="50">
        <v>1390</v>
      </c>
      <c r="Q1409" s="52">
        <v>2847.6400000000003</v>
      </c>
      <c r="R1409" s="50">
        <v>5976.3</v>
      </c>
      <c r="S1409" s="30">
        <v>92.537000000000006</v>
      </c>
      <c r="T1409" s="50">
        <v>6.3339999999999996</v>
      </c>
      <c r="U1409" s="50">
        <v>6.3334000000000001</v>
      </c>
      <c r="V1409" s="50" t="s">
        <v>385</v>
      </c>
      <c r="W1409" s="22" t="s">
        <v>385</v>
      </c>
      <c r="X1409" s="22" t="s">
        <v>385</v>
      </c>
    </row>
    <row r="1410" spans="1:24" ht="18.75" customHeight="1">
      <c r="A1410" s="176">
        <v>43234</v>
      </c>
      <c r="B1410" s="50">
        <v>154.9418</v>
      </c>
      <c r="C1410" s="50">
        <v>219.4383</v>
      </c>
      <c r="D1410" s="50"/>
      <c r="E1410" s="50">
        <v>12.93</v>
      </c>
      <c r="F1410" s="51">
        <v>1.8942000000000001E-2</v>
      </c>
      <c r="G1410" s="51">
        <v>2.5475000000000001E-2</v>
      </c>
      <c r="H1410" s="51">
        <v>2.7068999999999999E-2</v>
      </c>
      <c r="I1410" s="51">
        <v>2.8621000000000001E-2</v>
      </c>
      <c r="J1410" s="51">
        <v>3.0023999999999999E-2</v>
      </c>
      <c r="K1410" s="51">
        <v>2.9699E-2</v>
      </c>
      <c r="L1410" s="51">
        <v>3.1347E-2</v>
      </c>
      <c r="M1410" s="51">
        <v>2.7068999999999999E-2</v>
      </c>
      <c r="N1410" s="51">
        <v>3.236E-2</v>
      </c>
      <c r="O1410" s="52">
        <v>125.6185</v>
      </c>
      <c r="P1410" s="50">
        <v>1390</v>
      </c>
      <c r="Q1410" s="52">
        <v>2847.6400000000003</v>
      </c>
      <c r="R1410" s="50">
        <v>5976.3</v>
      </c>
      <c r="S1410" s="30">
        <v>92.65</v>
      </c>
      <c r="T1410" s="50">
        <v>6.3491999999999997</v>
      </c>
      <c r="U1410" s="50">
        <v>6.3297999999999996</v>
      </c>
      <c r="V1410" s="50" t="s">
        <v>385</v>
      </c>
      <c r="W1410" s="22" t="s">
        <v>385</v>
      </c>
      <c r="X1410" s="22" t="s">
        <v>385</v>
      </c>
    </row>
    <row r="1411" spans="1:24" ht="18.75" customHeight="1">
      <c r="A1411" s="176">
        <v>43231</v>
      </c>
      <c r="B1411" s="50">
        <v>154.95920000000001</v>
      </c>
      <c r="C1411" s="50">
        <v>219.2567</v>
      </c>
      <c r="D1411" s="50"/>
      <c r="E1411" s="50">
        <v>12.65</v>
      </c>
      <c r="F1411" s="51">
        <v>1.8995000000000001E-2</v>
      </c>
      <c r="G1411" s="51">
        <v>2.5349E-2</v>
      </c>
      <c r="H1411" s="51">
        <v>2.6904999999999998E-2</v>
      </c>
      <c r="I1411" s="51">
        <v>2.8382000000000001E-2</v>
      </c>
      <c r="J1411" s="51">
        <v>2.9694999999999999E-2</v>
      </c>
      <c r="K1411" s="51">
        <v>2.9398000000000001E-2</v>
      </c>
      <c r="L1411" s="51">
        <v>3.1040999999999999E-2</v>
      </c>
      <c r="M1411" s="51">
        <v>2.6904999999999998E-2</v>
      </c>
      <c r="N1411" s="51">
        <v>3.218E-2</v>
      </c>
      <c r="O1411" s="52">
        <v>125.6146</v>
      </c>
      <c r="P1411" s="50">
        <v>1390</v>
      </c>
      <c r="Q1411" s="52">
        <v>2847.6400000000003</v>
      </c>
      <c r="R1411" s="50">
        <v>5976.3</v>
      </c>
      <c r="S1411" s="30">
        <v>93.04</v>
      </c>
      <c r="T1411" s="50">
        <v>6.3623000000000003</v>
      </c>
      <c r="U1411" s="50">
        <v>6.3646000000000003</v>
      </c>
      <c r="V1411" s="50" t="s">
        <v>385</v>
      </c>
      <c r="W1411" s="22" t="s">
        <v>385</v>
      </c>
      <c r="X1411" s="22" t="s">
        <v>385</v>
      </c>
    </row>
    <row r="1412" spans="1:24" ht="18.75" customHeight="1">
      <c r="A1412" s="176">
        <v>43230</v>
      </c>
      <c r="B1412" s="50">
        <v>154.93119999999999</v>
      </c>
      <c r="C1412" s="50">
        <v>218.61250000000001</v>
      </c>
      <c r="D1412" s="50"/>
      <c r="E1412" s="50">
        <v>13.23</v>
      </c>
      <c r="F1412" s="51">
        <v>1.8844E-2</v>
      </c>
      <c r="G1412" s="51">
        <v>2.5302000000000002E-2</v>
      </c>
      <c r="H1412" s="51">
        <v>2.6849999999999999E-2</v>
      </c>
      <c r="I1412" s="51">
        <v>2.8296000000000002E-2</v>
      </c>
      <c r="J1412" s="51">
        <v>2.9621999999999999E-2</v>
      </c>
      <c r="K1412" s="51">
        <v>2.9322999999999998E-2</v>
      </c>
      <c r="L1412" s="51">
        <v>3.1081999999999999E-2</v>
      </c>
      <c r="M1412" s="51">
        <v>2.6849999999999999E-2</v>
      </c>
      <c r="N1412" s="51">
        <v>3.2210000000000003E-2</v>
      </c>
      <c r="O1412" s="52">
        <v>125.61</v>
      </c>
      <c r="P1412" s="50">
        <v>1390</v>
      </c>
      <c r="Q1412" s="52">
        <v>2847.6400000000003</v>
      </c>
      <c r="R1412" s="50">
        <v>5976.3</v>
      </c>
      <c r="S1412" s="30">
        <v>93.12</v>
      </c>
      <c r="T1412" s="50">
        <v>6.3707000000000003</v>
      </c>
      <c r="U1412" s="50">
        <v>6.3662000000000001</v>
      </c>
      <c r="V1412" s="50" t="s">
        <v>385</v>
      </c>
      <c r="W1412" s="22" t="s">
        <v>385</v>
      </c>
      <c r="X1412" s="22" t="s">
        <v>385</v>
      </c>
    </row>
    <row r="1413" spans="1:24" ht="18.75" customHeight="1">
      <c r="A1413" s="176">
        <v>43229</v>
      </c>
      <c r="B1413" s="50">
        <v>154.8133</v>
      </c>
      <c r="C1413" s="50">
        <v>218.53530000000001</v>
      </c>
      <c r="D1413" s="50"/>
      <c r="E1413" s="50">
        <v>13.42</v>
      </c>
      <c r="F1413" s="51">
        <v>1.8794000000000002E-2</v>
      </c>
      <c r="G1413" s="51">
        <v>2.53E-2</v>
      </c>
      <c r="H1413" s="51">
        <v>2.6823E-2</v>
      </c>
      <c r="I1413" s="51">
        <v>2.8398E-2</v>
      </c>
      <c r="J1413" s="51">
        <v>3.0041999999999999E-2</v>
      </c>
      <c r="K1413" s="51">
        <v>2.9572999999999999E-2</v>
      </c>
      <c r="L1413" s="51">
        <v>3.1618E-2</v>
      </c>
      <c r="M1413" s="51">
        <v>2.6823E-2</v>
      </c>
      <c r="N1413" s="51">
        <v>3.2469999999999999E-2</v>
      </c>
      <c r="O1413" s="52">
        <v>125.61109999999999</v>
      </c>
      <c r="P1413" s="50">
        <v>1390</v>
      </c>
      <c r="Q1413" s="52">
        <v>2847.6400000000003</v>
      </c>
      <c r="R1413" s="50">
        <v>5976.3</v>
      </c>
      <c r="S1413" s="30">
        <v>92.748999999999995</v>
      </c>
      <c r="T1413" s="50">
        <v>6.3666999999999998</v>
      </c>
      <c r="U1413" s="50">
        <v>6.3597999999999999</v>
      </c>
      <c r="V1413" s="50" t="s">
        <v>385</v>
      </c>
      <c r="W1413" s="22" t="s">
        <v>385</v>
      </c>
      <c r="X1413" s="22" t="s">
        <v>385</v>
      </c>
    </row>
    <row r="1414" spans="1:24" ht="18.75" customHeight="1">
      <c r="A1414" s="176">
        <v>43228</v>
      </c>
      <c r="B1414" s="50">
        <v>155.03219999999999</v>
      </c>
      <c r="C1414" s="50">
        <v>218.59010000000001</v>
      </c>
      <c r="D1414" s="50"/>
      <c r="E1414" s="50">
        <v>14.71</v>
      </c>
      <c r="F1414" s="51">
        <v>1.8539E-2</v>
      </c>
      <c r="G1414" s="51">
        <v>2.5094000000000002E-2</v>
      </c>
      <c r="H1414" s="51">
        <v>2.6447999999999999E-2</v>
      </c>
      <c r="I1414" s="51">
        <v>2.8143000000000001E-2</v>
      </c>
      <c r="J1414" s="51">
        <v>2.9760000000000002E-2</v>
      </c>
      <c r="K1414" s="51">
        <v>2.9298000000000001E-2</v>
      </c>
      <c r="L1414" s="51">
        <v>3.1295000000000003E-2</v>
      </c>
      <c r="M1414" s="51">
        <v>2.6447999999999999E-2</v>
      </c>
      <c r="N1414" s="51">
        <v>3.2379999999999999E-2</v>
      </c>
      <c r="O1414" s="52">
        <v>125.5634</v>
      </c>
      <c r="P1414" s="50">
        <v>1390</v>
      </c>
      <c r="Q1414" s="52">
        <v>2847.6400000000003</v>
      </c>
      <c r="R1414" s="50">
        <v>5976.3</v>
      </c>
      <c r="S1414" s="30">
        <v>92.566000000000003</v>
      </c>
      <c r="T1414" s="50">
        <v>6.3627000000000002</v>
      </c>
      <c r="U1414" s="50">
        <v>6.3563999999999998</v>
      </c>
      <c r="V1414" s="50" t="s">
        <v>385</v>
      </c>
      <c r="W1414" s="22" t="s">
        <v>385</v>
      </c>
      <c r="X1414" s="22" t="s">
        <v>385</v>
      </c>
    </row>
    <row r="1415" spans="1:24" ht="18.75" customHeight="1">
      <c r="A1415" s="176">
        <v>43227</v>
      </c>
      <c r="B1415" s="50">
        <v>155.20439999999999</v>
      </c>
      <c r="C1415" s="50">
        <v>218.85650000000001</v>
      </c>
      <c r="D1415" s="50"/>
      <c r="E1415" s="50">
        <v>14.75</v>
      </c>
      <c r="F1415" s="51">
        <v>1.8252000000000001E-2</v>
      </c>
      <c r="G1415" s="51">
        <v>2.4969999999999999E-2</v>
      </c>
      <c r="H1415" s="51">
        <v>2.6306E-2</v>
      </c>
      <c r="I1415" s="51">
        <v>2.7871E-2</v>
      </c>
      <c r="J1415" s="51">
        <v>2.9496999999999999E-2</v>
      </c>
      <c r="K1415" s="51">
        <v>2.8997999999999999E-2</v>
      </c>
      <c r="L1415" s="51">
        <v>3.1229E-2</v>
      </c>
      <c r="M1415" s="51">
        <v>2.6306E-2</v>
      </c>
      <c r="N1415" s="51">
        <v>3.2349999999999997E-2</v>
      </c>
      <c r="O1415" s="52">
        <v>125.54689999999999</v>
      </c>
      <c r="P1415" s="50">
        <v>1390</v>
      </c>
      <c r="Q1415" s="52">
        <v>2847.6400000000003</v>
      </c>
      <c r="R1415" s="50">
        <v>5976.3</v>
      </c>
      <c r="S1415" s="30">
        <v>92.414000000000001</v>
      </c>
      <c r="T1415" s="50">
        <v>6.3536999999999999</v>
      </c>
      <c r="U1415" s="50">
        <v>6.3441999999999998</v>
      </c>
      <c r="V1415" s="50" t="s">
        <v>385</v>
      </c>
      <c r="W1415" s="22" t="s">
        <v>385</v>
      </c>
      <c r="X1415" s="22" t="s">
        <v>385</v>
      </c>
    </row>
    <row r="1416" spans="1:24" ht="18.75" customHeight="1">
      <c r="A1416" s="176">
        <v>43224</v>
      </c>
      <c r="B1416" s="50">
        <v>155.21</v>
      </c>
      <c r="C1416" s="50">
        <v>219.65350000000001</v>
      </c>
      <c r="D1416" s="50"/>
      <c r="E1416" s="50">
        <v>14.77</v>
      </c>
      <c r="F1416" s="51">
        <v>1.8252999999999998E-2</v>
      </c>
      <c r="G1416" s="51">
        <v>2.4969000000000002E-2</v>
      </c>
      <c r="H1416" s="51">
        <v>2.6332000000000001E-2</v>
      </c>
      <c r="I1416" s="51">
        <v>2.7837000000000001E-2</v>
      </c>
      <c r="J1416" s="51">
        <v>2.9496999999999999E-2</v>
      </c>
      <c r="K1416" s="51">
        <v>2.8997999999999999E-2</v>
      </c>
      <c r="L1416" s="51">
        <v>3.1220999999999999E-2</v>
      </c>
      <c r="M1416" s="51">
        <v>2.6332000000000001E-2</v>
      </c>
      <c r="N1416" s="51">
        <v>3.2419999999999997E-2</v>
      </c>
      <c r="O1416" s="52">
        <v>125.5367</v>
      </c>
      <c r="P1416" s="50">
        <v>1390</v>
      </c>
      <c r="Q1416" s="52">
        <v>2847.6400000000003</v>
      </c>
      <c r="R1416" s="50">
        <v>5976.3</v>
      </c>
      <c r="S1416" s="30">
        <v>92.512</v>
      </c>
      <c r="T1416" s="50">
        <v>6.3624999999999998</v>
      </c>
      <c r="U1416" s="50">
        <v>6.3746999999999998</v>
      </c>
      <c r="V1416" s="50" t="s">
        <v>385</v>
      </c>
      <c r="W1416" s="22" t="s">
        <v>385</v>
      </c>
      <c r="X1416" s="22" t="s">
        <v>385</v>
      </c>
    </row>
    <row r="1417" spans="1:24" ht="18.75" customHeight="1">
      <c r="A1417" s="176">
        <v>43223</v>
      </c>
      <c r="B1417" s="50">
        <v>155.2474</v>
      </c>
      <c r="C1417" s="50">
        <v>220.44229999999999</v>
      </c>
      <c r="D1417" s="50"/>
      <c r="E1417" s="50">
        <v>15.9</v>
      </c>
      <c r="F1417" s="51">
        <v>1.823E-2</v>
      </c>
      <c r="G1417" s="51">
        <v>2.4761999999999999E-2</v>
      </c>
      <c r="H1417" s="51">
        <v>2.6158000000000001E-2</v>
      </c>
      <c r="I1417" s="51">
        <v>2.7803000000000001E-2</v>
      </c>
      <c r="J1417" s="51">
        <v>2.9458000000000002E-2</v>
      </c>
      <c r="K1417" s="51">
        <v>2.8923999999999998E-2</v>
      </c>
      <c r="L1417" s="51">
        <v>3.1213000000000001E-2</v>
      </c>
      <c r="M1417" s="51">
        <v>2.6158000000000001E-2</v>
      </c>
      <c r="N1417" s="51">
        <v>3.2419999999999997E-2</v>
      </c>
      <c r="O1417" s="52">
        <v>125.53740000000001</v>
      </c>
      <c r="P1417" s="50">
        <v>1390</v>
      </c>
      <c r="Q1417" s="52">
        <v>2847.6400000000003</v>
      </c>
      <c r="R1417" s="50">
        <v>5976.3</v>
      </c>
      <c r="S1417" s="30">
        <v>92.448999999999998</v>
      </c>
      <c r="T1417" s="50">
        <v>6.3323</v>
      </c>
      <c r="U1417" s="50">
        <v>6.3381999999999996</v>
      </c>
      <c r="V1417" s="50" t="s">
        <v>385</v>
      </c>
      <c r="W1417" s="22" t="s">
        <v>385</v>
      </c>
      <c r="X1417" s="22" t="s">
        <v>385</v>
      </c>
    </row>
    <row r="1418" spans="1:24" ht="18.75" customHeight="1">
      <c r="A1418" s="176">
        <v>43222</v>
      </c>
      <c r="B1418" s="50">
        <v>155.1705</v>
      </c>
      <c r="C1418" s="50">
        <v>220.98099999999999</v>
      </c>
      <c r="D1418" s="50"/>
      <c r="E1418" s="50">
        <v>15.97</v>
      </c>
      <c r="F1418" s="51">
        <v>1.8231000000000001E-2</v>
      </c>
      <c r="G1418" s="51">
        <v>2.4882000000000001E-2</v>
      </c>
      <c r="H1418" s="51">
        <v>2.6294999999999999E-2</v>
      </c>
      <c r="I1418" s="51">
        <v>2.7955000000000001E-2</v>
      </c>
      <c r="J1418" s="51">
        <v>2.9662999999999998E-2</v>
      </c>
      <c r="K1418" s="51">
        <v>2.9172E-2</v>
      </c>
      <c r="L1418" s="51">
        <v>3.1460000000000002E-2</v>
      </c>
      <c r="M1418" s="51">
        <v>2.6294999999999999E-2</v>
      </c>
      <c r="N1418" s="51">
        <v>3.2419999999999997E-2</v>
      </c>
      <c r="O1418" s="52">
        <v>125.52500000000001</v>
      </c>
      <c r="P1418" s="50">
        <v>1390</v>
      </c>
      <c r="Q1418" s="52">
        <v>2847.6400000000003</v>
      </c>
      <c r="R1418" s="50">
        <v>5976.3</v>
      </c>
      <c r="S1418" s="30">
        <v>91.840999999999994</v>
      </c>
      <c r="T1418" s="50">
        <v>6.3323</v>
      </c>
      <c r="U1418" s="50">
        <v>6.3156999999999996</v>
      </c>
      <c r="V1418" s="50" t="s">
        <v>385</v>
      </c>
      <c r="W1418" s="22" t="s">
        <v>385</v>
      </c>
      <c r="X1418" s="22" t="s">
        <v>385</v>
      </c>
    </row>
    <row r="1419" spans="1:24" ht="18.75" customHeight="1">
      <c r="A1419" s="176">
        <v>43221</v>
      </c>
      <c r="B1419" s="50">
        <v>155.1018</v>
      </c>
      <c r="C1419" s="50">
        <v>221.09270000000001</v>
      </c>
      <c r="D1419" s="50"/>
      <c r="E1419" s="50">
        <v>15.49</v>
      </c>
      <c r="F1419" s="51">
        <v>1.8308999999999999E-2</v>
      </c>
      <c r="G1419" s="51">
        <v>2.5041999999999998E-2</v>
      </c>
      <c r="H1419" s="51">
        <v>2.6404E-2</v>
      </c>
      <c r="I1419" s="51">
        <v>2.8124E-2</v>
      </c>
      <c r="J1419" s="51">
        <v>2.9644E-2</v>
      </c>
      <c r="K1419" s="51">
        <v>2.9246999999999999E-2</v>
      </c>
      <c r="L1419" s="51">
        <v>3.1287000000000002E-2</v>
      </c>
      <c r="M1419" s="51">
        <v>2.6404E-2</v>
      </c>
      <c r="N1419" s="51">
        <v>3.2419999999999997E-2</v>
      </c>
      <c r="O1419" s="52">
        <v>125.4877</v>
      </c>
      <c r="P1419" s="50">
        <v>1390</v>
      </c>
      <c r="Q1419" s="52">
        <v>2896.3099999999995</v>
      </c>
      <c r="R1419" s="50">
        <v>5543.2000000000007</v>
      </c>
      <c r="S1419" s="30">
        <v>91.542000000000002</v>
      </c>
      <c r="T1419" s="50">
        <v>6.3323</v>
      </c>
      <c r="U1419" s="50">
        <v>6.3185000000000002</v>
      </c>
      <c r="V1419" s="50" t="s">
        <v>385</v>
      </c>
      <c r="W1419" s="22" t="s">
        <v>385</v>
      </c>
      <c r="X1419" s="22" t="s">
        <v>385</v>
      </c>
    </row>
    <row r="1420" spans="1:24" ht="18.75" customHeight="1">
      <c r="A1420" s="176">
        <v>43220</v>
      </c>
      <c r="B1420" s="50">
        <v>155.3175</v>
      </c>
      <c r="C1420" s="50">
        <v>221.1431</v>
      </c>
      <c r="D1420" s="50"/>
      <c r="E1420" s="50">
        <v>15.93</v>
      </c>
      <c r="F1420" s="51">
        <v>1.7996000000000002E-2</v>
      </c>
      <c r="G1420" s="51">
        <v>2.4878999999999998E-2</v>
      </c>
      <c r="H1420" s="51">
        <v>2.6263000000000002E-2</v>
      </c>
      <c r="I1420" s="51">
        <v>2.7972E-2</v>
      </c>
      <c r="J1420" s="51">
        <v>2.9531000000000002E-2</v>
      </c>
      <c r="K1420" s="51">
        <v>2.9123E-2</v>
      </c>
      <c r="L1420" s="51">
        <v>3.1237000000000001E-2</v>
      </c>
      <c r="M1420" s="51">
        <v>2.6263000000000002E-2</v>
      </c>
      <c r="N1420" s="51">
        <v>3.2419999999999997E-2</v>
      </c>
      <c r="O1420" s="52">
        <v>125.4014</v>
      </c>
      <c r="P1420" s="50">
        <v>1390</v>
      </c>
      <c r="Q1420" s="52">
        <v>2896.3099999999995</v>
      </c>
      <c r="R1420" s="50">
        <v>5543.2000000000007</v>
      </c>
      <c r="S1420" s="30">
        <v>91.561000000000007</v>
      </c>
      <c r="T1420" s="50">
        <v>6.3365</v>
      </c>
      <c r="U1420" s="50">
        <v>6.3268000000000004</v>
      </c>
      <c r="V1420" s="50" t="s">
        <v>385</v>
      </c>
      <c r="W1420" s="22" t="s">
        <v>385</v>
      </c>
      <c r="X1420" s="22" t="s">
        <v>385</v>
      </c>
    </row>
    <row r="1421" spans="1:24" ht="18.75" customHeight="1">
      <c r="A1421" s="176">
        <v>43217</v>
      </c>
      <c r="B1421" s="50">
        <v>155.17089999999999</v>
      </c>
      <c r="C1421" s="50">
        <v>221.16229999999999</v>
      </c>
      <c r="D1421" s="50"/>
      <c r="E1421" s="50">
        <v>15.41</v>
      </c>
      <c r="F1421" s="51">
        <v>1.8023000000000001E-2</v>
      </c>
      <c r="G1421" s="51">
        <v>2.4837999999999999E-2</v>
      </c>
      <c r="H1421" s="51">
        <v>2.6178E-2</v>
      </c>
      <c r="I1421" s="51">
        <v>2.8006E-2</v>
      </c>
      <c r="J1421" s="51">
        <v>2.9568000000000001E-2</v>
      </c>
      <c r="K1421" s="51">
        <v>2.9197000000000001E-2</v>
      </c>
      <c r="L1421" s="51">
        <v>3.1244999999999998E-2</v>
      </c>
      <c r="M1421" s="51">
        <v>2.6178E-2</v>
      </c>
      <c r="N1421" s="51">
        <v>3.2419999999999997E-2</v>
      </c>
      <c r="O1421" s="52">
        <v>125.42359999999999</v>
      </c>
      <c r="P1421" s="50">
        <v>1390</v>
      </c>
      <c r="Q1421" s="52">
        <v>2896.3099999999995</v>
      </c>
      <c r="R1421" s="50">
        <v>5543.2000000000007</v>
      </c>
      <c r="S1421" s="30">
        <v>91.171999999999997</v>
      </c>
      <c r="T1421" s="50">
        <v>6.3266</v>
      </c>
      <c r="U1421" s="50">
        <v>6.3223000000000003</v>
      </c>
      <c r="V1421" s="50" t="s">
        <v>385</v>
      </c>
      <c r="W1421" s="22" t="s">
        <v>385</v>
      </c>
      <c r="X1421" s="22" t="s">
        <v>385</v>
      </c>
    </row>
    <row r="1422" spans="1:24" ht="18.75" customHeight="1">
      <c r="A1422" s="176">
        <v>43216</v>
      </c>
      <c r="B1422" s="50">
        <v>154.98480000000001</v>
      </c>
      <c r="C1422" s="50">
        <v>221.26599999999999</v>
      </c>
      <c r="D1422" s="50"/>
      <c r="E1422" s="50">
        <v>16.239999999999998</v>
      </c>
      <c r="F1422" s="51">
        <v>1.8076999999999999E-2</v>
      </c>
      <c r="G1422" s="51">
        <v>2.4816999999999999E-2</v>
      </c>
      <c r="H1422" s="51">
        <v>2.6199E-2</v>
      </c>
      <c r="I1422" s="51">
        <v>2.8124E-2</v>
      </c>
      <c r="J1422" s="51">
        <v>2.9808999999999999E-2</v>
      </c>
      <c r="K1422" s="51">
        <v>2.9360000000000001E-2</v>
      </c>
      <c r="L1422" s="51">
        <v>3.1642000000000003E-2</v>
      </c>
      <c r="M1422" s="51">
        <v>2.6199E-2</v>
      </c>
      <c r="N1422" s="51">
        <v>3.2419999999999997E-2</v>
      </c>
      <c r="O1422" s="52">
        <v>125.416</v>
      </c>
      <c r="P1422" s="50">
        <v>1390</v>
      </c>
      <c r="Q1422" s="52">
        <v>2896.3099999999995</v>
      </c>
      <c r="R1422" s="50">
        <v>5543.2000000000007</v>
      </c>
      <c r="S1422" s="30">
        <v>90.766000000000005</v>
      </c>
      <c r="T1422" s="50">
        <v>6.3064999999999998</v>
      </c>
      <c r="U1422" s="50">
        <v>6.2967000000000004</v>
      </c>
      <c r="V1422" s="50" t="s">
        <v>385</v>
      </c>
      <c r="W1422" s="22" t="s">
        <v>385</v>
      </c>
      <c r="X1422" s="22" t="s">
        <v>385</v>
      </c>
    </row>
    <row r="1423" spans="1:24" ht="18.75" customHeight="1">
      <c r="A1423" s="176">
        <v>43215</v>
      </c>
      <c r="B1423" s="50">
        <v>154.8475</v>
      </c>
      <c r="C1423" s="50">
        <v>221.69110000000001</v>
      </c>
      <c r="D1423" s="50"/>
      <c r="E1423" s="50">
        <v>17.84</v>
      </c>
      <c r="F1423" s="51">
        <v>1.8436000000000001E-2</v>
      </c>
      <c r="G1423" s="51">
        <v>2.4878000000000001E-2</v>
      </c>
      <c r="H1423" s="51">
        <v>2.6335000000000001E-2</v>
      </c>
      <c r="I1423" s="51">
        <v>2.8365999999999999E-2</v>
      </c>
      <c r="J1423" s="51">
        <v>3.0259000000000001E-2</v>
      </c>
      <c r="K1423" s="51">
        <v>2.9714000000000001E-2</v>
      </c>
      <c r="L1423" s="51">
        <v>3.2067999999999999E-2</v>
      </c>
      <c r="M1423" s="51">
        <v>2.6335000000000001E-2</v>
      </c>
      <c r="N1423" s="51">
        <v>3.2419999999999997E-2</v>
      </c>
      <c r="O1423" s="52">
        <v>125.4037</v>
      </c>
      <c r="P1423" s="50">
        <v>1390</v>
      </c>
      <c r="Q1423" s="52">
        <v>2896.3099999999995</v>
      </c>
      <c r="R1423" s="50">
        <v>5543.2000000000007</v>
      </c>
      <c r="S1423" s="30">
        <v>90.945999999999998</v>
      </c>
      <c r="T1423" s="50">
        <v>6.3170000000000002</v>
      </c>
      <c r="U1423" s="50">
        <v>6.3075000000000001</v>
      </c>
      <c r="V1423" s="50" t="s">
        <v>385</v>
      </c>
      <c r="W1423" s="22" t="s">
        <v>385</v>
      </c>
      <c r="X1423" s="22" t="s">
        <v>385</v>
      </c>
    </row>
    <row r="1424" spans="1:24" ht="18.75" customHeight="1">
      <c r="A1424" s="176">
        <v>43214</v>
      </c>
      <c r="B1424" s="50">
        <v>155.03049999999999</v>
      </c>
      <c r="C1424" s="50">
        <v>221.88929999999999</v>
      </c>
      <c r="D1424" s="50"/>
      <c r="E1424" s="50">
        <v>18.02</v>
      </c>
      <c r="F1424" s="51">
        <v>1.8488000000000001E-2</v>
      </c>
      <c r="G1424" s="51">
        <v>2.4746000000000001E-2</v>
      </c>
      <c r="H1424" s="51">
        <v>2.6332999999999999E-2</v>
      </c>
      <c r="I1424" s="51">
        <v>2.826E-2</v>
      </c>
      <c r="J1424" s="51">
        <v>2.9995000000000001E-2</v>
      </c>
      <c r="K1424" s="51">
        <v>2.9534999999999999E-2</v>
      </c>
      <c r="L1424" s="51">
        <v>3.1824999999999999E-2</v>
      </c>
      <c r="M1424" s="51">
        <v>2.6332999999999999E-2</v>
      </c>
      <c r="N1424" s="51">
        <v>3.2419999999999997E-2</v>
      </c>
      <c r="O1424" s="52">
        <v>125.3789</v>
      </c>
      <c r="P1424" s="50">
        <v>1390</v>
      </c>
      <c r="Q1424" s="52">
        <v>2896.3099999999995</v>
      </c>
      <c r="R1424" s="50">
        <v>5543.2000000000007</v>
      </c>
      <c r="S1424" s="30">
        <v>90.316000000000003</v>
      </c>
      <c r="T1424" s="50">
        <v>6.2964000000000002</v>
      </c>
      <c r="U1424" s="50">
        <v>6.2794999999999996</v>
      </c>
      <c r="V1424" s="50" t="s">
        <v>385</v>
      </c>
      <c r="W1424" s="22" t="s">
        <v>385</v>
      </c>
      <c r="X1424" s="22" t="s">
        <v>385</v>
      </c>
    </row>
    <row r="1425" spans="1:24" ht="18.75" customHeight="1">
      <c r="A1425" s="176">
        <v>43213</v>
      </c>
      <c r="B1425" s="50">
        <v>155.0351</v>
      </c>
      <c r="C1425" s="50">
        <v>222.35249999999999</v>
      </c>
      <c r="D1425" s="50"/>
      <c r="E1425" s="50">
        <v>16.34</v>
      </c>
      <c r="F1425" s="51">
        <v>1.8175E-2</v>
      </c>
      <c r="G1425" s="51">
        <v>2.4764000000000001E-2</v>
      </c>
      <c r="H1425" s="51">
        <v>2.6359E-2</v>
      </c>
      <c r="I1425" s="51">
        <v>2.8206999999999999E-2</v>
      </c>
      <c r="J1425" s="51">
        <v>2.9752000000000001E-2</v>
      </c>
      <c r="K1425" s="51">
        <v>2.9357000000000001E-2</v>
      </c>
      <c r="L1425" s="51">
        <v>3.1442999999999999E-2</v>
      </c>
      <c r="M1425" s="51">
        <v>2.6359E-2</v>
      </c>
      <c r="N1425" s="51">
        <v>3.2419999999999997E-2</v>
      </c>
      <c r="O1425" s="52">
        <v>125.3604</v>
      </c>
      <c r="P1425" s="50">
        <v>1390</v>
      </c>
      <c r="Q1425" s="52">
        <v>2896.3099999999995</v>
      </c>
      <c r="R1425" s="50">
        <v>5543.2000000000007</v>
      </c>
      <c r="S1425" s="30">
        <v>89.94</v>
      </c>
      <c r="T1425" s="50">
        <v>6.2790999999999997</v>
      </c>
      <c r="U1425" s="50">
        <v>6.2773000000000003</v>
      </c>
      <c r="V1425" s="50" t="s">
        <v>385</v>
      </c>
      <c r="W1425" s="22" t="s">
        <v>385</v>
      </c>
      <c r="X1425" s="22" t="s">
        <v>385</v>
      </c>
    </row>
    <row r="1426" spans="1:24" ht="18.75" customHeight="1">
      <c r="A1426" s="176">
        <v>43210</v>
      </c>
      <c r="B1426" s="50">
        <v>155.15979999999999</v>
      </c>
      <c r="C1426" s="50">
        <v>222.7629</v>
      </c>
      <c r="D1426" s="50"/>
      <c r="E1426" s="50">
        <v>16.88</v>
      </c>
      <c r="F1426" s="51">
        <v>1.7996999999999999E-2</v>
      </c>
      <c r="G1426" s="51">
        <v>2.4573000000000001E-2</v>
      </c>
      <c r="H1426" s="51">
        <v>2.6164E-2</v>
      </c>
      <c r="I1426" s="51">
        <v>2.7999E-2</v>
      </c>
      <c r="J1426" s="51">
        <v>2.9602E-2</v>
      </c>
      <c r="K1426" s="51">
        <v>2.9128000000000001E-2</v>
      </c>
      <c r="L1426" s="51">
        <v>3.1451E-2</v>
      </c>
      <c r="M1426" s="51">
        <v>2.6164E-2</v>
      </c>
      <c r="N1426" s="51">
        <v>3.2419999999999997E-2</v>
      </c>
      <c r="O1426" s="52">
        <v>125.31699999999999</v>
      </c>
      <c r="P1426" s="50">
        <v>1390</v>
      </c>
      <c r="Q1426" s="52">
        <v>2896.3099999999995</v>
      </c>
      <c r="R1426" s="50">
        <v>5543.2000000000007</v>
      </c>
      <c r="S1426" s="30">
        <v>89.623000000000005</v>
      </c>
      <c r="T1426" s="50">
        <v>6.2744</v>
      </c>
      <c r="U1426" s="50">
        <v>6.2709999999999999</v>
      </c>
      <c r="V1426" s="50" t="s">
        <v>385</v>
      </c>
      <c r="W1426" s="22" t="s">
        <v>385</v>
      </c>
      <c r="X1426" s="22" t="s">
        <v>385</v>
      </c>
    </row>
    <row r="1427" spans="1:24" ht="18.75" customHeight="1">
      <c r="A1427" s="176">
        <v>43209</v>
      </c>
      <c r="B1427" s="50">
        <v>155.39349999999999</v>
      </c>
      <c r="C1427" s="50">
        <v>223.1173</v>
      </c>
      <c r="D1427" s="50"/>
      <c r="E1427" s="50">
        <v>15.96</v>
      </c>
      <c r="F1427" s="51">
        <v>1.8102E-2</v>
      </c>
      <c r="G1427" s="51">
        <v>2.4275000000000001E-2</v>
      </c>
      <c r="H1427" s="51">
        <v>2.5828E-2</v>
      </c>
      <c r="I1427" s="51">
        <v>2.7549000000000001E-2</v>
      </c>
      <c r="J1427" s="51">
        <v>2.9097999999999999E-2</v>
      </c>
      <c r="K1427" s="51">
        <v>2.8646000000000001E-2</v>
      </c>
      <c r="L1427" s="51">
        <v>3.0983E-2</v>
      </c>
      <c r="M1427" s="51">
        <v>2.5828E-2</v>
      </c>
      <c r="N1427" s="51">
        <v>3.2419999999999997E-2</v>
      </c>
      <c r="O1427" s="52">
        <v>125.1236</v>
      </c>
      <c r="P1427" s="50">
        <v>1390</v>
      </c>
      <c r="Q1427" s="52">
        <v>2896.3099999999995</v>
      </c>
      <c r="R1427" s="50">
        <v>5543.2000000000007</v>
      </c>
      <c r="S1427" s="30">
        <v>89.516000000000005</v>
      </c>
      <c r="T1427" s="50">
        <v>6.2824999999999998</v>
      </c>
      <c r="U1427" s="50">
        <v>6.282</v>
      </c>
      <c r="V1427" s="50" t="s">
        <v>385</v>
      </c>
      <c r="W1427" s="22" t="s">
        <v>385</v>
      </c>
      <c r="X1427" s="22" t="s">
        <v>385</v>
      </c>
    </row>
    <row r="1428" spans="1:24" ht="18.75" customHeight="1">
      <c r="A1428" s="176">
        <v>43208</v>
      </c>
      <c r="B1428" s="50">
        <v>155.62200000000001</v>
      </c>
      <c r="C1428" s="50">
        <v>223.45240000000001</v>
      </c>
      <c r="D1428" s="50"/>
      <c r="E1428" s="50">
        <v>15.6</v>
      </c>
      <c r="F1428" s="51">
        <v>1.8078E-2</v>
      </c>
      <c r="G1428" s="51">
        <v>2.4292999999999999E-2</v>
      </c>
      <c r="H1428" s="51">
        <v>2.5717E-2</v>
      </c>
      <c r="I1428" s="51">
        <v>2.7309E-2</v>
      </c>
      <c r="J1428" s="51">
        <v>2.8728E-2</v>
      </c>
      <c r="K1428" s="51">
        <v>2.8268000000000001E-2</v>
      </c>
      <c r="L1428" s="51">
        <v>3.0601E-2</v>
      </c>
      <c r="M1428" s="51">
        <v>2.5717E-2</v>
      </c>
      <c r="N1428" s="51">
        <v>3.2419999999999997E-2</v>
      </c>
      <c r="O1428" s="52">
        <v>125.0939</v>
      </c>
      <c r="P1428" s="50">
        <v>1390</v>
      </c>
      <c r="Q1428" s="52">
        <v>2896.3099999999995</v>
      </c>
      <c r="R1428" s="50">
        <v>5543.2000000000007</v>
      </c>
      <c r="S1428" s="30">
        <v>89.424999999999997</v>
      </c>
      <c r="T1428" s="50">
        <v>6.2765000000000004</v>
      </c>
      <c r="U1428" s="50">
        <v>6.2664999999999997</v>
      </c>
      <c r="V1428" s="50" t="s">
        <v>385</v>
      </c>
      <c r="W1428" s="22" t="s">
        <v>385</v>
      </c>
      <c r="X1428" s="22" t="s">
        <v>385</v>
      </c>
    </row>
    <row r="1429" spans="1:24" ht="18.75" customHeight="1">
      <c r="A1429" s="176">
        <v>43207</v>
      </c>
      <c r="B1429" s="50">
        <v>155.941</v>
      </c>
      <c r="C1429" s="50">
        <v>223.8561</v>
      </c>
      <c r="D1429" s="50"/>
      <c r="E1429" s="50">
        <v>15.25</v>
      </c>
      <c r="F1429" s="51">
        <v>1.7797E-2</v>
      </c>
      <c r="G1429" s="51">
        <v>2.3939999999999999E-2</v>
      </c>
      <c r="H1429" s="51">
        <v>2.5277000000000001E-2</v>
      </c>
      <c r="I1429" s="51">
        <v>2.6880999999999999E-2</v>
      </c>
      <c r="J1429" s="51">
        <v>2.8285000000000001E-2</v>
      </c>
      <c r="K1429" s="51">
        <v>2.7841000000000001E-2</v>
      </c>
      <c r="L1429" s="51">
        <v>3.0197999999999999E-2</v>
      </c>
      <c r="M1429" s="51">
        <v>2.5277000000000001E-2</v>
      </c>
      <c r="N1429" s="51">
        <v>3.2419999999999997E-2</v>
      </c>
      <c r="O1429" s="52">
        <v>125.04170000000001</v>
      </c>
      <c r="P1429" s="50">
        <v>1390</v>
      </c>
      <c r="Q1429" s="52">
        <v>2896.3099999999995</v>
      </c>
      <c r="R1429" s="50">
        <v>5543.2000000000007</v>
      </c>
      <c r="S1429" s="30">
        <v>89.8</v>
      </c>
      <c r="T1429" s="50">
        <v>6.2750000000000004</v>
      </c>
      <c r="U1429" s="50">
        <v>6.2723000000000004</v>
      </c>
      <c r="V1429" s="50" t="s">
        <v>385</v>
      </c>
      <c r="W1429" s="22" t="s">
        <v>385</v>
      </c>
      <c r="X1429" s="22" t="s">
        <v>385</v>
      </c>
    </row>
    <row r="1430" spans="1:24" ht="18.75" customHeight="1">
      <c r="A1430" s="176">
        <v>43206</v>
      </c>
      <c r="B1430" s="50">
        <v>155.85589999999999</v>
      </c>
      <c r="C1430" s="50">
        <v>224.3373</v>
      </c>
      <c r="D1430" s="50"/>
      <c r="E1430" s="50">
        <v>16.559999999999999</v>
      </c>
      <c r="F1430" s="51">
        <v>1.7409000000000001E-2</v>
      </c>
      <c r="G1430" s="51">
        <v>2.3772999999999999E-2</v>
      </c>
      <c r="H1430" s="51">
        <v>2.5194000000000001E-2</v>
      </c>
      <c r="I1430" s="51">
        <v>2.6794999999999999E-2</v>
      </c>
      <c r="J1430" s="51">
        <v>2.8267E-2</v>
      </c>
      <c r="K1430" s="51">
        <v>2.7816E-2</v>
      </c>
      <c r="L1430" s="51">
        <v>3.0245999999999999E-2</v>
      </c>
      <c r="M1430" s="51">
        <v>2.5194000000000001E-2</v>
      </c>
      <c r="N1430" s="51">
        <v>3.2419999999999997E-2</v>
      </c>
      <c r="O1430" s="52">
        <v>125.0338</v>
      </c>
      <c r="P1430" s="50">
        <v>1390</v>
      </c>
      <c r="Q1430" s="52">
        <v>2896.3099999999995</v>
      </c>
      <c r="R1430" s="50">
        <v>5543.2000000000007</v>
      </c>
      <c r="S1430" s="30">
        <v>89.751000000000005</v>
      </c>
      <c r="T1430" s="50">
        <v>6.2915000000000001</v>
      </c>
      <c r="U1430" s="50">
        <v>6.2778</v>
      </c>
      <c r="V1430" s="50" t="s">
        <v>385</v>
      </c>
      <c r="W1430" s="22" t="s">
        <v>385</v>
      </c>
      <c r="X1430" s="22" t="s">
        <v>385</v>
      </c>
    </row>
    <row r="1431" spans="1:24" ht="18.75" customHeight="1">
      <c r="A1431" s="176">
        <v>43203</v>
      </c>
      <c r="B1431" s="50">
        <v>155.84790000000001</v>
      </c>
      <c r="C1431" s="50">
        <v>224.48820000000001</v>
      </c>
      <c r="D1431" s="50"/>
      <c r="E1431" s="50">
        <v>17.41</v>
      </c>
      <c r="F1431" s="51">
        <v>1.7486000000000002E-2</v>
      </c>
      <c r="G1431" s="51">
        <v>2.3566E-2</v>
      </c>
      <c r="H1431" s="51">
        <v>2.5002E-2</v>
      </c>
      <c r="I1431" s="51">
        <v>2.6726E-2</v>
      </c>
      <c r="J1431" s="51">
        <v>2.8267E-2</v>
      </c>
      <c r="K1431" s="51">
        <v>2.7765000000000001E-2</v>
      </c>
      <c r="L1431" s="51">
        <v>3.0269999999999998E-2</v>
      </c>
      <c r="M1431" s="51">
        <v>2.5002E-2</v>
      </c>
      <c r="N1431" s="51">
        <v>3.3869999999999997E-2</v>
      </c>
      <c r="O1431" s="52">
        <v>124.9122</v>
      </c>
      <c r="P1431" s="50">
        <v>1390</v>
      </c>
      <c r="Q1431" s="52">
        <v>2896.3099999999995</v>
      </c>
      <c r="R1431" s="50">
        <v>5543.2000000000007</v>
      </c>
      <c r="S1431" s="30">
        <v>89.567999999999998</v>
      </c>
      <c r="T1431" s="50">
        <v>6.2690000000000001</v>
      </c>
      <c r="U1431" s="50">
        <v>6.2736999999999998</v>
      </c>
      <c r="V1431" s="50" t="s">
        <v>385</v>
      </c>
      <c r="W1431" s="22" t="s">
        <v>385</v>
      </c>
      <c r="X1431" s="22" t="s">
        <v>385</v>
      </c>
    </row>
    <row r="1432" spans="1:24" ht="18.75" customHeight="1">
      <c r="A1432" s="176">
        <v>43202</v>
      </c>
      <c r="B1432" s="50">
        <v>155.83869999999999</v>
      </c>
      <c r="C1432" s="50">
        <v>224.5155</v>
      </c>
      <c r="D1432" s="50"/>
      <c r="E1432" s="50">
        <v>18.489999999999998</v>
      </c>
      <c r="F1432" s="51">
        <v>1.7437000000000001E-2</v>
      </c>
      <c r="G1432" s="51">
        <v>2.3480000000000001E-2</v>
      </c>
      <c r="H1432" s="51">
        <v>2.4947E-2</v>
      </c>
      <c r="I1432" s="51">
        <v>2.6707000000000002E-2</v>
      </c>
      <c r="J1432" s="51">
        <v>2.8358000000000001E-2</v>
      </c>
      <c r="K1432" s="51">
        <v>2.7813999999999998E-2</v>
      </c>
      <c r="L1432" s="51">
        <v>3.0431E-2</v>
      </c>
      <c r="M1432" s="51">
        <v>2.4947E-2</v>
      </c>
      <c r="N1432" s="51">
        <v>3.4270000000000002E-2</v>
      </c>
      <c r="O1432" s="52">
        <v>124.8578</v>
      </c>
      <c r="P1432" s="50">
        <v>1390</v>
      </c>
      <c r="Q1432" s="52">
        <v>2896.3099999999995</v>
      </c>
      <c r="R1432" s="50">
        <v>5543.2000000000007</v>
      </c>
      <c r="S1432" s="30">
        <v>89.587000000000003</v>
      </c>
      <c r="T1432" s="50">
        <v>6.2831999999999999</v>
      </c>
      <c r="U1432" s="50">
        <v>6.2770000000000001</v>
      </c>
      <c r="V1432" s="50" t="s">
        <v>385</v>
      </c>
      <c r="W1432" s="22" t="s">
        <v>385</v>
      </c>
      <c r="X1432" s="22" t="s">
        <v>385</v>
      </c>
    </row>
    <row r="1433" spans="1:24" ht="18.75" customHeight="1">
      <c r="A1433" s="176">
        <v>43201</v>
      </c>
      <c r="B1433" s="50">
        <v>156.0711</v>
      </c>
      <c r="C1433" s="50">
        <v>224.63570000000001</v>
      </c>
      <c r="D1433" s="50"/>
      <c r="E1433" s="50">
        <v>20.239999999999998</v>
      </c>
      <c r="F1433" s="51">
        <v>1.7208000000000001E-2</v>
      </c>
      <c r="G1433" s="51">
        <v>2.307E-2</v>
      </c>
      <c r="H1433" s="51">
        <v>2.443E-2</v>
      </c>
      <c r="I1433" s="51">
        <v>2.6128999999999999E-2</v>
      </c>
      <c r="J1433" s="51">
        <v>2.7807999999999999E-2</v>
      </c>
      <c r="K1433" s="51">
        <v>2.7215E-2</v>
      </c>
      <c r="L1433" s="51">
        <v>2.9950999999999998E-2</v>
      </c>
      <c r="M1433" s="51">
        <v>2.443E-2</v>
      </c>
      <c r="N1433" s="51">
        <v>3.4479999999999997E-2</v>
      </c>
      <c r="O1433" s="52">
        <v>124.821</v>
      </c>
      <c r="P1433" s="50">
        <v>1390</v>
      </c>
      <c r="Q1433" s="52">
        <v>2896.3099999999995</v>
      </c>
      <c r="R1433" s="50">
        <v>5543.2000000000007</v>
      </c>
      <c r="S1433" s="30">
        <v>89.837999999999994</v>
      </c>
      <c r="T1433" s="50">
        <v>6.3070000000000004</v>
      </c>
      <c r="U1433" s="50">
        <v>6.3037999999999998</v>
      </c>
      <c r="V1433" s="50" t="s">
        <v>385</v>
      </c>
      <c r="W1433" s="22" t="s">
        <v>385</v>
      </c>
      <c r="X1433" s="22" t="s">
        <v>385</v>
      </c>
    </row>
    <row r="1434" spans="1:24" ht="18.75" customHeight="1">
      <c r="A1434" s="176">
        <v>43200</v>
      </c>
      <c r="B1434" s="50">
        <v>156.00040000000001</v>
      </c>
      <c r="C1434" s="50">
        <v>224.56450000000001</v>
      </c>
      <c r="D1434" s="50"/>
      <c r="E1434" s="50">
        <v>20.47</v>
      </c>
      <c r="F1434" s="51">
        <v>1.7208999999999999E-2</v>
      </c>
      <c r="G1434" s="51">
        <v>2.3068999999999999E-2</v>
      </c>
      <c r="H1434" s="51">
        <v>2.4441999999999998E-2</v>
      </c>
      <c r="I1434" s="51">
        <v>2.6246999999999999E-2</v>
      </c>
      <c r="J1434" s="51">
        <v>2.8008999999999999E-2</v>
      </c>
      <c r="K1434" s="51">
        <v>2.7414000000000001E-2</v>
      </c>
      <c r="L1434" s="51">
        <v>3.0214000000000001E-2</v>
      </c>
      <c r="M1434" s="51">
        <v>2.4441999999999998E-2</v>
      </c>
      <c r="N1434" s="51">
        <v>3.4750000000000003E-2</v>
      </c>
      <c r="O1434" s="52">
        <v>124.663</v>
      </c>
      <c r="P1434" s="50">
        <v>1390</v>
      </c>
      <c r="Q1434" s="52">
        <v>2896.3099999999995</v>
      </c>
      <c r="R1434" s="50">
        <v>5543.2000000000007</v>
      </c>
      <c r="S1434" s="30">
        <v>90.108000000000004</v>
      </c>
      <c r="T1434" s="50">
        <v>6.3033000000000001</v>
      </c>
      <c r="U1434" s="50">
        <v>6.3121999999999998</v>
      </c>
      <c r="V1434" s="50" t="s">
        <v>385</v>
      </c>
      <c r="W1434" s="22" t="s">
        <v>385</v>
      </c>
      <c r="X1434" s="22" t="s">
        <v>385</v>
      </c>
    </row>
    <row r="1435" spans="1:24" ht="18.75" customHeight="1">
      <c r="A1435" s="176">
        <v>43199</v>
      </c>
      <c r="B1435" s="50">
        <v>156.0444</v>
      </c>
      <c r="C1435" s="50">
        <v>224.5008</v>
      </c>
      <c r="D1435" s="50"/>
      <c r="E1435" s="50">
        <v>21.77</v>
      </c>
      <c r="F1435" s="51">
        <v>1.7076000000000001E-2</v>
      </c>
      <c r="G1435" s="51">
        <v>2.2783000000000001E-2</v>
      </c>
      <c r="H1435" s="51">
        <v>2.4108000000000001E-2</v>
      </c>
      <c r="I1435" s="51">
        <v>2.5975999999999999E-2</v>
      </c>
      <c r="J1435" s="51">
        <v>2.7789999999999999E-2</v>
      </c>
      <c r="K1435" s="51">
        <v>2.7165000000000002E-2</v>
      </c>
      <c r="L1435" s="51">
        <v>3.0117999999999999E-2</v>
      </c>
      <c r="M1435" s="51">
        <v>2.4108000000000001E-2</v>
      </c>
      <c r="N1435" s="51">
        <v>3.4970000000000001E-2</v>
      </c>
      <c r="O1435" s="52">
        <v>124.65049999999999</v>
      </c>
      <c r="P1435" s="50">
        <v>1390</v>
      </c>
      <c r="Q1435" s="52">
        <v>2896.3099999999995</v>
      </c>
      <c r="R1435" s="50">
        <v>5543.2000000000007</v>
      </c>
      <c r="S1435" s="30">
        <v>90.46</v>
      </c>
      <c r="T1435" s="50">
        <v>6.3033000000000001</v>
      </c>
      <c r="U1435" s="50">
        <v>6.2920999999999996</v>
      </c>
      <c r="V1435" s="50" t="s">
        <v>385</v>
      </c>
      <c r="W1435" s="22" t="s">
        <v>385</v>
      </c>
      <c r="X1435" s="22" t="s">
        <v>385</v>
      </c>
    </row>
    <row r="1436" spans="1:24" ht="18.75" customHeight="1">
      <c r="A1436" s="176">
        <v>43196</v>
      </c>
      <c r="B1436" s="50">
        <v>156.0522</v>
      </c>
      <c r="C1436" s="50">
        <v>224.27</v>
      </c>
      <c r="D1436" s="50"/>
      <c r="E1436" s="50">
        <v>21.49</v>
      </c>
      <c r="F1436" s="51">
        <v>1.7076999999999998E-2</v>
      </c>
      <c r="G1436" s="51">
        <v>2.2661000000000001E-2</v>
      </c>
      <c r="H1436" s="51">
        <v>2.3997000000000001E-2</v>
      </c>
      <c r="I1436" s="51">
        <v>2.5857999999999999E-2</v>
      </c>
      <c r="J1436" s="51">
        <v>2.7734999999999999E-2</v>
      </c>
      <c r="K1436" s="51">
        <v>2.7066E-2</v>
      </c>
      <c r="L1436" s="51">
        <v>3.0182E-2</v>
      </c>
      <c r="M1436" s="51">
        <v>2.3997000000000001E-2</v>
      </c>
      <c r="N1436" s="51">
        <v>3.5220000000000001E-2</v>
      </c>
      <c r="O1436" s="52">
        <v>124.63809999999999</v>
      </c>
      <c r="P1436" s="50">
        <v>1390</v>
      </c>
      <c r="Q1436" s="52">
        <v>2896.3099999999995</v>
      </c>
      <c r="R1436" s="50">
        <v>5543.2000000000007</v>
      </c>
      <c r="S1436" s="30">
        <v>90.141999999999996</v>
      </c>
      <c r="T1436" s="50">
        <v>6.3033000000000001</v>
      </c>
      <c r="U1436" s="50">
        <v>6.2866999999999997</v>
      </c>
      <c r="V1436" s="50" t="s">
        <v>385</v>
      </c>
      <c r="W1436" s="22" t="s">
        <v>385</v>
      </c>
      <c r="X1436" s="22" t="s">
        <v>385</v>
      </c>
    </row>
    <row r="1437" spans="1:24" ht="18.75" customHeight="1">
      <c r="A1437" s="176">
        <v>43195</v>
      </c>
      <c r="B1437" s="50">
        <v>155.70500000000001</v>
      </c>
      <c r="C1437" s="50">
        <v>224.17740000000001</v>
      </c>
      <c r="D1437" s="50"/>
      <c r="E1437" s="50">
        <v>18.940000000000001</v>
      </c>
      <c r="F1437" s="51">
        <v>1.7054E-2</v>
      </c>
      <c r="G1437" s="51">
        <v>2.3026000000000001E-2</v>
      </c>
      <c r="H1437" s="51">
        <v>2.4412E-2</v>
      </c>
      <c r="I1437" s="51">
        <v>2.6380000000000001E-2</v>
      </c>
      <c r="J1437" s="51">
        <v>2.8320000000000001E-2</v>
      </c>
      <c r="K1437" s="51">
        <v>2.7661000000000002E-2</v>
      </c>
      <c r="L1437" s="51">
        <v>3.073E-2</v>
      </c>
      <c r="M1437" s="51">
        <v>2.4412E-2</v>
      </c>
      <c r="N1437" s="51">
        <v>3.5220000000000001E-2</v>
      </c>
      <c r="O1437" s="52">
        <v>124.56189999999999</v>
      </c>
      <c r="P1437" s="50">
        <v>1390</v>
      </c>
      <c r="Q1437" s="52">
        <v>2896.3099999999995</v>
      </c>
      <c r="R1437" s="50">
        <v>5543.2000000000007</v>
      </c>
      <c r="S1437" s="30">
        <v>90.2</v>
      </c>
      <c r="T1437" s="50">
        <v>6.2899000000000003</v>
      </c>
      <c r="U1437" s="50">
        <v>6.2733999999999996</v>
      </c>
      <c r="V1437" s="50" t="s">
        <v>385</v>
      </c>
      <c r="W1437" s="22" t="s">
        <v>385</v>
      </c>
      <c r="X1437" s="22" t="s">
        <v>385</v>
      </c>
    </row>
    <row r="1438" spans="1:24" ht="18.75" customHeight="1">
      <c r="A1438" s="176">
        <v>43194</v>
      </c>
      <c r="B1438" s="50">
        <v>155.89070000000001</v>
      </c>
      <c r="C1438" s="50">
        <v>224.24629999999999</v>
      </c>
      <c r="D1438" s="50"/>
      <c r="E1438" s="50">
        <v>20.059999999999999</v>
      </c>
      <c r="F1438" s="51">
        <v>1.6952999999999999E-2</v>
      </c>
      <c r="G1438" s="51">
        <v>2.2924E-2</v>
      </c>
      <c r="H1438" s="51">
        <v>2.4272999999999999E-2</v>
      </c>
      <c r="I1438" s="51">
        <v>2.6193000000000001E-2</v>
      </c>
      <c r="J1438" s="51">
        <v>2.8027E-2</v>
      </c>
      <c r="K1438" s="51">
        <v>2.7437E-2</v>
      </c>
      <c r="L1438" s="51">
        <v>3.0359000000000001E-2</v>
      </c>
      <c r="M1438" s="51">
        <v>2.4272999999999999E-2</v>
      </c>
      <c r="N1438" s="51">
        <v>3.5220000000000001E-2</v>
      </c>
      <c r="O1438" s="52">
        <v>124.5117</v>
      </c>
      <c r="P1438" s="50">
        <v>1390</v>
      </c>
      <c r="Q1438" s="52">
        <v>2896.3099999999995</v>
      </c>
      <c r="R1438" s="50">
        <v>5543.2000000000007</v>
      </c>
      <c r="S1438" s="30">
        <v>90.052000000000007</v>
      </c>
      <c r="T1438" s="50">
        <v>6.2804000000000002</v>
      </c>
      <c r="U1438" s="50">
        <v>6.2691999999999997</v>
      </c>
      <c r="V1438" s="50" t="s">
        <v>385</v>
      </c>
      <c r="W1438" s="22" t="s">
        <v>385</v>
      </c>
      <c r="X1438" s="22" t="s">
        <v>385</v>
      </c>
    </row>
    <row r="1439" spans="1:24" ht="18.75" customHeight="1">
      <c r="A1439" s="176">
        <v>43193</v>
      </c>
      <c r="B1439" s="50">
        <v>155.9186</v>
      </c>
      <c r="C1439" s="50">
        <v>224.13409999999999</v>
      </c>
      <c r="D1439" s="50"/>
      <c r="E1439" s="50">
        <v>21.1</v>
      </c>
      <c r="F1439" s="51">
        <v>1.7388000000000001E-2</v>
      </c>
      <c r="G1439" s="51">
        <v>2.2782E-2</v>
      </c>
      <c r="H1439" s="51">
        <v>2.4052E-2</v>
      </c>
      <c r="I1439" s="51">
        <v>2.5957000000000001E-2</v>
      </c>
      <c r="J1439" s="51">
        <v>2.7753E-2</v>
      </c>
      <c r="K1439" s="51">
        <v>2.7188E-2</v>
      </c>
      <c r="L1439" s="51">
        <v>3.0110000000000001E-2</v>
      </c>
      <c r="M1439" s="51">
        <v>2.4052E-2</v>
      </c>
      <c r="N1439" s="51">
        <v>3.5529999999999999E-2</v>
      </c>
      <c r="O1439" s="52">
        <v>124.4524</v>
      </c>
      <c r="P1439" s="50">
        <v>1520</v>
      </c>
      <c r="Q1439" s="52">
        <v>2900.97</v>
      </c>
      <c r="R1439" s="50">
        <v>5504.2</v>
      </c>
      <c r="S1439" s="30">
        <v>89.974000000000004</v>
      </c>
      <c r="T1439" s="50">
        <v>6.2752999999999997</v>
      </c>
      <c r="U1439" s="50">
        <v>6.2634999999999996</v>
      </c>
      <c r="V1439" s="50" t="s">
        <v>385</v>
      </c>
      <c r="W1439" s="22" t="s">
        <v>385</v>
      </c>
      <c r="X1439" s="22" t="s">
        <v>385</v>
      </c>
    </row>
    <row r="1440" spans="1:24" ht="18.75" customHeight="1">
      <c r="A1440" s="176">
        <v>43192</v>
      </c>
      <c r="B1440" s="50">
        <v>156.23779999999999</v>
      </c>
      <c r="C1440" s="50">
        <v>224.0307</v>
      </c>
      <c r="D1440" s="50"/>
      <c r="E1440" s="50">
        <v>23.62</v>
      </c>
      <c r="F1440" s="51">
        <v>1.7153000000000002E-2</v>
      </c>
      <c r="G1440" s="51">
        <v>2.2459E-2</v>
      </c>
      <c r="H1440" s="51">
        <v>2.3636999999999998E-2</v>
      </c>
      <c r="I1440" s="51">
        <v>2.5468999999999999E-2</v>
      </c>
      <c r="J1440" s="51">
        <v>2.7297999999999999E-2</v>
      </c>
      <c r="K1440" s="51">
        <v>2.6717999999999999E-2</v>
      </c>
      <c r="L1440" s="51">
        <v>2.9618999999999999E-2</v>
      </c>
      <c r="M1440" s="51">
        <v>2.3636999999999998E-2</v>
      </c>
      <c r="N1440" s="51">
        <v>3.56E-2</v>
      </c>
      <c r="O1440" s="52">
        <v>124.41630000000001</v>
      </c>
      <c r="P1440" s="50">
        <v>1520</v>
      </c>
      <c r="Q1440" s="52">
        <v>2900.97</v>
      </c>
      <c r="R1440" s="50">
        <v>5504.2</v>
      </c>
      <c r="S1440" s="30">
        <v>90.150999999999996</v>
      </c>
      <c r="T1440" s="50">
        <v>6.2897999999999996</v>
      </c>
      <c r="U1440" s="50">
        <v>6.2716000000000003</v>
      </c>
      <c r="V1440" s="50" t="s">
        <v>385</v>
      </c>
      <c r="W1440" s="22" t="s">
        <v>385</v>
      </c>
      <c r="X1440" s="22" t="s">
        <v>385</v>
      </c>
    </row>
    <row r="1441" spans="1:24" ht="18.75" customHeight="1">
      <c r="A1441" s="176">
        <v>43189</v>
      </c>
      <c r="B1441" s="50">
        <v>156.10849999999999</v>
      </c>
      <c r="C1441" s="50">
        <v>223.95769999999999</v>
      </c>
      <c r="D1441" s="50"/>
      <c r="E1441" s="50">
        <v>19.97</v>
      </c>
      <c r="F1441" s="51">
        <v>1.7000999999999999E-2</v>
      </c>
      <c r="G1441" s="51">
        <v>2.2661000000000001E-2</v>
      </c>
      <c r="H1441" s="51">
        <v>2.3831000000000001E-2</v>
      </c>
      <c r="I1441" s="51">
        <v>2.562E-2</v>
      </c>
      <c r="J1441" s="51">
        <v>2.7389E-2</v>
      </c>
      <c r="K1441" s="51">
        <v>2.6841E-2</v>
      </c>
      <c r="L1441" s="51">
        <v>2.9737E-2</v>
      </c>
      <c r="M1441" s="51">
        <v>2.3831000000000001E-2</v>
      </c>
      <c r="N1441" s="51">
        <v>3.5580000000000001E-2</v>
      </c>
      <c r="O1441" s="52">
        <v>124.3716</v>
      </c>
      <c r="P1441" s="50">
        <v>1520</v>
      </c>
      <c r="Q1441" s="52">
        <v>2900.97</v>
      </c>
      <c r="R1441" s="50">
        <v>5504.2</v>
      </c>
      <c r="S1441" s="30">
        <v>90.058000000000007</v>
      </c>
      <c r="T1441" s="50">
        <v>6.298</v>
      </c>
      <c r="U1441" s="50">
        <v>6.2857000000000003</v>
      </c>
      <c r="V1441" s="50" t="s">
        <v>385</v>
      </c>
      <c r="W1441" s="22" t="s">
        <v>385</v>
      </c>
      <c r="X1441" s="22" t="s">
        <v>385</v>
      </c>
    </row>
    <row r="1442" spans="1:24" ht="18.75" customHeight="1">
      <c r="A1442" s="176">
        <v>43188</v>
      </c>
      <c r="B1442" s="50">
        <v>156.10849999999999</v>
      </c>
      <c r="C1442" s="50">
        <v>223.95769999999999</v>
      </c>
      <c r="D1442" s="50"/>
      <c r="E1442" s="50">
        <v>19.97</v>
      </c>
      <c r="F1442" s="51">
        <v>1.7000999999999999E-2</v>
      </c>
      <c r="G1442" s="51">
        <v>2.2661000000000001E-2</v>
      </c>
      <c r="H1442" s="51">
        <v>2.3831000000000001E-2</v>
      </c>
      <c r="I1442" s="51">
        <v>2.562E-2</v>
      </c>
      <c r="J1442" s="51">
        <v>2.7389E-2</v>
      </c>
      <c r="K1442" s="51">
        <v>2.6841E-2</v>
      </c>
      <c r="L1442" s="51">
        <v>2.9737E-2</v>
      </c>
      <c r="M1442" s="51">
        <v>2.3831000000000001E-2</v>
      </c>
      <c r="N1442" s="51">
        <v>3.5680000000000003E-2</v>
      </c>
      <c r="O1442" s="52">
        <v>124.3836</v>
      </c>
      <c r="P1442" s="50">
        <v>1520</v>
      </c>
      <c r="Q1442" s="52">
        <v>2900.97</v>
      </c>
      <c r="R1442" s="50">
        <v>5504.2</v>
      </c>
      <c r="S1442" s="30">
        <v>89.372</v>
      </c>
      <c r="T1442" s="50">
        <v>6.2830000000000004</v>
      </c>
      <c r="U1442" s="50">
        <v>6.2682000000000002</v>
      </c>
      <c r="V1442" s="50" t="s">
        <v>385</v>
      </c>
      <c r="W1442" s="22" t="s">
        <v>385</v>
      </c>
      <c r="X1442" s="22" t="s">
        <v>385</v>
      </c>
    </row>
    <row r="1443" spans="1:24" ht="18.75" customHeight="1">
      <c r="A1443" s="176">
        <v>43187</v>
      </c>
      <c r="B1443" s="50">
        <v>155.94049999999999</v>
      </c>
      <c r="C1443" s="50">
        <v>223.886</v>
      </c>
      <c r="D1443" s="50"/>
      <c r="E1443" s="50">
        <v>22.87</v>
      </c>
      <c r="F1443" s="51">
        <v>1.7183E-2</v>
      </c>
      <c r="G1443" s="51">
        <v>2.2842000000000001E-2</v>
      </c>
      <c r="H1443" s="51">
        <v>2.4050999999999999E-2</v>
      </c>
      <c r="I1443" s="51">
        <v>2.5956E-2</v>
      </c>
      <c r="J1443" s="51">
        <v>2.7806999999999998E-2</v>
      </c>
      <c r="K1443" s="51">
        <v>2.7174E-2</v>
      </c>
      <c r="L1443" s="51">
        <v>3.0214000000000001E-2</v>
      </c>
      <c r="M1443" s="51">
        <v>2.4050999999999999E-2</v>
      </c>
      <c r="N1443" s="51">
        <v>3.551E-2</v>
      </c>
      <c r="O1443" s="52">
        <v>124.34520000000001</v>
      </c>
      <c r="P1443" s="50">
        <v>1520</v>
      </c>
      <c r="Q1443" s="52">
        <v>2900.97</v>
      </c>
      <c r="R1443" s="50">
        <v>5504.2</v>
      </c>
      <c r="S1443" s="30">
        <v>89.027000000000001</v>
      </c>
      <c r="T1443" s="50">
        <v>6.2729999999999997</v>
      </c>
      <c r="U1443" s="50">
        <v>6.2539999999999996</v>
      </c>
      <c r="V1443" s="50" t="s">
        <v>385</v>
      </c>
      <c r="W1443" s="22" t="s">
        <v>385</v>
      </c>
      <c r="X1443" s="22" t="s">
        <v>385</v>
      </c>
    </row>
    <row r="1444" spans="1:24" ht="18.75" customHeight="1">
      <c r="A1444" s="176">
        <v>43186</v>
      </c>
      <c r="B1444" s="50">
        <v>155.96719999999999</v>
      </c>
      <c r="C1444" s="50">
        <v>223.7242</v>
      </c>
      <c r="D1444" s="50"/>
      <c r="E1444" s="50">
        <v>22.5</v>
      </c>
      <c r="F1444" s="51">
        <v>1.7516E-2</v>
      </c>
      <c r="G1444" s="51">
        <v>2.2641000000000001E-2</v>
      </c>
      <c r="H1444" s="51">
        <v>2.3831000000000001E-2</v>
      </c>
      <c r="I1444" s="51">
        <v>2.5669999999999998E-2</v>
      </c>
      <c r="J1444" s="51">
        <v>2.7753E-2</v>
      </c>
      <c r="K1444" s="51">
        <v>2.7E-2</v>
      </c>
      <c r="L1444" s="51">
        <v>3.0286E-2</v>
      </c>
      <c r="M1444" s="51">
        <v>2.3831000000000001E-2</v>
      </c>
      <c r="N1444" s="51">
        <v>3.5619999999999999E-2</v>
      </c>
      <c r="O1444" s="52">
        <v>124.3035</v>
      </c>
      <c r="P1444" s="50">
        <v>1520</v>
      </c>
      <c r="Q1444" s="52">
        <v>2900.97</v>
      </c>
      <c r="R1444" s="50">
        <v>5504.2</v>
      </c>
      <c r="S1444" s="30">
        <v>89.436000000000007</v>
      </c>
      <c r="T1444" s="50">
        <v>6.3159999999999998</v>
      </c>
      <c r="U1444" s="50">
        <v>6.3132000000000001</v>
      </c>
      <c r="V1444" s="50" t="s">
        <v>385</v>
      </c>
      <c r="W1444" s="22" t="s">
        <v>385</v>
      </c>
      <c r="X1444" s="22" t="s">
        <v>385</v>
      </c>
    </row>
    <row r="1445" spans="1:24" ht="18.75" customHeight="1">
      <c r="A1445" s="176">
        <v>43185</v>
      </c>
      <c r="B1445" s="50">
        <v>155.66229999999999</v>
      </c>
      <c r="C1445" s="50">
        <v>223.81710000000001</v>
      </c>
      <c r="D1445" s="50"/>
      <c r="E1445" s="50">
        <v>21.03</v>
      </c>
      <c r="F1445" s="51">
        <v>1.7382999999999999E-2</v>
      </c>
      <c r="G1445" s="51">
        <v>2.2703999999999998E-2</v>
      </c>
      <c r="H1445" s="51">
        <v>2.4379999999999999E-2</v>
      </c>
      <c r="I1445" s="51">
        <v>2.6401000000000001E-2</v>
      </c>
      <c r="J1445" s="51">
        <v>2.852E-2</v>
      </c>
      <c r="K1445" s="51">
        <v>2.7747999999999998E-2</v>
      </c>
      <c r="L1445" s="51">
        <v>3.0859000000000001E-2</v>
      </c>
      <c r="M1445" s="51">
        <v>2.4379999999999999E-2</v>
      </c>
      <c r="N1445" s="51">
        <v>3.5279999999999999E-2</v>
      </c>
      <c r="O1445" s="52">
        <v>124.2597</v>
      </c>
      <c r="P1445" s="50">
        <v>1520</v>
      </c>
      <c r="Q1445" s="52">
        <v>2900.97</v>
      </c>
      <c r="R1445" s="50">
        <v>5504.2</v>
      </c>
      <c r="S1445" s="30">
        <v>89.856999999999999</v>
      </c>
      <c r="T1445" s="50">
        <v>6.335</v>
      </c>
      <c r="U1445" s="50">
        <v>6.3395000000000001</v>
      </c>
      <c r="V1445" s="50" t="s">
        <v>385</v>
      </c>
      <c r="W1445" s="22" t="s">
        <v>385</v>
      </c>
      <c r="X1445" s="22" t="s">
        <v>385</v>
      </c>
    </row>
    <row r="1446" spans="1:24" ht="18.75" customHeight="1">
      <c r="A1446" s="176">
        <v>43182</v>
      </c>
      <c r="B1446" s="50">
        <v>155.78559999999999</v>
      </c>
      <c r="C1446" s="50">
        <v>223.91480000000001</v>
      </c>
      <c r="D1446" s="50"/>
      <c r="E1446" s="50">
        <v>24.87</v>
      </c>
      <c r="F1446" s="51">
        <v>1.7153999999999999E-2</v>
      </c>
      <c r="G1446" s="51">
        <v>2.2537999999999999E-2</v>
      </c>
      <c r="H1446" s="51">
        <v>2.4022999999999999E-2</v>
      </c>
      <c r="I1446" s="51">
        <v>2.5992999999999999E-2</v>
      </c>
      <c r="J1446" s="51">
        <v>2.8135E-2</v>
      </c>
      <c r="K1446" s="51">
        <v>2.7373999999999999E-2</v>
      </c>
      <c r="L1446" s="51">
        <v>3.0608E-2</v>
      </c>
      <c r="M1446" s="51">
        <v>2.4022999999999999E-2</v>
      </c>
      <c r="N1446" s="51">
        <v>3.517E-2</v>
      </c>
      <c r="O1446" s="52">
        <v>124.23390000000001</v>
      </c>
      <c r="P1446" s="50">
        <v>1520</v>
      </c>
      <c r="Q1446" s="52">
        <v>2900.97</v>
      </c>
      <c r="R1446" s="50">
        <v>5504.2</v>
      </c>
      <c r="S1446" s="30">
        <v>89.783000000000001</v>
      </c>
      <c r="T1446" s="50">
        <v>6.3231999999999999</v>
      </c>
      <c r="U1446" s="50">
        <v>6.3044000000000002</v>
      </c>
      <c r="V1446" s="50" t="s">
        <v>385</v>
      </c>
      <c r="W1446" s="22" t="s">
        <v>385</v>
      </c>
      <c r="X1446" s="22" t="s">
        <v>385</v>
      </c>
    </row>
    <row r="1447" spans="1:24" ht="18.75" customHeight="1">
      <c r="A1447" s="176">
        <v>43181</v>
      </c>
      <c r="B1447" s="50">
        <v>155.81720000000001</v>
      </c>
      <c r="C1447" s="50">
        <v>224.14930000000001</v>
      </c>
      <c r="D1447" s="50"/>
      <c r="E1447" s="50">
        <v>23.34</v>
      </c>
      <c r="F1447" s="51">
        <v>1.7104999999999999E-2</v>
      </c>
      <c r="G1447" s="51">
        <v>2.2786000000000001E-2</v>
      </c>
      <c r="H1447" s="51">
        <v>2.4268999999999999E-2</v>
      </c>
      <c r="I1447" s="51">
        <v>2.6231000000000001E-2</v>
      </c>
      <c r="J1447" s="51">
        <v>2.8243999999999998E-2</v>
      </c>
      <c r="K1447" s="51">
        <v>2.7522999999999999E-2</v>
      </c>
      <c r="L1447" s="51">
        <v>3.0623999999999998E-2</v>
      </c>
      <c r="M1447" s="51">
        <v>2.4268999999999999E-2</v>
      </c>
      <c r="N1447" s="51">
        <v>3.5290000000000002E-2</v>
      </c>
      <c r="O1447" s="52">
        <v>124.227</v>
      </c>
      <c r="P1447" s="50">
        <v>1520</v>
      </c>
      <c r="Q1447" s="52">
        <v>2900.97</v>
      </c>
      <c r="R1447" s="50">
        <v>5504.2</v>
      </c>
      <c r="S1447" s="30">
        <v>90.370999999999995</v>
      </c>
      <c r="T1447" s="50">
        <v>6.3341000000000003</v>
      </c>
      <c r="U1447" s="50">
        <v>6.3334999999999999</v>
      </c>
      <c r="V1447" s="50" t="s">
        <v>385</v>
      </c>
      <c r="W1447" s="22" t="s">
        <v>385</v>
      </c>
      <c r="X1447" s="22" t="s">
        <v>385</v>
      </c>
    </row>
    <row r="1448" spans="1:24" ht="18.75" customHeight="1">
      <c r="A1448" s="176">
        <v>43180</v>
      </c>
      <c r="B1448" s="50">
        <v>155.4837</v>
      </c>
      <c r="C1448" s="50">
        <v>224.08260000000001</v>
      </c>
      <c r="D1448" s="50"/>
      <c r="E1448" s="50">
        <v>17.86</v>
      </c>
      <c r="F1448" s="51">
        <v>1.7413000000000001E-2</v>
      </c>
      <c r="G1448" s="51">
        <v>2.3054999999999999E-2</v>
      </c>
      <c r="H1448" s="51">
        <v>2.4624E-2</v>
      </c>
      <c r="I1448" s="51">
        <v>2.6741000000000001E-2</v>
      </c>
      <c r="J1448" s="51">
        <v>2.8830000000000001E-2</v>
      </c>
      <c r="K1448" s="51">
        <v>2.8072E-2</v>
      </c>
      <c r="L1448" s="51">
        <v>3.1185999999999998E-2</v>
      </c>
      <c r="M1448" s="51">
        <v>2.4624E-2</v>
      </c>
      <c r="N1448" s="51">
        <v>3.5360000000000003E-2</v>
      </c>
      <c r="O1448" s="52">
        <v>124.22499999999999</v>
      </c>
      <c r="P1448" s="50">
        <v>1520</v>
      </c>
      <c r="Q1448" s="52">
        <v>2900.97</v>
      </c>
      <c r="R1448" s="50">
        <v>5504.2</v>
      </c>
      <c r="S1448" s="30">
        <v>89.765000000000001</v>
      </c>
      <c r="T1448" s="50">
        <v>6.3322000000000003</v>
      </c>
      <c r="U1448" s="50">
        <v>6.3192000000000004</v>
      </c>
      <c r="V1448" s="50" t="s">
        <v>385</v>
      </c>
      <c r="W1448" s="22" t="s">
        <v>385</v>
      </c>
      <c r="X1448" s="22" t="s">
        <v>385</v>
      </c>
    </row>
    <row r="1449" spans="1:24" ht="18.75" customHeight="1">
      <c r="A1449" s="176">
        <v>43179</v>
      </c>
      <c r="B1449" s="50">
        <v>155.55449999999999</v>
      </c>
      <c r="C1449" s="50">
        <v>224.18719999999999</v>
      </c>
      <c r="D1449" s="50"/>
      <c r="E1449" s="50">
        <v>18.2</v>
      </c>
      <c r="F1449" s="51">
        <v>1.7874000000000001E-2</v>
      </c>
      <c r="G1449" s="51">
        <v>2.3448E-2</v>
      </c>
      <c r="H1449" s="51">
        <v>2.4924000000000002E-2</v>
      </c>
      <c r="I1449" s="51">
        <v>2.6962E-2</v>
      </c>
      <c r="J1449" s="51">
        <v>2.8958999999999999E-2</v>
      </c>
      <c r="K1449" s="51">
        <v>2.8296999999999999E-2</v>
      </c>
      <c r="L1449" s="51">
        <v>3.1301000000000002E-2</v>
      </c>
      <c r="M1449" s="51">
        <v>2.4924000000000002E-2</v>
      </c>
      <c r="N1449" s="51">
        <v>3.5340000000000003E-2</v>
      </c>
      <c r="O1449" s="52">
        <v>124.20399999999999</v>
      </c>
      <c r="P1449" s="50">
        <v>1520</v>
      </c>
      <c r="Q1449" s="52">
        <v>2900.97</v>
      </c>
      <c r="R1449" s="50">
        <v>5504.2</v>
      </c>
      <c r="S1449" s="30">
        <v>90.233000000000004</v>
      </c>
      <c r="T1449" s="50">
        <v>6.3348000000000004</v>
      </c>
      <c r="U1449" s="50">
        <v>6.3263999999999996</v>
      </c>
      <c r="V1449" s="50" t="s">
        <v>385</v>
      </c>
      <c r="W1449" s="22" t="s">
        <v>385</v>
      </c>
      <c r="X1449" s="22" t="s">
        <v>385</v>
      </c>
    </row>
    <row r="1450" spans="1:24" ht="18.75" customHeight="1">
      <c r="A1450" s="176">
        <v>43178</v>
      </c>
      <c r="B1450" s="50">
        <v>155.85570000000001</v>
      </c>
      <c r="C1450" s="50">
        <v>224.5762</v>
      </c>
      <c r="D1450" s="50"/>
      <c r="E1450" s="50">
        <v>19.02</v>
      </c>
      <c r="F1450" s="51">
        <v>1.7562000000000001E-2</v>
      </c>
      <c r="G1450" s="51">
        <v>2.3074999999999998E-2</v>
      </c>
      <c r="H1450" s="51">
        <v>2.4568E-2</v>
      </c>
      <c r="I1450" s="51">
        <v>2.6553E-2</v>
      </c>
      <c r="J1450" s="51">
        <v>2.8555000000000001E-2</v>
      </c>
      <c r="K1450" s="51">
        <v>2.7897000000000002E-2</v>
      </c>
      <c r="L1450" s="51">
        <v>3.0859000000000001E-2</v>
      </c>
      <c r="M1450" s="51">
        <v>2.4568E-2</v>
      </c>
      <c r="N1450" s="51">
        <v>3.5520000000000003E-2</v>
      </c>
      <c r="O1450" s="52">
        <v>124.1944</v>
      </c>
      <c r="P1450" s="50">
        <v>1520</v>
      </c>
      <c r="Q1450" s="52">
        <v>2900.97</v>
      </c>
      <c r="R1450" s="50">
        <v>5504.2</v>
      </c>
      <c r="S1450" s="30">
        <v>90.138999999999996</v>
      </c>
      <c r="T1450" s="50">
        <v>6.3220999999999998</v>
      </c>
      <c r="U1450" s="50">
        <v>6.3295000000000003</v>
      </c>
      <c r="V1450" s="50" t="s">
        <v>385</v>
      </c>
      <c r="W1450" s="22" t="s">
        <v>385</v>
      </c>
      <c r="X1450" s="22" t="s">
        <v>385</v>
      </c>
    </row>
    <row r="1451" spans="1:24" ht="18.75" customHeight="1">
      <c r="A1451" s="176">
        <v>43175</v>
      </c>
      <c r="B1451" s="50">
        <v>155.9111</v>
      </c>
      <c r="C1451" s="50">
        <v>224.5909</v>
      </c>
      <c r="D1451" s="50"/>
      <c r="E1451" s="50">
        <v>15.8</v>
      </c>
      <c r="F1451" s="51">
        <v>1.7690999999999998E-2</v>
      </c>
      <c r="G1451" s="51">
        <v>2.2908999999999999E-2</v>
      </c>
      <c r="H1451" s="51">
        <v>2.4431000000000001E-2</v>
      </c>
      <c r="I1451" s="51">
        <v>2.6418000000000001E-2</v>
      </c>
      <c r="J1451" s="51">
        <v>2.8445000000000002E-2</v>
      </c>
      <c r="K1451" s="51">
        <v>2.7772000000000002E-2</v>
      </c>
      <c r="L1451" s="51">
        <v>3.0769999999999999E-2</v>
      </c>
      <c r="M1451" s="51">
        <v>2.4431000000000001E-2</v>
      </c>
      <c r="N1451" s="51">
        <v>3.5520000000000003E-2</v>
      </c>
      <c r="O1451" s="52">
        <v>124.1926</v>
      </c>
      <c r="P1451" s="50">
        <v>1520</v>
      </c>
      <c r="Q1451" s="52">
        <v>2900.97</v>
      </c>
      <c r="R1451" s="50">
        <v>5504.2</v>
      </c>
      <c r="S1451" s="30">
        <v>89.703999999999994</v>
      </c>
      <c r="T1451" s="50">
        <v>6.3179999999999996</v>
      </c>
      <c r="U1451" s="50">
        <v>6.3071000000000002</v>
      </c>
      <c r="V1451" s="50" t="s">
        <v>385</v>
      </c>
      <c r="W1451" s="22" t="s">
        <v>385</v>
      </c>
      <c r="X1451" s="22" t="s">
        <v>385</v>
      </c>
    </row>
    <row r="1452" spans="1:24" ht="18.75" customHeight="1">
      <c r="A1452" s="176">
        <v>43174</v>
      </c>
      <c r="B1452" s="50">
        <v>156.04929999999999</v>
      </c>
      <c r="C1452" s="50">
        <v>224.72710000000001</v>
      </c>
      <c r="D1452" s="50"/>
      <c r="E1452" s="50">
        <v>16.59</v>
      </c>
      <c r="F1452" s="51">
        <v>1.7616E-2</v>
      </c>
      <c r="G1452" s="51">
        <v>2.2846000000000002E-2</v>
      </c>
      <c r="H1452" s="51">
        <v>2.4294E-2</v>
      </c>
      <c r="I1452" s="51">
        <v>2.6249000000000001E-2</v>
      </c>
      <c r="J1452" s="51">
        <v>2.828E-2</v>
      </c>
      <c r="K1452" s="51">
        <v>2.7623000000000002E-2</v>
      </c>
      <c r="L1452" s="51">
        <v>3.0584E-2</v>
      </c>
      <c r="M1452" s="51">
        <v>2.4294E-2</v>
      </c>
      <c r="N1452" s="51">
        <v>3.5589999999999997E-2</v>
      </c>
      <c r="O1452" s="52">
        <v>124.188</v>
      </c>
      <c r="P1452" s="50">
        <v>1520</v>
      </c>
      <c r="Q1452" s="52">
        <v>2900.97</v>
      </c>
      <c r="R1452" s="50">
        <v>5504.2</v>
      </c>
      <c r="S1452" s="30">
        <v>89.664000000000001</v>
      </c>
      <c r="T1452" s="50">
        <v>6.3216999999999999</v>
      </c>
      <c r="U1452" s="50">
        <v>6.3266999999999998</v>
      </c>
      <c r="V1452" s="50" t="s">
        <v>385</v>
      </c>
      <c r="W1452" s="22" t="s">
        <v>385</v>
      </c>
      <c r="X1452" s="22" t="s">
        <v>385</v>
      </c>
    </row>
    <row r="1453" spans="1:24" ht="18.75" customHeight="1">
      <c r="A1453" s="176">
        <v>43173</v>
      </c>
      <c r="B1453" s="50">
        <v>156.1703</v>
      </c>
      <c r="C1453" s="50">
        <v>224.67169999999999</v>
      </c>
      <c r="D1453" s="50"/>
      <c r="E1453" s="50">
        <v>17.23</v>
      </c>
      <c r="F1453" s="51">
        <v>1.7489000000000001E-2</v>
      </c>
      <c r="G1453" s="51">
        <v>2.2579999999999999E-2</v>
      </c>
      <c r="H1453" s="51">
        <v>2.4076E-2</v>
      </c>
      <c r="I1453" s="51">
        <v>2.6096999999999999E-2</v>
      </c>
      <c r="J1453" s="51">
        <v>2.8170000000000001E-2</v>
      </c>
      <c r="K1453" s="51">
        <v>2.7498999999999999E-2</v>
      </c>
      <c r="L1453" s="51">
        <v>3.0568000000000001E-2</v>
      </c>
      <c r="M1453" s="51">
        <v>2.4076E-2</v>
      </c>
      <c r="N1453" s="51">
        <v>3.5450000000000002E-2</v>
      </c>
      <c r="O1453" s="52">
        <v>124.167</v>
      </c>
      <c r="P1453" s="50">
        <v>1520</v>
      </c>
      <c r="Q1453" s="52">
        <v>2900.97</v>
      </c>
      <c r="R1453" s="50">
        <v>5504.2</v>
      </c>
      <c r="S1453" s="30">
        <v>89.894999999999996</v>
      </c>
      <c r="T1453" s="50">
        <v>6.3295000000000003</v>
      </c>
      <c r="U1453" s="50">
        <v>6.3247</v>
      </c>
      <c r="V1453" s="50" t="s">
        <v>385</v>
      </c>
      <c r="W1453" s="22" t="s">
        <v>385</v>
      </c>
      <c r="X1453" s="22" t="s">
        <v>385</v>
      </c>
    </row>
    <row r="1454" spans="1:24" ht="18.75" customHeight="1">
      <c r="A1454" s="176">
        <v>43172</v>
      </c>
      <c r="B1454" s="50">
        <v>156.0411</v>
      </c>
      <c r="C1454" s="50">
        <v>224.67679999999999</v>
      </c>
      <c r="D1454" s="50"/>
      <c r="E1454" s="50">
        <v>16.350000000000001</v>
      </c>
      <c r="F1454" s="51">
        <v>1.703E-2</v>
      </c>
      <c r="G1454" s="51">
        <v>2.2539E-2</v>
      </c>
      <c r="H1454" s="51">
        <v>2.4129999999999999E-2</v>
      </c>
      <c r="I1454" s="51">
        <v>2.6180999999999999E-2</v>
      </c>
      <c r="J1454" s="51">
        <v>2.8426E-2</v>
      </c>
      <c r="K1454" s="51">
        <v>2.7698E-2</v>
      </c>
      <c r="L1454" s="51">
        <v>3.0981000000000002E-2</v>
      </c>
      <c r="M1454" s="51">
        <v>2.4129999999999999E-2</v>
      </c>
      <c r="N1454" s="51">
        <v>3.5380000000000002E-2</v>
      </c>
      <c r="O1454" s="52">
        <v>124.1332</v>
      </c>
      <c r="P1454" s="50">
        <v>1520</v>
      </c>
      <c r="Q1454" s="52">
        <v>2900.97</v>
      </c>
      <c r="R1454" s="50">
        <v>5504.2</v>
      </c>
      <c r="S1454" s="30">
        <v>90.093000000000004</v>
      </c>
      <c r="T1454" s="50">
        <v>6.3343999999999996</v>
      </c>
      <c r="U1454" s="50">
        <v>6.3305999999999996</v>
      </c>
      <c r="V1454" s="50" t="s">
        <v>385</v>
      </c>
      <c r="W1454" s="22" t="s">
        <v>385</v>
      </c>
      <c r="X1454" s="22" t="s">
        <v>385</v>
      </c>
    </row>
    <row r="1455" spans="1:24" ht="18.75" customHeight="1">
      <c r="A1455" s="176">
        <v>43171</v>
      </c>
      <c r="B1455" s="50">
        <v>156.01320000000001</v>
      </c>
      <c r="C1455" s="50">
        <v>224.70339999999999</v>
      </c>
      <c r="D1455" s="50"/>
      <c r="E1455" s="50">
        <v>15.78</v>
      </c>
      <c r="F1455" s="51">
        <v>1.6743999999999998E-2</v>
      </c>
      <c r="G1455" s="51">
        <v>2.2620000000000001E-2</v>
      </c>
      <c r="H1455" s="51">
        <v>2.4192999999999999E-2</v>
      </c>
      <c r="I1455" s="51">
        <v>2.6349999999999998E-2</v>
      </c>
      <c r="J1455" s="51">
        <v>2.8681000000000002E-2</v>
      </c>
      <c r="K1455" s="51">
        <v>2.7921000000000001E-2</v>
      </c>
      <c r="L1455" s="51">
        <v>3.1292E-2</v>
      </c>
      <c r="M1455" s="51">
        <v>2.4192999999999999E-2</v>
      </c>
      <c r="N1455" s="51">
        <v>3.5279999999999999E-2</v>
      </c>
      <c r="O1455" s="52">
        <v>124.1318</v>
      </c>
      <c r="P1455" s="50">
        <v>1520</v>
      </c>
      <c r="Q1455" s="52">
        <v>2900.97</v>
      </c>
      <c r="R1455" s="50">
        <v>5504.2</v>
      </c>
      <c r="S1455" s="30">
        <v>90.179000000000002</v>
      </c>
      <c r="T1455" s="50">
        <v>6.3422000000000001</v>
      </c>
      <c r="U1455" s="50">
        <v>6.3433999999999999</v>
      </c>
      <c r="V1455" s="50" t="s">
        <v>385</v>
      </c>
      <c r="W1455" s="22" t="s">
        <v>385</v>
      </c>
      <c r="X1455" s="22" t="s">
        <v>385</v>
      </c>
    </row>
    <row r="1456" spans="1:24" ht="18.75" customHeight="1">
      <c r="A1456" s="176">
        <v>43168</v>
      </c>
      <c r="B1456" s="50">
        <v>155.8742</v>
      </c>
      <c r="C1456" s="50">
        <v>224.67679999999999</v>
      </c>
      <c r="D1456" s="50"/>
      <c r="E1456" s="50">
        <v>14.64</v>
      </c>
      <c r="F1456" s="51">
        <v>1.6591999999999999E-2</v>
      </c>
      <c r="G1456" s="51">
        <v>2.2579999999999999E-2</v>
      </c>
      <c r="H1456" s="51">
        <v>2.4303000000000002E-2</v>
      </c>
      <c r="I1456" s="51">
        <v>2.6502000000000001E-2</v>
      </c>
      <c r="J1456" s="51">
        <v>2.8937999999999998E-2</v>
      </c>
      <c r="K1456" s="51">
        <v>2.8094999999999998E-2</v>
      </c>
      <c r="L1456" s="51">
        <v>3.1579999999999997E-2</v>
      </c>
      <c r="M1456" s="51">
        <v>2.4303000000000002E-2</v>
      </c>
      <c r="N1456" s="51">
        <v>3.5299999999999998E-2</v>
      </c>
      <c r="O1456" s="52">
        <v>124.1275</v>
      </c>
      <c r="P1456" s="50">
        <v>1520</v>
      </c>
      <c r="Q1456" s="52">
        <v>2900.97</v>
      </c>
      <c r="R1456" s="50">
        <v>5504.2</v>
      </c>
      <c r="S1456" s="30">
        <v>89.637</v>
      </c>
      <c r="T1456" s="50">
        <v>6.3254000000000001</v>
      </c>
      <c r="U1456" s="50">
        <v>6.3198999999999996</v>
      </c>
      <c r="V1456" s="50" t="s">
        <v>385</v>
      </c>
      <c r="W1456" s="22" t="s">
        <v>385</v>
      </c>
      <c r="X1456" s="22" t="s">
        <v>385</v>
      </c>
    </row>
    <row r="1457" spans="1:24" ht="18.75" customHeight="1">
      <c r="A1457" s="176">
        <v>43167</v>
      </c>
      <c r="B1457" s="50">
        <v>156.03630000000001</v>
      </c>
      <c r="C1457" s="50">
        <v>224.5711</v>
      </c>
      <c r="D1457" s="50"/>
      <c r="E1457" s="50">
        <v>16.54</v>
      </c>
      <c r="F1457" s="51">
        <v>1.6542999999999999E-2</v>
      </c>
      <c r="G1457" s="51">
        <v>2.2498000000000001E-2</v>
      </c>
      <c r="H1457" s="51">
        <v>2.4131E-2</v>
      </c>
      <c r="I1457" s="51">
        <v>2.63E-2</v>
      </c>
      <c r="J1457" s="51">
        <v>2.8570999999999999E-2</v>
      </c>
      <c r="K1457" s="51">
        <v>2.7822E-2</v>
      </c>
      <c r="L1457" s="51">
        <v>3.1217999999999999E-2</v>
      </c>
      <c r="M1457" s="51">
        <v>2.4131E-2</v>
      </c>
      <c r="N1457" s="51">
        <v>3.5299999999999998E-2</v>
      </c>
      <c r="O1457" s="52">
        <v>124.12130000000001</v>
      </c>
      <c r="P1457" s="50">
        <v>1520</v>
      </c>
      <c r="Q1457" s="52">
        <v>2900.97</v>
      </c>
      <c r="R1457" s="50">
        <v>5504.2</v>
      </c>
      <c r="S1457" s="30">
        <v>89.617999999999995</v>
      </c>
      <c r="T1457" s="50">
        <v>6.3144999999999998</v>
      </c>
      <c r="U1457" s="50">
        <v>6.3105000000000002</v>
      </c>
      <c r="V1457" s="50" t="s">
        <v>385</v>
      </c>
      <c r="W1457" s="22" t="s">
        <v>385</v>
      </c>
      <c r="X1457" s="22" t="s">
        <v>385</v>
      </c>
    </row>
    <row r="1458" spans="1:24" ht="18.75" customHeight="1">
      <c r="A1458" s="176">
        <v>43166</v>
      </c>
      <c r="B1458" s="50">
        <v>155.93549999999999</v>
      </c>
      <c r="C1458" s="50">
        <v>225.0027</v>
      </c>
      <c r="D1458" s="50"/>
      <c r="E1458" s="50">
        <v>17.760000000000002</v>
      </c>
      <c r="F1458" s="51">
        <v>1.6747999999999999E-2</v>
      </c>
      <c r="G1458" s="51">
        <v>2.2519000000000001E-2</v>
      </c>
      <c r="H1458" s="51">
        <v>2.4157999999999999E-2</v>
      </c>
      <c r="I1458" s="51">
        <v>2.6485000000000002E-2</v>
      </c>
      <c r="J1458" s="51">
        <v>2.8826999999999998E-2</v>
      </c>
      <c r="K1458" s="51">
        <v>2.8094999999999998E-2</v>
      </c>
      <c r="L1458" s="51">
        <v>3.1497999999999998E-2</v>
      </c>
      <c r="M1458" s="51">
        <v>2.4157999999999999E-2</v>
      </c>
      <c r="N1458" s="51">
        <v>3.5299999999999998E-2</v>
      </c>
      <c r="O1458" s="52">
        <v>124.1251</v>
      </c>
      <c r="P1458" s="50">
        <v>1520</v>
      </c>
      <c r="Q1458" s="52">
        <v>2900.97</v>
      </c>
      <c r="R1458" s="50">
        <v>5504.2</v>
      </c>
      <c r="S1458" s="30">
        <v>90.08</v>
      </c>
      <c r="T1458" s="50">
        <v>6.3495999999999997</v>
      </c>
      <c r="U1458" s="50">
        <v>6.3349000000000002</v>
      </c>
      <c r="V1458" s="50" t="s">
        <v>385</v>
      </c>
      <c r="W1458" s="22" t="s">
        <v>385</v>
      </c>
      <c r="X1458" s="22" t="s">
        <v>385</v>
      </c>
    </row>
    <row r="1459" spans="1:24" ht="18.75" customHeight="1">
      <c r="A1459" s="176">
        <v>43165</v>
      </c>
      <c r="B1459" s="50">
        <v>156.03989999999999</v>
      </c>
      <c r="C1459" s="50">
        <v>225.12639999999999</v>
      </c>
      <c r="D1459" s="50"/>
      <c r="E1459" s="50">
        <v>18.36</v>
      </c>
      <c r="F1459" s="51">
        <v>1.6621E-2</v>
      </c>
      <c r="G1459" s="51">
        <v>2.2499000000000002E-2</v>
      </c>
      <c r="H1459" s="51">
        <v>2.4184000000000001E-2</v>
      </c>
      <c r="I1459" s="51">
        <v>2.6536000000000001E-2</v>
      </c>
      <c r="J1459" s="51">
        <v>2.8863E-2</v>
      </c>
      <c r="K1459" s="51">
        <v>2.8143999999999999E-2</v>
      </c>
      <c r="L1459" s="51">
        <v>3.1531000000000003E-2</v>
      </c>
      <c r="M1459" s="51">
        <v>2.4184000000000001E-2</v>
      </c>
      <c r="N1459" s="51">
        <v>3.5479999999999998E-2</v>
      </c>
      <c r="O1459" s="52">
        <v>124.1058</v>
      </c>
      <c r="P1459" s="50">
        <v>1520</v>
      </c>
      <c r="Q1459" s="52">
        <v>2900.97</v>
      </c>
      <c r="R1459" s="50">
        <v>5504.2</v>
      </c>
      <c r="S1459" s="30">
        <v>89.935000000000002</v>
      </c>
      <c r="T1459" s="50">
        <v>6.3453999999999997</v>
      </c>
      <c r="U1459" s="50">
        <v>6.3407</v>
      </c>
      <c r="V1459" s="50" t="s">
        <v>385</v>
      </c>
      <c r="W1459" s="22" t="s">
        <v>385</v>
      </c>
      <c r="X1459" s="22" t="s">
        <v>385</v>
      </c>
    </row>
    <row r="1460" spans="1:24" ht="18.75" customHeight="1">
      <c r="A1460" s="176">
        <v>43164</v>
      </c>
      <c r="B1460" s="50">
        <v>156.0128</v>
      </c>
      <c r="C1460" s="50">
        <v>225.2567</v>
      </c>
      <c r="D1460" s="50"/>
      <c r="E1460" s="50">
        <v>18.73</v>
      </c>
      <c r="F1460" s="51">
        <v>1.6565E-2</v>
      </c>
      <c r="G1460" s="51">
        <v>2.2377999999999999E-2</v>
      </c>
      <c r="H1460" s="51">
        <v>2.4017E-2</v>
      </c>
      <c r="I1460" s="51">
        <v>2.6450999999999999E-2</v>
      </c>
      <c r="J1460" s="51">
        <v>2.8808E-2</v>
      </c>
      <c r="K1460" s="51">
        <v>2.8070000000000001E-2</v>
      </c>
      <c r="L1460" s="51">
        <v>3.1531000000000003E-2</v>
      </c>
      <c r="M1460" s="51">
        <v>2.4017E-2</v>
      </c>
      <c r="N1460" s="51">
        <v>3.5479999999999998E-2</v>
      </c>
      <c r="O1460" s="52">
        <v>124.0962</v>
      </c>
      <c r="P1460" s="50">
        <v>1520</v>
      </c>
      <c r="Q1460" s="52">
        <v>2900.97</v>
      </c>
      <c r="R1460" s="50">
        <v>5504.2</v>
      </c>
      <c r="S1460" s="30">
        <v>90.323999999999998</v>
      </c>
      <c r="T1460" s="50">
        <v>6.3582000000000001</v>
      </c>
      <c r="U1460" s="50">
        <v>6.3475000000000001</v>
      </c>
      <c r="V1460" s="50" t="s">
        <v>385</v>
      </c>
      <c r="W1460" s="22" t="s">
        <v>385</v>
      </c>
      <c r="X1460" s="22" t="s">
        <v>385</v>
      </c>
    </row>
    <row r="1461" spans="1:24" ht="18.75" customHeight="1">
      <c r="A1461" s="176">
        <v>43161</v>
      </c>
      <c r="B1461" s="50">
        <v>156.0814</v>
      </c>
      <c r="C1461" s="50">
        <v>225.16919999999999</v>
      </c>
      <c r="D1461" s="50"/>
      <c r="E1461" s="50">
        <v>19.59</v>
      </c>
      <c r="F1461" s="51">
        <v>1.6386999999999999E-2</v>
      </c>
      <c r="G1461" s="51">
        <v>2.2418E-2</v>
      </c>
      <c r="H1461" s="51">
        <v>2.3959999999999999E-2</v>
      </c>
      <c r="I1461" s="51">
        <v>2.6283000000000001E-2</v>
      </c>
      <c r="J1461" s="51">
        <v>2.8642999999999998E-2</v>
      </c>
      <c r="K1461" s="51">
        <v>2.7871E-2</v>
      </c>
      <c r="L1461" s="51">
        <v>3.1398000000000002E-2</v>
      </c>
      <c r="M1461" s="51">
        <v>2.3959999999999999E-2</v>
      </c>
      <c r="N1461" s="51">
        <v>3.5479999999999998E-2</v>
      </c>
      <c r="O1461" s="52">
        <v>124.0938</v>
      </c>
      <c r="P1461" s="50">
        <v>1520</v>
      </c>
      <c r="Q1461" s="52">
        <v>2900.97</v>
      </c>
      <c r="R1461" s="50">
        <v>5504.2</v>
      </c>
      <c r="S1461" s="30">
        <v>90.613</v>
      </c>
      <c r="T1461" s="50">
        <v>6.3310000000000004</v>
      </c>
      <c r="U1461" s="50">
        <v>6.3311000000000002</v>
      </c>
      <c r="V1461" s="50" t="s">
        <v>385</v>
      </c>
      <c r="W1461" s="22" t="s">
        <v>385</v>
      </c>
      <c r="X1461" s="22" t="s">
        <v>385</v>
      </c>
    </row>
    <row r="1462" spans="1:24" ht="18.75" customHeight="1">
      <c r="A1462" s="176">
        <v>43160</v>
      </c>
      <c r="B1462" s="50">
        <v>156.40430000000001</v>
      </c>
      <c r="C1462" s="50">
        <v>225.2234</v>
      </c>
      <c r="D1462" s="50"/>
      <c r="E1462" s="50">
        <v>22.47</v>
      </c>
      <c r="F1462" s="51">
        <v>1.6108999999999998E-2</v>
      </c>
      <c r="G1462" s="51">
        <v>2.2117000000000001E-2</v>
      </c>
      <c r="H1462" s="51">
        <v>2.3570000000000001E-2</v>
      </c>
      <c r="I1462" s="51">
        <v>2.5797E-2</v>
      </c>
      <c r="J1462" s="51">
        <v>2.8077999999999999E-2</v>
      </c>
      <c r="K1462" s="51">
        <v>2.7327000000000001E-2</v>
      </c>
      <c r="L1462" s="51">
        <v>3.0834E-2</v>
      </c>
      <c r="M1462" s="51">
        <v>2.3570000000000001E-2</v>
      </c>
      <c r="N1462" s="51">
        <v>3.5479999999999998E-2</v>
      </c>
      <c r="O1462" s="52">
        <v>124.0907</v>
      </c>
      <c r="P1462" s="50">
        <v>1520</v>
      </c>
      <c r="Q1462" s="52">
        <v>2923.2200000000003</v>
      </c>
      <c r="R1462" s="50">
        <v>5464.2</v>
      </c>
      <c r="S1462" s="30">
        <v>90.355000000000004</v>
      </c>
      <c r="T1462" s="50">
        <v>6.3169000000000004</v>
      </c>
      <c r="U1462" s="50">
        <v>6.3263999999999996</v>
      </c>
      <c r="V1462" s="50" t="s">
        <v>385</v>
      </c>
      <c r="W1462" s="22" t="s">
        <v>385</v>
      </c>
      <c r="X1462" s="22" t="s">
        <v>385</v>
      </c>
    </row>
    <row r="1463" spans="1:24" ht="18.75" customHeight="1">
      <c r="A1463" s="176">
        <v>43159</v>
      </c>
      <c r="B1463" s="50">
        <v>156.01480000000001</v>
      </c>
      <c r="C1463" s="50">
        <v>225.27420000000001</v>
      </c>
      <c r="D1463" s="50"/>
      <c r="E1463" s="50">
        <v>19.850000000000001</v>
      </c>
      <c r="F1463" s="51">
        <v>1.6518000000000001E-2</v>
      </c>
      <c r="G1463" s="51">
        <v>2.2499999999999999E-2</v>
      </c>
      <c r="H1463" s="51">
        <v>2.4065E-2</v>
      </c>
      <c r="I1463" s="51">
        <v>2.6401000000000001E-2</v>
      </c>
      <c r="J1463" s="51">
        <v>2.8605999999999999E-2</v>
      </c>
      <c r="K1463" s="51">
        <v>2.7945000000000001E-2</v>
      </c>
      <c r="L1463" s="51">
        <v>3.1241999999999999E-2</v>
      </c>
      <c r="M1463" s="51">
        <v>2.4065E-2</v>
      </c>
      <c r="N1463" s="51">
        <v>3.5479999999999998E-2</v>
      </c>
      <c r="O1463" s="52">
        <v>124.07729999999999</v>
      </c>
      <c r="P1463" s="50">
        <v>1520</v>
      </c>
      <c r="Q1463" s="52">
        <v>2923.2200000000003</v>
      </c>
      <c r="R1463" s="50">
        <v>5464.2</v>
      </c>
      <c r="S1463" s="30">
        <v>89.852999999999994</v>
      </c>
      <c r="T1463" s="50">
        <v>6.3160999999999996</v>
      </c>
      <c r="U1463" s="50">
        <v>6.2946</v>
      </c>
      <c r="V1463" s="50" t="s">
        <v>385</v>
      </c>
      <c r="W1463" s="22" t="s">
        <v>385</v>
      </c>
      <c r="X1463" s="22" t="s">
        <v>385</v>
      </c>
    </row>
    <row r="1464" spans="1:24" ht="18.75" customHeight="1">
      <c r="A1464" s="176">
        <v>43158</v>
      </c>
      <c r="B1464" s="50">
        <v>155.78809999999999</v>
      </c>
      <c r="C1464" s="50">
        <v>225.28989999999999</v>
      </c>
      <c r="D1464" s="50"/>
      <c r="E1464" s="50">
        <v>18.59</v>
      </c>
      <c r="F1464" s="51">
        <v>1.6596E-2</v>
      </c>
      <c r="G1464" s="51">
        <v>2.2599999999999999E-2</v>
      </c>
      <c r="H1464" s="51">
        <v>2.4174000000000001E-2</v>
      </c>
      <c r="I1464" s="51">
        <v>2.6603000000000002E-2</v>
      </c>
      <c r="J1464" s="51">
        <v>2.8934000000000001E-2</v>
      </c>
      <c r="K1464" s="51">
        <v>2.8268000000000001E-2</v>
      </c>
      <c r="L1464" s="51">
        <v>3.1587999999999998E-2</v>
      </c>
      <c r="M1464" s="51">
        <v>2.4174000000000001E-2</v>
      </c>
      <c r="N1464" s="51">
        <v>3.542E-2</v>
      </c>
      <c r="O1464" s="52">
        <v>124.04519999999999</v>
      </c>
      <c r="P1464" s="50">
        <v>1520</v>
      </c>
      <c r="Q1464" s="52">
        <v>2923.2200000000003</v>
      </c>
      <c r="R1464" s="50">
        <v>5464.2</v>
      </c>
      <c r="S1464" s="30">
        <v>89.882999999999996</v>
      </c>
      <c r="T1464" s="50">
        <v>6.3372000000000002</v>
      </c>
      <c r="U1464" s="50">
        <v>6.3262</v>
      </c>
      <c r="V1464" s="50" t="s">
        <v>385</v>
      </c>
      <c r="W1464" s="22" t="s">
        <v>385</v>
      </c>
      <c r="X1464" s="22" t="s">
        <v>385</v>
      </c>
    </row>
    <row r="1465" spans="1:24" ht="18.75" customHeight="1">
      <c r="A1465" s="176">
        <v>43157</v>
      </c>
      <c r="B1465" s="50">
        <v>156.0592</v>
      </c>
      <c r="C1465" s="50">
        <v>225.23589999999999</v>
      </c>
      <c r="D1465" s="50"/>
      <c r="E1465" s="50">
        <v>15.8</v>
      </c>
      <c r="F1465" s="51">
        <v>1.6386999999999999E-2</v>
      </c>
      <c r="G1465" s="51">
        <v>2.2218999999999999E-2</v>
      </c>
      <c r="H1465" s="51">
        <v>2.3705E-2</v>
      </c>
      <c r="I1465" s="51">
        <v>2.6099000000000001E-2</v>
      </c>
      <c r="J1465" s="51">
        <v>2.8622999999999999E-2</v>
      </c>
      <c r="K1465" s="51">
        <v>2.7820999999999999E-2</v>
      </c>
      <c r="L1465" s="51">
        <v>3.1530000000000002E-2</v>
      </c>
      <c r="M1465" s="51">
        <v>2.3705E-2</v>
      </c>
      <c r="N1465" s="51">
        <v>3.5720000000000002E-2</v>
      </c>
      <c r="O1465" s="52">
        <v>124.0188</v>
      </c>
      <c r="P1465" s="50">
        <v>1520</v>
      </c>
      <c r="Q1465" s="52">
        <v>2923.2200000000003</v>
      </c>
      <c r="R1465" s="50">
        <v>5464.2</v>
      </c>
      <c r="S1465" s="30">
        <v>89.736000000000004</v>
      </c>
      <c r="T1465" s="50">
        <v>6.3526999999999996</v>
      </c>
      <c r="U1465" s="50">
        <v>6.3342999999999998</v>
      </c>
      <c r="V1465" s="50" t="s">
        <v>385</v>
      </c>
      <c r="W1465" s="22" t="s">
        <v>385</v>
      </c>
      <c r="X1465" s="22" t="s">
        <v>385</v>
      </c>
    </row>
    <row r="1466" spans="1:24" ht="18.75" customHeight="1">
      <c r="A1466" s="176">
        <v>43154</v>
      </c>
      <c r="B1466" s="50">
        <v>155.94589999999999</v>
      </c>
      <c r="C1466" s="50">
        <v>225.02690000000001</v>
      </c>
      <c r="D1466" s="50"/>
      <c r="E1466" s="50">
        <v>16.489999999999998</v>
      </c>
      <c r="F1466" s="51">
        <v>1.6386999999999999E-2</v>
      </c>
      <c r="G1466" s="51">
        <v>2.2380000000000001E-2</v>
      </c>
      <c r="H1466" s="51">
        <v>2.3869000000000001E-2</v>
      </c>
      <c r="I1466" s="51">
        <v>2.6183000000000001E-2</v>
      </c>
      <c r="J1466" s="51">
        <v>2.8660000000000001E-2</v>
      </c>
      <c r="K1466" s="51">
        <v>2.7896000000000001E-2</v>
      </c>
      <c r="L1466" s="51">
        <v>3.1555E-2</v>
      </c>
      <c r="M1466" s="51">
        <v>2.3869000000000001E-2</v>
      </c>
      <c r="N1466" s="51">
        <v>3.6220000000000002E-2</v>
      </c>
      <c r="O1466" s="52">
        <v>124.0385</v>
      </c>
      <c r="P1466" s="50">
        <v>1520</v>
      </c>
      <c r="Q1466" s="52">
        <v>2923.2200000000003</v>
      </c>
      <c r="R1466" s="50">
        <v>5464.2</v>
      </c>
      <c r="S1466" s="30">
        <v>90</v>
      </c>
      <c r="T1466" s="50">
        <v>6.3414999999999999</v>
      </c>
      <c r="U1466" s="50">
        <v>6.3376000000000001</v>
      </c>
      <c r="V1466" s="50" t="s">
        <v>385</v>
      </c>
      <c r="W1466" s="22" t="s">
        <v>385</v>
      </c>
      <c r="X1466" s="22" t="s">
        <v>385</v>
      </c>
    </row>
    <row r="1467" spans="1:24" ht="18.75" customHeight="1">
      <c r="A1467" s="176">
        <v>43153</v>
      </c>
      <c r="B1467" s="50">
        <v>155.70330000000001</v>
      </c>
      <c r="C1467" s="50">
        <v>224.9477</v>
      </c>
      <c r="D1467" s="50"/>
      <c r="E1467" s="50">
        <v>18.72</v>
      </c>
      <c r="F1467" s="51">
        <v>1.6337999999999998E-2</v>
      </c>
      <c r="G1467" s="51">
        <v>2.2460000000000001E-2</v>
      </c>
      <c r="H1467" s="51">
        <v>2.4084999999999999E-2</v>
      </c>
      <c r="I1467" s="51">
        <v>2.6551999999999999E-2</v>
      </c>
      <c r="J1467" s="51">
        <v>2.9207E-2</v>
      </c>
      <c r="K1467" s="51">
        <v>2.8344999999999999E-2</v>
      </c>
      <c r="L1467" s="51">
        <v>3.2062E-2</v>
      </c>
      <c r="M1467" s="51">
        <v>2.4084999999999999E-2</v>
      </c>
      <c r="N1467" s="51">
        <v>3.6159999999999998E-2</v>
      </c>
      <c r="O1467" s="52">
        <v>124.026</v>
      </c>
      <c r="P1467" s="50">
        <v>1520</v>
      </c>
      <c r="Q1467" s="52">
        <v>2923.2200000000003</v>
      </c>
      <c r="R1467" s="50">
        <v>5464.2</v>
      </c>
      <c r="S1467" s="30">
        <v>89.715999999999994</v>
      </c>
      <c r="T1467" s="50">
        <v>6.3414999999999999</v>
      </c>
      <c r="U1467" s="50">
        <v>6.3404999999999996</v>
      </c>
      <c r="V1467" s="50" t="s">
        <v>385</v>
      </c>
      <c r="W1467" s="22" t="s">
        <v>385</v>
      </c>
      <c r="X1467" s="22" t="s">
        <v>385</v>
      </c>
    </row>
    <row r="1468" spans="1:24" ht="18.75" customHeight="1">
      <c r="A1468" s="176">
        <v>43152</v>
      </c>
      <c r="B1468" s="50">
        <v>155.53200000000001</v>
      </c>
      <c r="C1468" s="50">
        <v>225.00720000000001</v>
      </c>
      <c r="D1468" s="50"/>
      <c r="E1468" s="50">
        <v>20.02</v>
      </c>
      <c r="F1468" s="51">
        <v>1.6389999999999998E-2</v>
      </c>
      <c r="G1468" s="51">
        <v>2.2661000000000001E-2</v>
      </c>
      <c r="H1468" s="51">
        <v>2.4358000000000001E-2</v>
      </c>
      <c r="I1468" s="51">
        <v>2.6858E-2</v>
      </c>
      <c r="J1468" s="51">
        <v>2.9499999999999998E-2</v>
      </c>
      <c r="K1468" s="51">
        <v>2.8672E-2</v>
      </c>
      <c r="L1468" s="51">
        <v>3.2204000000000003E-2</v>
      </c>
      <c r="M1468" s="51">
        <v>2.4358000000000001E-2</v>
      </c>
      <c r="N1468" s="51">
        <v>3.6159999999999998E-2</v>
      </c>
      <c r="O1468" s="52">
        <v>124.0136</v>
      </c>
      <c r="P1468" s="50">
        <v>1520</v>
      </c>
      <c r="Q1468" s="52">
        <v>2923.2200000000003</v>
      </c>
      <c r="R1468" s="50">
        <v>5464.2</v>
      </c>
      <c r="S1468" s="30">
        <v>89.1</v>
      </c>
      <c r="T1468" s="50">
        <v>6.3414999999999999</v>
      </c>
      <c r="U1468" s="50">
        <v>6.3053999999999997</v>
      </c>
      <c r="V1468" s="50" t="s">
        <v>385</v>
      </c>
      <c r="W1468" s="22" t="s">
        <v>385</v>
      </c>
      <c r="X1468" s="22" t="s">
        <v>385</v>
      </c>
    </row>
    <row r="1469" spans="1:24" ht="18.75" customHeight="1">
      <c r="A1469" s="176">
        <v>43151</v>
      </c>
      <c r="B1469" s="50">
        <v>155.7706</v>
      </c>
      <c r="C1469" s="50">
        <v>224.9111</v>
      </c>
      <c r="D1469" s="50"/>
      <c r="E1469" s="50">
        <v>20.6</v>
      </c>
      <c r="F1469" s="51">
        <v>1.5952000000000001E-2</v>
      </c>
      <c r="G1469" s="51">
        <v>2.2186999999999998E-2</v>
      </c>
      <c r="H1469" s="51">
        <v>2.4055E-2</v>
      </c>
      <c r="I1469" s="51">
        <v>2.6446000000000001E-2</v>
      </c>
      <c r="J1469" s="51">
        <v>2.8896000000000002E-2</v>
      </c>
      <c r="K1469" s="51">
        <v>2.8139999999999998E-2</v>
      </c>
      <c r="L1469" s="51">
        <v>3.1530000000000002E-2</v>
      </c>
      <c r="M1469" s="51">
        <v>2.4055E-2</v>
      </c>
      <c r="N1469" s="51">
        <v>3.6159999999999998E-2</v>
      </c>
      <c r="O1469" s="52">
        <v>123.9764</v>
      </c>
      <c r="P1469" s="50">
        <v>1520</v>
      </c>
      <c r="Q1469" s="52">
        <v>2923.2200000000003</v>
      </c>
      <c r="R1469" s="50">
        <v>5464.2</v>
      </c>
      <c r="S1469" s="30">
        <v>89.1</v>
      </c>
      <c r="T1469" s="50">
        <v>6.3414999999999999</v>
      </c>
      <c r="U1469" s="50">
        <v>6.2987000000000002</v>
      </c>
      <c r="V1469" s="50" t="s">
        <v>385</v>
      </c>
      <c r="W1469" s="22" t="s">
        <v>385</v>
      </c>
      <c r="X1469" s="22" t="s">
        <v>385</v>
      </c>
    </row>
    <row r="1470" spans="1:24" ht="18.75" customHeight="1">
      <c r="A1470" s="176">
        <v>43150</v>
      </c>
      <c r="B1470" s="50">
        <v>155.80629999999999</v>
      </c>
      <c r="C1470" s="50">
        <v>224.61349999999999</v>
      </c>
      <c r="D1470" s="50"/>
      <c r="E1470" s="50">
        <v>19.46</v>
      </c>
      <c r="F1470" s="51">
        <v>1.5900999999999998E-2</v>
      </c>
      <c r="G1470" s="51">
        <v>2.1895000000000001E-2</v>
      </c>
      <c r="H1470" s="51">
        <v>2.3834999999999999E-2</v>
      </c>
      <c r="I1470" s="51">
        <v>2.6290999999999998E-2</v>
      </c>
      <c r="J1470" s="51">
        <v>2.8749E-2</v>
      </c>
      <c r="K1470" s="51">
        <v>2.8039000000000001E-2</v>
      </c>
      <c r="L1470" s="51">
        <v>3.1315999999999997E-2</v>
      </c>
      <c r="M1470" s="51">
        <v>2.3834999999999999E-2</v>
      </c>
      <c r="N1470" s="51">
        <v>3.6159999999999998E-2</v>
      </c>
      <c r="O1470" s="52">
        <v>123.964</v>
      </c>
      <c r="P1470" s="50">
        <v>1520</v>
      </c>
      <c r="Q1470" s="52">
        <v>2923.2200000000003</v>
      </c>
      <c r="R1470" s="50">
        <v>5464.2</v>
      </c>
      <c r="S1470" s="30">
        <v>88.593000000000004</v>
      </c>
      <c r="T1470" s="50">
        <v>6.3414999999999999</v>
      </c>
      <c r="U1470" s="50">
        <v>6.2823000000000002</v>
      </c>
      <c r="V1470" s="50" t="s">
        <v>385</v>
      </c>
      <c r="W1470" s="22" t="s">
        <v>385</v>
      </c>
      <c r="X1470" s="22" t="s">
        <v>385</v>
      </c>
    </row>
    <row r="1471" spans="1:24" ht="18.75" customHeight="1">
      <c r="A1471" s="176">
        <v>43147</v>
      </c>
      <c r="B1471" s="50">
        <v>155.80629999999999</v>
      </c>
      <c r="C1471" s="50">
        <v>224.61349999999999</v>
      </c>
      <c r="D1471" s="50"/>
      <c r="E1471" s="50">
        <v>19.46</v>
      </c>
      <c r="F1471" s="51">
        <v>1.5900999999999998E-2</v>
      </c>
      <c r="G1471" s="51">
        <v>2.1895000000000001E-2</v>
      </c>
      <c r="H1471" s="51">
        <v>2.3834999999999999E-2</v>
      </c>
      <c r="I1471" s="51">
        <v>2.6290999999999998E-2</v>
      </c>
      <c r="J1471" s="51">
        <v>2.8749E-2</v>
      </c>
      <c r="K1471" s="51">
        <v>2.8039000000000001E-2</v>
      </c>
      <c r="L1471" s="51">
        <v>3.1315999999999997E-2</v>
      </c>
      <c r="M1471" s="51">
        <v>2.3834999999999999E-2</v>
      </c>
      <c r="N1471" s="51">
        <v>3.6159999999999998E-2</v>
      </c>
      <c r="O1471" s="52">
        <v>123.9515</v>
      </c>
      <c r="P1471" s="50">
        <v>1520</v>
      </c>
      <c r="Q1471" s="52">
        <v>2923.2200000000003</v>
      </c>
      <c r="R1471" s="50">
        <v>5464.2</v>
      </c>
      <c r="S1471" s="30">
        <v>89.120999999999995</v>
      </c>
      <c r="T1471" s="50">
        <v>6.3414999999999999</v>
      </c>
      <c r="U1471" s="50">
        <v>6.3125999999999998</v>
      </c>
      <c r="V1471" s="50" t="s">
        <v>385</v>
      </c>
      <c r="W1471" s="22" t="s">
        <v>385</v>
      </c>
      <c r="X1471" s="22" t="s">
        <v>385</v>
      </c>
    </row>
    <row r="1472" spans="1:24" ht="18.75" customHeight="1">
      <c r="A1472" s="176">
        <v>43146</v>
      </c>
      <c r="B1472" s="50">
        <v>155.74469999999999</v>
      </c>
      <c r="C1472" s="50">
        <v>224.56720000000001</v>
      </c>
      <c r="D1472" s="50"/>
      <c r="E1472" s="50">
        <v>19.13</v>
      </c>
      <c r="F1472" s="51">
        <v>1.5879000000000001E-2</v>
      </c>
      <c r="G1472" s="51">
        <v>2.1843999999999999E-2</v>
      </c>
      <c r="H1472" s="51">
        <v>2.4076E-2</v>
      </c>
      <c r="I1472" s="51">
        <v>2.6508E-2</v>
      </c>
      <c r="J1472" s="51">
        <v>2.9094999999999999E-2</v>
      </c>
      <c r="K1472" s="51">
        <v>2.8361999999999998E-2</v>
      </c>
      <c r="L1472" s="51">
        <v>3.1636999999999998E-2</v>
      </c>
      <c r="M1472" s="51">
        <v>2.4076E-2</v>
      </c>
      <c r="N1472" s="51">
        <v>3.6159999999999998E-2</v>
      </c>
      <c r="O1472" s="52">
        <v>123.9375</v>
      </c>
      <c r="P1472" s="50">
        <v>1520</v>
      </c>
      <c r="Q1472" s="52">
        <v>2923.2200000000003</v>
      </c>
      <c r="R1472" s="50">
        <v>5464.2</v>
      </c>
      <c r="S1472" s="30">
        <v>89.703000000000003</v>
      </c>
      <c r="T1472" s="50">
        <v>6.3410000000000002</v>
      </c>
      <c r="U1472" s="50">
        <v>6.3338000000000001</v>
      </c>
      <c r="V1472" s="50" t="s">
        <v>385</v>
      </c>
      <c r="W1472" s="22" t="s">
        <v>385</v>
      </c>
      <c r="X1472" s="22" t="s">
        <v>385</v>
      </c>
    </row>
    <row r="1473" spans="1:24" ht="18.75" customHeight="1">
      <c r="A1473" s="176">
        <v>43145</v>
      </c>
      <c r="B1473" s="50">
        <v>155.5883</v>
      </c>
      <c r="C1473" s="50">
        <v>224.53479999999999</v>
      </c>
      <c r="D1473" s="50"/>
      <c r="E1473" s="50">
        <v>19.260000000000002</v>
      </c>
      <c r="F1473" s="51">
        <v>1.5726E-2</v>
      </c>
      <c r="G1473" s="51">
        <v>2.1635999999999999E-2</v>
      </c>
      <c r="H1473" s="51">
        <v>2.3938999999999998E-2</v>
      </c>
      <c r="I1473" s="51">
        <v>2.6318999999999999E-2</v>
      </c>
      <c r="J1473" s="51">
        <v>2.9021999999999999E-2</v>
      </c>
      <c r="K1473" s="51">
        <v>2.826E-2</v>
      </c>
      <c r="L1473" s="51">
        <v>3.1620000000000002E-2</v>
      </c>
      <c r="M1473" s="51">
        <v>2.3938999999999998E-2</v>
      </c>
      <c r="N1473" s="51">
        <v>3.6159999999999998E-2</v>
      </c>
      <c r="O1473" s="52">
        <v>123.9281</v>
      </c>
      <c r="P1473" s="50">
        <v>1520</v>
      </c>
      <c r="Q1473" s="52">
        <v>2923.2200000000003</v>
      </c>
      <c r="R1473" s="50">
        <v>5464.2</v>
      </c>
      <c r="S1473" s="30">
        <v>90.207999999999998</v>
      </c>
      <c r="T1473" s="50">
        <v>6.3274999999999997</v>
      </c>
      <c r="U1473" s="50">
        <v>6.3236999999999997</v>
      </c>
      <c r="V1473" s="50" t="s">
        <v>385</v>
      </c>
      <c r="W1473" s="22" t="s">
        <v>385</v>
      </c>
      <c r="X1473" s="22" t="s">
        <v>385</v>
      </c>
    </row>
    <row r="1474" spans="1:24" ht="18.75" customHeight="1">
      <c r="A1474" s="176">
        <v>43144</v>
      </c>
      <c r="B1474" s="50">
        <v>156.01759999999999</v>
      </c>
      <c r="C1474" s="50">
        <v>224.54429999999999</v>
      </c>
      <c r="D1474" s="50"/>
      <c r="E1474" s="50">
        <v>24.97</v>
      </c>
      <c r="F1474" s="51">
        <v>1.5828999999999999E-2</v>
      </c>
      <c r="G1474" s="51">
        <v>2.104E-2</v>
      </c>
      <c r="H1474" s="51">
        <v>2.3068999999999999E-2</v>
      </c>
      <c r="I1474" s="51">
        <v>2.5418E-2</v>
      </c>
      <c r="J1474" s="51">
        <v>2.8294E-2</v>
      </c>
      <c r="K1474" s="51">
        <v>2.7404999999999999E-2</v>
      </c>
      <c r="L1474" s="51">
        <v>3.1111E-2</v>
      </c>
      <c r="M1474" s="51">
        <v>2.3068999999999999E-2</v>
      </c>
      <c r="N1474" s="51">
        <v>3.6159999999999998E-2</v>
      </c>
      <c r="O1474" s="52">
        <v>123.8986</v>
      </c>
      <c r="P1474" s="50">
        <v>1520</v>
      </c>
      <c r="Q1474" s="52">
        <v>2923.2200000000003</v>
      </c>
      <c r="R1474" s="50">
        <v>5464.2</v>
      </c>
      <c r="S1474" s="30">
        <v>90.441999999999993</v>
      </c>
      <c r="T1474" s="50">
        <v>6.3032000000000004</v>
      </c>
      <c r="U1474" s="50">
        <v>6.3114999999999997</v>
      </c>
      <c r="V1474" s="50" t="s">
        <v>385</v>
      </c>
      <c r="W1474" s="22" t="s">
        <v>385</v>
      </c>
      <c r="X1474" s="22" t="s">
        <v>385</v>
      </c>
    </row>
    <row r="1475" spans="1:24" ht="18.75" customHeight="1">
      <c r="A1475" s="176">
        <v>43143</v>
      </c>
      <c r="B1475" s="50">
        <v>156.03620000000001</v>
      </c>
      <c r="C1475" s="50">
        <v>224.42599999999999</v>
      </c>
      <c r="D1475" s="50"/>
      <c r="E1475" s="50">
        <v>25.61</v>
      </c>
      <c r="F1475" s="51">
        <v>1.5696999999999999E-2</v>
      </c>
      <c r="G1475" s="51">
        <v>2.0753000000000001E-2</v>
      </c>
      <c r="H1475" s="51">
        <v>2.3042E-2</v>
      </c>
      <c r="I1475" s="51">
        <v>2.5586999999999999E-2</v>
      </c>
      <c r="J1475" s="51">
        <v>2.8584999999999999E-2</v>
      </c>
      <c r="K1475" s="51">
        <v>2.7654999999999999E-2</v>
      </c>
      <c r="L1475" s="51">
        <v>3.1439000000000002E-2</v>
      </c>
      <c r="M1475" s="51">
        <v>2.3042E-2</v>
      </c>
      <c r="N1475" s="51">
        <v>3.6200000000000003E-2</v>
      </c>
      <c r="O1475" s="52">
        <v>123.90009999999999</v>
      </c>
      <c r="P1475" s="50">
        <v>1520</v>
      </c>
      <c r="Q1475" s="52">
        <v>2923.2200000000003</v>
      </c>
      <c r="R1475" s="50">
        <v>5464.2</v>
      </c>
      <c r="S1475" s="30">
        <v>90.228999999999999</v>
      </c>
      <c r="T1475" s="50">
        <v>6.3297999999999996</v>
      </c>
      <c r="U1475" s="50">
        <v>6.3646000000000003</v>
      </c>
      <c r="V1475" s="50" t="s">
        <v>385</v>
      </c>
      <c r="W1475" s="22" t="s">
        <v>385</v>
      </c>
      <c r="X1475" s="22" t="s">
        <v>385</v>
      </c>
    </row>
    <row r="1476" spans="1:24" ht="18.75" customHeight="1">
      <c r="A1476" s="176">
        <v>43140</v>
      </c>
      <c r="B1476" s="50">
        <v>156.20910000000001</v>
      </c>
      <c r="C1476" s="50">
        <v>224.608</v>
      </c>
      <c r="D1476" s="50"/>
      <c r="E1476" s="50">
        <v>29.06</v>
      </c>
      <c r="F1476" s="51">
        <v>1.5545E-2</v>
      </c>
      <c r="G1476" s="51">
        <v>2.0732E-2</v>
      </c>
      <c r="H1476" s="51">
        <v>2.2879E-2</v>
      </c>
      <c r="I1476" s="51">
        <v>2.5433000000000001E-2</v>
      </c>
      <c r="J1476" s="51">
        <v>2.8511999999999999E-2</v>
      </c>
      <c r="K1476" s="51">
        <v>2.7479E-2</v>
      </c>
      <c r="L1476" s="51">
        <v>3.1595999999999999E-2</v>
      </c>
      <c r="M1476" s="51">
        <v>2.2879E-2</v>
      </c>
      <c r="N1476" s="51">
        <v>3.6290000000000003E-2</v>
      </c>
      <c r="O1476" s="52">
        <v>123.8884</v>
      </c>
      <c r="P1476" s="50">
        <v>1520</v>
      </c>
      <c r="Q1476" s="52">
        <v>2923.2200000000003</v>
      </c>
      <c r="R1476" s="50">
        <v>5464.2</v>
      </c>
      <c r="S1476" s="30">
        <v>90.254999999999995</v>
      </c>
      <c r="T1476" s="50">
        <v>6.2778</v>
      </c>
      <c r="U1476" s="50">
        <v>6.3197999999999999</v>
      </c>
      <c r="V1476" s="50" t="s">
        <v>385</v>
      </c>
      <c r="W1476" s="22" t="s">
        <v>385</v>
      </c>
      <c r="X1476" s="22" t="s">
        <v>385</v>
      </c>
    </row>
    <row r="1477" spans="1:24" ht="18.75" customHeight="1">
      <c r="A1477" s="176">
        <v>43139</v>
      </c>
      <c r="B1477" s="50">
        <v>156.06139999999999</v>
      </c>
      <c r="C1477" s="50">
        <v>225.3322</v>
      </c>
      <c r="D1477" s="50"/>
      <c r="E1477" s="50">
        <v>33.46</v>
      </c>
      <c r="F1477" s="51">
        <v>1.5393E-2</v>
      </c>
      <c r="G1477" s="51">
        <v>2.1034000000000001E-2</v>
      </c>
      <c r="H1477" s="51">
        <v>2.2988000000000001E-2</v>
      </c>
      <c r="I1477" s="51">
        <v>2.538E-2</v>
      </c>
      <c r="J1477" s="51">
        <v>2.8240000000000001E-2</v>
      </c>
      <c r="K1477" s="51">
        <v>2.7300999999999999E-2</v>
      </c>
      <c r="L1477" s="51">
        <v>3.1293000000000001E-2</v>
      </c>
      <c r="M1477" s="51">
        <v>2.2988000000000001E-2</v>
      </c>
      <c r="N1477" s="51">
        <v>3.6290000000000003E-2</v>
      </c>
      <c r="O1477" s="52">
        <v>123.8793</v>
      </c>
      <c r="P1477" s="50">
        <v>1520</v>
      </c>
      <c r="Q1477" s="52">
        <v>2923.2200000000003</v>
      </c>
      <c r="R1477" s="50">
        <v>5464.2</v>
      </c>
      <c r="S1477" s="30">
        <v>89.584999999999994</v>
      </c>
      <c r="T1477" s="50">
        <v>6.2907000000000002</v>
      </c>
      <c r="U1477" s="50">
        <v>6.2819000000000003</v>
      </c>
      <c r="V1477" s="50" t="s">
        <v>385</v>
      </c>
      <c r="W1477" s="22" t="s">
        <v>385</v>
      </c>
      <c r="X1477" s="22" t="s">
        <v>385</v>
      </c>
    </row>
    <row r="1478" spans="1:24" ht="18.75" customHeight="1">
      <c r="A1478" s="176">
        <v>43138</v>
      </c>
      <c r="B1478" s="50">
        <v>156.14019999999999</v>
      </c>
      <c r="C1478" s="50">
        <v>225.4391</v>
      </c>
      <c r="D1478" s="50"/>
      <c r="E1478" s="50">
        <v>27.73</v>
      </c>
      <c r="F1478" s="51">
        <v>1.5419E-2</v>
      </c>
      <c r="G1478" s="51">
        <v>2.1235E-2</v>
      </c>
      <c r="H1478" s="51">
        <v>2.3205E-2</v>
      </c>
      <c r="I1478" s="51">
        <v>2.5565000000000001E-2</v>
      </c>
      <c r="J1478" s="51">
        <v>2.8358999999999999E-2</v>
      </c>
      <c r="K1478" s="51">
        <v>2.7351E-2</v>
      </c>
      <c r="L1478" s="51">
        <v>3.1139E-2</v>
      </c>
      <c r="M1478" s="51">
        <v>2.3205E-2</v>
      </c>
      <c r="N1478" s="51">
        <v>3.6700000000000003E-2</v>
      </c>
      <c r="O1478" s="52">
        <v>123.8509</v>
      </c>
      <c r="P1478" s="50">
        <v>1520</v>
      </c>
      <c r="Q1478" s="52">
        <v>2923.2200000000003</v>
      </c>
      <c r="R1478" s="50">
        <v>5464.2</v>
      </c>
      <c r="S1478" s="30">
        <v>89.554000000000002</v>
      </c>
      <c r="T1478" s="50">
        <v>6.2926000000000002</v>
      </c>
      <c r="U1478" s="50">
        <v>6.3117999999999999</v>
      </c>
      <c r="V1478" s="50" t="s">
        <v>385</v>
      </c>
      <c r="W1478" s="22" t="s">
        <v>385</v>
      </c>
      <c r="X1478" s="22" t="s">
        <v>385</v>
      </c>
    </row>
    <row r="1479" spans="1:24" ht="18.75" customHeight="1">
      <c r="A1479" s="176">
        <v>43137</v>
      </c>
      <c r="B1479" s="50">
        <v>156.52670000000001</v>
      </c>
      <c r="C1479" s="50">
        <v>225.20189999999999</v>
      </c>
      <c r="D1479" s="50"/>
      <c r="E1479" s="50">
        <v>29.98</v>
      </c>
      <c r="F1479" s="51">
        <v>1.5165E-2</v>
      </c>
      <c r="G1479" s="51">
        <v>2.1051E-2</v>
      </c>
      <c r="H1479" s="51">
        <v>2.2846999999999999E-2</v>
      </c>
      <c r="I1479" s="51">
        <v>2.5395999999999998E-2</v>
      </c>
      <c r="J1479" s="51">
        <v>2.8015999999999999E-2</v>
      </c>
      <c r="K1479" s="51">
        <v>2.7101E-2</v>
      </c>
      <c r="L1479" s="51">
        <v>3.0658999999999999E-2</v>
      </c>
      <c r="M1479" s="51">
        <v>2.2846999999999999E-2</v>
      </c>
      <c r="N1479" s="51">
        <v>3.6790000000000003E-2</v>
      </c>
      <c r="O1479" s="52">
        <v>123.8266</v>
      </c>
      <c r="P1479" s="50">
        <v>1520</v>
      </c>
      <c r="Q1479" s="52">
        <v>2923.2200000000003</v>
      </c>
      <c r="R1479" s="50">
        <v>5464.2</v>
      </c>
      <c r="S1479" s="30">
        <v>89.194999999999993</v>
      </c>
      <c r="T1479" s="50">
        <v>6.3014000000000001</v>
      </c>
      <c r="U1479" s="50">
        <v>6.3131000000000004</v>
      </c>
      <c r="V1479" s="50" t="s">
        <v>385</v>
      </c>
      <c r="W1479" s="22" t="s">
        <v>385</v>
      </c>
      <c r="X1479" s="22" t="s">
        <v>385</v>
      </c>
    </row>
    <row r="1480" spans="1:24" ht="18.75" customHeight="1">
      <c r="A1480" s="176">
        <v>43136</v>
      </c>
      <c r="B1480" s="50">
        <v>156.50219999999999</v>
      </c>
      <c r="C1480" s="50">
        <v>225.51179999999999</v>
      </c>
      <c r="D1480" s="50"/>
      <c r="E1480" s="50">
        <v>37.32</v>
      </c>
      <c r="F1480" s="51">
        <v>1.4803999999999999E-2</v>
      </c>
      <c r="G1480" s="51">
        <v>2.0240999999999999E-2</v>
      </c>
      <c r="H1480" s="51">
        <v>2.1819000000000002E-2</v>
      </c>
      <c r="I1480" s="51">
        <v>2.4368999999999998E-2</v>
      </c>
      <c r="J1480" s="51">
        <v>2.7056E-2</v>
      </c>
      <c r="K1480" s="51">
        <v>2.6131999999999999E-2</v>
      </c>
      <c r="L1480" s="51">
        <v>3.006E-2</v>
      </c>
      <c r="M1480" s="51">
        <v>2.1819000000000002E-2</v>
      </c>
      <c r="N1480" s="51">
        <v>3.635E-2</v>
      </c>
      <c r="O1480" s="52">
        <v>123.81399999999999</v>
      </c>
      <c r="P1480" s="50">
        <v>1520</v>
      </c>
      <c r="Q1480" s="52">
        <v>2923.2200000000003</v>
      </c>
      <c r="R1480" s="50">
        <v>5464.2</v>
      </c>
      <c r="S1480" s="30">
        <v>88.671000000000006</v>
      </c>
      <c r="T1480" s="50">
        <v>6.2994000000000003</v>
      </c>
      <c r="U1480" s="50">
        <v>6.2912999999999997</v>
      </c>
      <c r="V1480" s="50" t="s">
        <v>385</v>
      </c>
      <c r="W1480" s="22" t="s">
        <v>385</v>
      </c>
      <c r="X1480" s="22" t="s">
        <v>385</v>
      </c>
    </row>
    <row r="1481" spans="1:24" ht="18.75" customHeight="1">
      <c r="A1481" s="176">
        <v>43133</v>
      </c>
      <c r="B1481" s="50">
        <v>156.13409999999999</v>
      </c>
      <c r="C1481" s="50">
        <v>226.01580000000001</v>
      </c>
      <c r="D1481" s="50"/>
      <c r="E1481" s="50">
        <v>17.309999999999999</v>
      </c>
      <c r="F1481" s="51">
        <v>1.4728E-2</v>
      </c>
      <c r="G1481" s="51">
        <v>2.1413000000000001E-2</v>
      </c>
      <c r="H1481" s="51">
        <v>2.3230000000000001E-2</v>
      </c>
      <c r="I1481" s="51">
        <v>2.5883E-2</v>
      </c>
      <c r="J1481" s="51">
        <v>2.8410999999999999E-2</v>
      </c>
      <c r="K1481" s="51">
        <v>2.7647999999999999E-2</v>
      </c>
      <c r="L1481" s="51">
        <v>3.0868E-2</v>
      </c>
      <c r="M1481" s="51">
        <v>2.3230000000000001E-2</v>
      </c>
      <c r="N1481" s="51">
        <v>3.7089999999999998E-2</v>
      </c>
      <c r="O1481" s="52">
        <v>123.7684</v>
      </c>
      <c r="P1481" s="50">
        <v>1520</v>
      </c>
      <c r="Q1481" s="52">
        <v>2923.2200000000003</v>
      </c>
      <c r="R1481" s="50">
        <v>5464.2</v>
      </c>
      <c r="S1481" s="30">
        <v>89.132999999999996</v>
      </c>
      <c r="T1481" s="50">
        <v>6.2888000000000002</v>
      </c>
      <c r="U1481" s="50">
        <v>6.2984999999999998</v>
      </c>
      <c r="V1481" s="50" t="s">
        <v>385</v>
      </c>
      <c r="W1481" s="22" t="s">
        <v>385</v>
      </c>
      <c r="X1481" s="22" t="s">
        <v>385</v>
      </c>
    </row>
    <row r="1482" spans="1:24" ht="18.75" customHeight="1">
      <c r="A1482" s="176">
        <v>43132</v>
      </c>
      <c r="B1482" s="50">
        <v>156.50069999999999</v>
      </c>
      <c r="C1482" s="50">
        <v>226.11539999999999</v>
      </c>
      <c r="D1482" s="50"/>
      <c r="E1482" s="50">
        <v>13.47</v>
      </c>
      <c r="F1482" s="51">
        <v>1.478E-2</v>
      </c>
      <c r="G1482" s="51">
        <v>2.1609E-2</v>
      </c>
      <c r="H1482" s="51">
        <v>2.3222E-2</v>
      </c>
      <c r="I1482" s="51">
        <v>2.5711999999999999E-2</v>
      </c>
      <c r="J1482" s="51">
        <v>2.7896000000000001E-2</v>
      </c>
      <c r="K1482" s="51">
        <v>2.7245999999999999E-2</v>
      </c>
      <c r="L1482" s="51">
        <v>3.0241000000000001E-2</v>
      </c>
      <c r="M1482" s="51">
        <v>2.3222E-2</v>
      </c>
      <c r="N1482" s="51">
        <v>3.6740000000000002E-2</v>
      </c>
      <c r="O1482" s="52">
        <v>123.74939999999999</v>
      </c>
      <c r="P1482" s="50">
        <v>1520</v>
      </c>
      <c r="Q1482" s="52">
        <v>2913.65</v>
      </c>
      <c r="R1482" s="50">
        <v>5591.4</v>
      </c>
      <c r="S1482" s="30">
        <v>89.16</v>
      </c>
      <c r="T1482" s="50">
        <v>6.3239000000000001</v>
      </c>
      <c r="U1482" s="50">
        <v>6.3281000000000001</v>
      </c>
      <c r="V1482" s="50" t="s">
        <v>385</v>
      </c>
      <c r="W1482" s="22" t="s">
        <v>385</v>
      </c>
      <c r="X1482" s="22" t="s">
        <v>385</v>
      </c>
    </row>
    <row r="1483" spans="1:24" ht="18.75" customHeight="1">
      <c r="A1483" s="176">
        <v>43131</v>
      </c>
      <c r="B1483" s="50">
        <v>156.7527</v>
      </c>
      <c r="C1483" s="50">
        <v>226.1037</v>
      </c>
      <c r="D1483" s="50"/>
      <c r="E1483" s="50">
        <v>13.54</v>
      </c>
      <c r="F1483" s="51">
        <v>1.4551E-2</v>
      </c>
      <c r="G1483" s="51">
        <v>2.1406000000000001E-2</v>
      </c>
      <c r="H1483" s="51">
        <v>2.2832000000000002E-2</v>
      </c>
      <c r="I1483" s="51">
        <v>2.5139000000000002E-2</v>
      </c>
      <c r="J1483" s="51">
        <v>2.7050000000000001E-2</v>
      </c>
      <c r="K1483" s="51">
        <v>2.6477000000000001E-2</v>
      </c>
      <c r="L1483" s="51">
        <v>2.9347999999999999E-2</v>
      </c>
      <c r="M1483" s="51">
        <v>2.2832000000000002E-2</v>
      </c>
      <c r="N1483" s="51">
        <v>3.6299999999999999E-2</v>
      </c>
      <c r="O1483" s="52">
        <v>123.7139</v>
      </c>
      <c r="P1483" s="50">
        <v>1520</v>
      </c>
      <c r="Q1483" s="52">
        <v>2913.65</v>
      </c>
      <c r="R1483" s="50">
        <v>5591.4</v>
      </c>
      <c r="S1483" s="30">
        <v>89.308000000000007</v>
      </c>
      <c r="T1483" s="50">
        <v>6.3404999999999996</v>
      </c>
      <c r="U1483" s="50">
        <v>6.3380999999999998</v>
      </c>
      <c r="V1483" s="50" t="s">
        <v>385</v>
      </c>
      <c r="W1483" s="22" t="s">
        <v>385</v>
      </c>
      <c r="X1483" s="22" t="s">
        <v>385</v>
      </c>
    </row>
    <row r="1484" spans="1:24" ht="18.75" customHeight="1">
      <c r="A1484" s="176">
        <v>43130</v>
      </c>
      <c r="B1484" s="50">
        <v>156.7398</v>
      </c>
      <c r="C1484" s="50">
        <v>226.07380000000001</v>
      </c>
      <c r="D1484" s="50"/>
      <c r="E1484" s="50">
        <v>14.79</v>
      </c>
      <c r="F1484" s="51">
        <v>1.4423999999999999E-2</v>
      </c>
      <c r="G1484" s="51">
        <v>2.1243000000000001E-2</v>
      </c>
      <c r="H1484" s="51">
        <v>2.2608E-2</v>
      </c>
      <c r="I1484" s="51">
        <v>2.5054E-2</v>
      </c>
      <c r="J1484" s="51">
        <v>2.7199000000000001E-2</v>
      </c>
      <c r="K1484" s="51">
        <v>2.6501E-2</v>
      </c>
      <c r="L1484" s="51">
        <v>2.9706E-2</v>
      </c>
      <c r="M1484" s="51">
        <v>2.2608E-2</v>
      </c>
      <c r="N1484" s="51">
        <v>3.637E-2</v>
      </c>
      <c r="O1484" s="52">
        <v>123.711</v>
      </c>
      <c r="P1484" s="50">
        <v>1520</v>
      </c>
      <c r="Q1484" s="52">
        <v>2913.65</v>
      </c>
      <c r="R1484" s="50">
        <v>5591.4</v>
      </c>
      <c r="S1484" s="30">
        <v>89.066999999999993</v>
      </c>
      <c r="T1484" s="50">
        <v>6.3282999999999996</v>
      </c>
      <c r="U1484" s="50">
        <v>6.3262999999999998</v>
      </c>
      <c r="V1484" s="50" t="s">
        <v>385</v>
      </c>
      <c r="W1484" s="22" t="s">
        <v>385</v>
      </c>
      <c r="X1484" s="22" t="s">
        <v>385</v>
      </c>
    </row>
    <row r="1485" spans="1:24" ht="18.75" customHeight="1">
      <c r="A1485" s="176">
        <v>43129</v>
      </c>
      <c r="B1485" s="50">
        <v>156.93719999999999</v>
      </c>
      <c r="C1485" s="50">
        <v>226.35210000000001</v>
      </c>
      <c r="D1485" s="50"/>
      <c r="E1485" s="50">
        <v>13.84</v>
      </c>
      <c r="F1485" s="51">
        <v>1.4038E-2</v>
      </c>
      <c r="G1485" s="51">
        <v>2.1163000000000001E-2</v>
      </c>
      <c r="H1485" s="51">
        <v>2.2523000000000001E-2</v>
      </c>
      <c r="I1485" s="51">
        <v>2.4903000000000002E-2</v>
      </c>
      <c r="J1485" s="51">
        <v>2.6936000000000002E-2</v>
      </c>
      <c r="K1485" s="51">
        <v>2.6254E-2</v>
      </c>
      <c r="L1485" s="51">
        <v>2.9420999999999999E-2</v>
      </c>
      <c r="M1485" s="51">
        <v>2.2523000000000001E-2</v>
      </c>
      <c r="N1485" s="51">
        <v>3.6549999999999999E-2</v>
      </c>
      <c r="O1485" s="52">
        <v>123.6853</v>
      </c>
      <c r="P1485" s="50">
        <v>1520</v>
      </c>
      <c r="Q1485" s="52">
        <v>2913.65</v>
      </c>
      <c r="R1485" s="50">
        <v>5591.4</v>
      </c>
      <c r="S1485" s="30">
        <v>89.391000000000005</v>
      </c>
      <c r="T1485" s="50">
        <v>6.3263999999999996</v>
      </c>
      <c r="U1485" s="50">
        <v>6.3295000000000003</v>
      </c>
      <c r="V1485" s="50" t="s">
        <v>385</v>
      </c>
      <c r="W1485" s="22" t="s">
        <v>385</v>
      </c>
      <c r="X1485" s="22" t="s">
        <v>385</v>
      </c>
    </row>
    <row r="1486" spans="1:24" ht="18.75" customHeight="1">
      <c r="A1486" s="176">
        <v>43126</v>
      </c>
      <c r="B1486" s="50">
        <v>157.072</v>
      </c>
      <c r="C1486" s="50">
        <v>226.47110000000001</v>
      </c>
      <c r="D1486" s="50"/>
      <c r="E1486" s="50">
        <v>11.08</v>
      </c>
      <c r="F1486" s="51">
        <v>1.4115000000000001E-2</v>
      </c>
      <c r="G1486" s="51">
        <v>2.1163000000000001E-2</v>
      </c>
      <c r="H1486" s="51">
        <v>2.2411E-2</v>
      </c>
      <c r="I1486" s="51">
        <v>2.4702000000000002E-2</v>
      </c>
      <c r="J1486" s="51">
        <v>2.6599000000000001E-2</v>
      </c>
      <c r="K1486" s="51">
        <v>2.5957999999999998E-2</v>
      </c>
      <c r="L1486" s="51">
        <v>2.9114000000000001E-2</v>
      </c>
      <c r="M1486" s="51">
        <v>2.2411E-2</v>
      </c>
      <c r="N1486" s="51">
        <v>3.6459999999999999E-2</v>
      </c>
      <c r="O1486" s="52">
        <v>123.62430000000001</v>
      </c>
      <c r="P1486" s="50">
        <v>1520</v>
      </c>
      <c r="Q1486" s="52">
        <v>2913.65</v>
      </c>
      <c r="R1486" s="50">
        <v>5591.4</v>
      </c>
      <c r="S1486" s="30">
        <v>89.206000000000003</v>
      </c>
      <c r="T1486" s="50">
        <v>6.3574999999999999</v>
      </c>
      <c r="U1486" s="50">
        <v>6.3494999999999999</v>
      </c>
      <c r="V1486" s="50" t="s">
        <v>385</v>
      </c>
      <c r="W1486" s="22" t="s">
        <v>385</v>
      </c>
      <c r="X1486" s="22" t="s">
        <v>385</v>
      </c>
    </row>
    <row r="1487" spans="1:24" ht="18.75" customHeight="1">
      <c r="A1487" s="176">
        <v>43125</v>
      </c>
      <c r="B1487" s="50">
        <v>157.34710000000001</v>
      </c>
      <c r="C1487" s="50">
        <v>226.5198</v>
      </c>
      <c r="D1487" s="50"/>
      <c r="E1487" s="50">
        <v>11.58</v>
      </c>
      <c r="F1487" s="51">
        <v>1.4168E-2</v>
      </c>
      <c r="G1487" s="51">
        <v>2.0841999999999999E-2</v>
      </c>
      <c r="H1487" s="51">
        <v>2.1992999999999999E-2</v>
      </c>
      <c r="I1487" s="51">
        <v>2.4199999999999999E-2</v>
      </c>
      <c r="J1487" s="51">
        <v>2.6169999999999999E-2</v>
      </c>
      <c r="K1487" s="51">
        <v>2.5468000000000001E-2</v>
      </c>
      <c r="L1487" s="51">
        <v>2.8809000000000001E-2</v>
      </c>
      <c r="M1487" s="51">
        <v>2.1992999999999999E-2</v>
      </c>
      <c r="N1487" s="51">
        <v>3.6409999999999998E-2</v>
      </c>
      <c r="O1487" s="52">
        <v>123.6203</v>
      </c>
      <c r="P1487" s="50">
        <v>1520</v>
      </c>
      <c r="Q1487" s="52">
        <v>2913.65</v>
      </c>
      <c r="R1487" s="50">
        <v>5591.4</v>
      </c>
      <c r="S1487" s="30">
        <v>90.123999999999995</v>
      </c>
      <c r="T1487" s="50">
        <v>6.4047000000000001</v>
      </c>
      <c r="U1487" s="50">
        <v>6.3986999999999998</v>
      </c>
      <c r="V1487" s="50" t="s">
        <v>385</v>
      </c>
      <c r="W1487" s="22" t="s">
        <v>385</v>
      </c>
      <c r="X1487" s="22" t="s">
        <v>385</v>
      </c>
    </row>
    <row r="1488" spans="1:24" ht="18.75" customHeight="1">
      <c r="A1488" s="176">
        <v>43124</v>
      </c>
      <c r="B1488" s="50">
        <v>157.1764</v>
      </c>
      <c r="C1488" s="50">
        <v>226.6096</v>
      </c>
      <c r="D1488" s="50"/>
      <c r="E1488" s="50">
        <v>11.47</v>
      </c>
      <c r="F1488" s="51">
        <v>1.4296E-2</v>
      </c>
      <c r="G1488" s="51">
        <v>2.0761999999999999E-2</v>
      </c>
      <c r="H1488" s="51">
        <v>2.1964000000000001E-2</v>
      </c>
      <c r="I1488" s="51">
        <v>2.4343E-2</v>
      </c>
      <c r="J1488" s="51">
        <v>2.6464999999999999E-2</v>
      </c>
      <c r="K1488" s="51">
        <v>2.5717E-2</v>
      </c>
      <c r="L1488" s="51">
        <v>2.9283E-2</v>
      </c>
      <c r="M1488" s="51">
        <v>2.1964000000000001E-2</v>
      </c>
      <c r="N1488" s="51">
        <v>3.6580000000000001E-2</v>
      </c>
      <c r="O1488" s="52">
        <v>123.5878</v>
      </c>
      <c r="P1488" s="50">
        <v>1520</v>
      </c>
      <c r="Q1488" s="52">
        <v>2913.65</v>
      </c>
      <c r="R1488" s="50">
        <v>5591.4</v>
      </c>
      <c r="S1488" s="30">
        <v>90.400999999999996</v>
      </c>
      <c r="T1488" s="50">
        <v>6.4050000000000002</v>
      </c>
      <c r="U1488" s="50">
        <v>6.4028999999999998</v>
      </c>
      <c r="V1488" s="50" t="s">
        <v>385</v>
      </c>
      <c r="W1488" s="22" t="s">
        <v>385</v>
      </c>
      <c r="X1488" s="22" t="s">
        <v>385</v>
      </c>
    </row>
    <row r="1489" spans="1:24" ht="18.75" customHeight="1">
      <c r="A1489" s="176">
        <v>43123</v>
      </c>
      <c r="B1489" s="50">
        <v>157.3734</v>
      </c>
      <c r="C1489" s="50">
        <v>226.6172</v>
      </c>
      <c r="D1489" s="50"/>
      <c r="E1489" s="50">
        <v>11.1</v>
      </c>
      <c r="F1489" s="51">
        <v>1.4348E-2</v>
      </c>
      <c r="G1489" s="51">
        <v>2.0403000000000001E-2</v>
      </c>
      <c r="H1489" s="51">
        <v>2.1743999999999999E-2</v>
      </c>
      <c r="I1489" s="51">
        <v>2.4119999999999999E-2</v>
      </c>
      <c r="J1489" s="51">
        <v>2.6131000000000001E-2</v>
      </c>
      <c r="K1489" s="51">
        <v>2.5391E-2</v>
      </c>
      <c r="L1489" s="51">
        <v>2.8944999999999999E-2</v>
      </c>
      <c r="M1489" s="51">
        <v>2.1743999999999999E-2</v>
      </c>
      <c r="N1489" s="51">
        <v>3.6540000000000003E-2</v>
      </c>
      <c r="O1489" s="52">
        <v>123.5513</v>
      </c>
      <c r="P1489" s="50">
        <v>1520</v>
      </c>
      <c r="Q1489" s="52">
        <v>2913.65</v>
      </c>
      <c r="R1489" s="50">
        <v>5591.4</v>
      </c>
      <c r="S1489" s="30">
        <v>90.572000000000003</v>
      </c>
      <c r="T1489" s="50">
        <v>6.4039999999999999</v>
      </c>
      <c r="U1489" s="50">
        <v>6.4004000000000003</v>
      </c>
      <c r="V1489" s="50" t="s">
        <v>385</v>
      </c>
      <c r="W1489" s="22" t="s">
        <v>385</v>
      </c>
      <c r="X1489" s="22" t="s">
        <v>385</v>
      </c>
    </row>
    <row r="1490" spans="1:24" ht="18.75" customHeight="1">
      <c r="A1490" s="176">
        <v>43122</v>
      </c>
      <c r="B1490" s="50">
        <v>157.11160000000001</v>
      </c>
      <c r="C1490" s="50">
        <v>226.6507</v>
      </c>
      <c r="D1490" s="50"/>
      <c r="E1490" s="50">
        <v>11.03</v>
      </c>
      <c r="F1490" s="51">
        <v>1.4166E-2</v>
      </c>
      <c r="G1490" s="51">
        <v>2.0608000000000001E-2</v>
      </c>
      <c r="H1490" s="51">
        <v>2.1988000000000001E-2</v>
      </c>
      <c r="I1490" s="51">
        <v>2.4476000000000001E-2</v>
      </c>
      <c r="J1490" s="51">
        <v>2.6499999999999999E-2</v>
      </c>
      <c r="K1490" s="51">
        <v>2.579E-2</v>
      </c>
      <c r="L1490" s="51">
        <v>2.913E-2</v>
      </c>
      <c r="M1490" s="51">
        <v>2.1988000000000001E-2</v>
      </c>
      <c r="N1490" s="51">
        <v>3.6639999999999999E-2</v>
      </c>
      <c r="O1490" s="52">
        <v>123.5157</v>
      </c>
      <c r="P1490" s="50">
        <v>1520</v>
      </c>
      <c r="Q1490" s="52">
        <v>2913.65</v>
      </c>
      <c r="R1490" s="50">
        <v>5591.4</v>
      </c>
      <c r="S1490" s="30">
        <v>90.498000000000005</v>
      </c>
      <c r="T1490" s="50">
        <v>6.42</v>
      </c>
      <c r="U1490" s="50">
        <v>6.4215</v>
      </c>
      <c r="V1490" s="50" t="s">
        <v>385</v>
      </c>
      <c r="W1490" s="22" t="s">
        <v>385</v>
      </c>
      <c r="X1490" s="22" t="s">
        <v>385</v>
      </c>
    </row>
    <row r="1491" spans="1:24" ht="18.75" customHeight="1">
      <c r="A1491" s="176">
        <v>43119</v>
      </c>
      <c r="B1491" s="50">
        <v>157.20240000000001</v>
      </c>
      <c r="C1491" s="50">
        <v>226.73949999999999</v>
      </c>
      <c r="D1491" s="50"/>
      <c r="E1491" s="50">
        <v>11.27</v>
      </c>
      <c r="F1491" s="51">
        <v>1.4267999999999999E-2</v>
      </c>
      <c r="G1491" s="51">
        <v>2.0646999999999999E-2</v>
      </c>
      <c r="H1491" s="51">
        <v>2.2013999999999999E-2</v>
      </c>
      <c r="I1491" s="51">
        <v>2.4490999999999999E-2</v>
      </c>
      <c r="J1491" s="51">
        <v>2.6592000000000001E-2</v>
      </c>
      <c r="K1491" s="51">
        <v>2.5839000000000001E-2</v>
      </c>
      <c r="L1491" s="51">
        <v>2.9330999999999999E-2</v>
      </c>
      <c r="M1491" s="51">
        <v>2.2013999999999999E-2</v>
      </c>
      <c r="N1491" s="51">
        <v>3.7109999999999997E-2</v>
      </c>
      <c r="O1491" s="52">
        <v>123.4984</v>
      </c>
      <c r="P1491" s="50">
        <v>1520</v>
      </c>
      <c r="Q1491" s="52">
        <v>2913.65</v>
      </c>
      <c r="R1491" s="50">
        <v>5591.4</v>
      </c>
      <c r="S1491" s="30">
        <v>90.540999999999997</v>
      </c>
      <c r="T1491" s="50">
        <v>6.4343000000000004</v>
      </c>
      <c r="U1491" s="50">
        <v>6.4325999999999999</v>
      </c>
      <c r="V1491" s="50" t="s">
        <v>385</v>
      </c>
      <c r="W1491" s="22" t="s">
        <v>385</v>
      </c>
      <c r="X1491" s="22" t="s">
        <v>385</v>
      </c>
    </row>
    <row r="1492" spans="1:24" ht="18.75" customHeight="1">
      <c r="A1492" s="176">
        <v>43118</v>
      </c>
      <c r="B1492" s="50">
        <v>157.36760000000001</v>
      </c>
      <c r="C1492" s="50">
        <v>226.82669999999999</v>
      </c>
      <c r="D1492" s="50"/>
      <c r="E1492" s="50">
        <v>12.22</v>
      </c>
      <c r="F1492" s="51">
        <v>1.427E-2</v>
      </c>
      <c r="G1492" s="51">
        <v>2.0434000000000001E-2</v>
      </c>
      <c r="H1492" s="51">
        <v>2.1682E-2</v>
      </c>
      <c r="I1492" s="51">
        <v>2.418E-2</v>
      </c>
      <c r="J1492" s="51">
        <v>2.6256000000000002E-2</v>
      </c>
      <c r="K1492" s="51">
        <v>2.5534999999999999E-2</v>
      </c>
      <c r="L1492" s="51">
        <v>2.9033E-2</v>
      </c>
      <c r="M1492" s="51">
        <v>2.1682E-2</v>
      </c>
      <c r="N1492" s="51">
        <v>3.669E-2</v>
      </c>
      <c r="O1492" s="52">
        <v>123.4803</v>
      </c>
      <c r="P1492" s="50">
        <v>1520</v>
      </c>
      <c r="Q1492" s="52">
        <v>2913.65</v>
      </c>
      <c r="R1492" s="50">
        <v>5591.4</v>
      </c>
      <c r="S1492" s="30">
        <v>90.393000000000001</v>
      </c>
      <c r="T1492" s="50">
        <v>6.444</v>
      </c>
      <c r="U1492" s="50">
        <v>6.4368999999999996</v>
      </c>
      <c r="V1492" s="50" t="s">
        <v>385</v>
      </c>
      <c r="W1492" s="22" t="s">
        <v>385</v>
      </c>
      <c r="X1492" s="22" t="s">
        <v>385</v>
      </c>
    </row>
    <row r="1493" spans="1:24" ht="18.75" customHeight="1">
      <c r="A1493" s="176">
        <v>43117</v>
      </c>
      <c r="B1493" s="50">
        <v>157.46369999999999</v>
      </c>
      <c r="C1493" s="50">
        <v>226.8049</v>
      </c>
      <c r="D1493" s="50"/>
      <c r="E1493" s="50">
        <v>11.91</v>
      </c>
      <c r="F1493" s="51">
        <v>1.4397999999999999E-2</v>
      </c>
      <c r="G1493" s="51">
        <v>2.0431000000000001E-2</v>
      </c>
      <c r="H1493" s="51">
        <v>2.1652999999999999E-2</v>
      </c>
      <c r="I1493" s="51">
        <v>2.4042999999999998E-2</v>
      </c>
      <c r="J1493" s="51">
        <v>2.5904E-2</v>
      </c>
      <c r="K1493" s="51">
        <v>2.5284999999999998E-2</v>
      </c>
      <c r="L1493" s="51">
        <v>2.8570000000000002E-2</v>
      </c>
      <c r="M1493" s="51">
        <v>2.1652999999999999E-2</v>
      </c>
      <c r="N1493" s="51">
        <v>3.7010000000000001E-2</v>
      </c>
      <c r="O1493" s="52">
        <v>123.4464</v>
      </c>
      <c r="P1493" s="50">
        <v>1520</v>
      </c>
      <c r="Q1493" s="52">
        <v>2913.65</v>
      </c>
      <c r="R1493" s="50">
        <v>5591.4</v>
      </c>
      <c r="S1493" s="30">
        <v>90.974000000000004</v>
      </c>
      <c r="T1493" s="50">
        <v>6.4371</v>
      </c>
      <c r="U1493" s="50">
        <v>6.4305000000000003</v>
      </c>
      <c r="V1493" s="50" t="s">
        <v>385</v>
      </c>
      <c r="W1493" s="22" t="s">
        <v>385</v>
      </c>
      <c r="X1493" s="22" t="s">
        <v>385</v>
      </c>
    </row>
    <row r="1494" spans="1:24" ht="18.75" customHeight="1">
      <c r="A1494" s="176">
        <v>43116</v>
      </c>
      <c r="B1494" s="50">
        <v>157.64850000000001</v>
      </c>
      <c r="C1494" s="50">
        <v>226.809</v>
      </c>
      <c r="D1494" s="50"/>
      <c r="E1494" s="50">
        <v>11.66</v>
      </c>
      <c r="F1494" s="51">
        <v>1.4189999999999999E-2</v>
      </c>
      <c r="G1494" s="51">
        <v>2.0142E-2</v>
      </c>
      <c r="H1494" s="51">
        <v>2.1218000000000001E-2</v>
      </c>
      <c r="I1494" s="51">
        <v>2.3517E-2</v>
      </c>
      <c r="J1494" s="51">
        <v>2.5371000000000001E-2</v>
      </c>
      <c r="K1494" s="51">
        <v>2.4712999999999999E-2</v>
      </c>
      <c r="L1494" s="51">
        <v>2.8254000000000001E-2</v>
      </c>
      <c r="M1494" s="51">
        <v>2.1218000000000001E-2</v>
      </c>
      <c r="N1494" s="51">
        <v>3.6810000000000002E-2</v>
      </c>
      <c r="O1494" s="52">
        <v>123.41249999999999</v>
      </c>
      <c r="P1494" s="50">
        <v>1520</v>
      </c>
      <c r="Q1494" s="52">
        <v>2913.65</v>
      </c>
      <c r="R1494" s="50">
        <v>5591.4</v>
      </c>
      <c r="S1494" s="30">
        <v>90.974000000000004</v>
      </c>
      <c r="T1494" s="50">
        <v>6.4690000000000003</v>
      </c>
      <c r="U1494" s="50">
        <v>6.4611000000000001</v>
      </c>
      <c r="V1494" s="50" t="s">
        <v>385</v>
      </c>
      <c r="W1494" s="22" t="s">
        <v>385</v>
      </c>
      <c r="X1494" s="22" t="s">
        <v>385</v>
      </c>
    </row>
    <row r="1495" spans="1:24" ht="18.75" customHeight="1">
      <c r="A1495" s="176">
        <v>43115</v>
      </c>
      <c r="B1495" s="50">
        <v>157.5813</v>
      </c>
      <c r="C1495" s="50">
        <v>226.6524</v>
      </c>
      <c r="D1495" s="50"/>
      <c r="E1495" s="50">
        <v>10.16</v>
      </c>
      <c r="F1495" s="51">
        <v>1.4370000000000001E-2</v>
      </c>
      <c r="G1495" s="51">
        <v>1.9976000000000001E-2</v>
      </c>
      <c r="H1495" s="51">
        <v>2.1163000000000001E-2</v>
      </c>
      <c r="I1495" s="51">
        <v>2.3465E-2</v>
      </c>
      <c r="J1495" s="51">
        <v>2.5461999999999999E-2</v>
      </c>
      <c r="K1495" s="51">
        <v>2.4761999999999999E-2</v>
      </c>
      <c r="L1495" s="51">
        <v>2.8490999999999999E-2</v>
      </c>
      <c r="M1495" s="51">
        <v>2.1163000000000001E-2</v>
      </c>
      <c r="N1495" s="51">
        <v>3.6830000000000002E-2</v>
      </c>
      <c r="O1495" s="52">
        <v>123.372</v>
      </c>
      <c r="P1495" s="50">
        <v>1520</v>
      </c>
      <c r="Q1495" s="52">
        <v>2913.65</v>
      </c>
      <c r="R1495" s="50">
        <v>5591.4</v>
      </c>
      <c r="S1495" s="30">
        <v>91.852000000000004</v>
      </c>
      <c r="T1495" s="50">
        <v>6.5063000000000004</v>
      </c>
      <c r="U1495" s="50">
        <v>6.4907000000000004</v>
      </c>
      <c r="V1495" s="50" t="s">
        <v>385</v>
      </c>
      <c r="W1495" s="22" t="s">
        <v>385</v>
      </c>
      <c r="X1495" s="22" t="s">
        <v>385</v>
      </c>
    </row>
    <row r="1496" spans="1:24" ht="18.75" customHeight="1">
      <c r="A1496" s="176">
        <v>43112</v>
      </c>
      <c r="B1496" s="50">
        <v>157.5813</v>
      </c>
      <c r="C1496" s="50">
        <v>226.6524</v>
      </c>
      <c r="D1496" s="50"/>
      <c r="E1496" s="50">
        <v>10.16</v>
      </c>
      <c r="F1496" s="51">
        <v>1.4370000000000001E-2</v>
      </c>
      <c r="G1496" s="51">
        <v>1.9976000000000001E-2</v>
      </c>
      <c r="H1496" s="51">
        <v>2.1163000000000001E-2</v>
      </c>
      <c r="I1496" s="51">
        <v>2.3465E-2</v>
      </c>
      <c r="J1496" s="51">
        <v>2.5461999999999999E-2</v>
      </c>
      <c r="K1496" s="51">
        <v>2.4761999999999999E-2</v>
      </c>
      <c r="L1496" s="51">
        <v>2.8490999999999999E-2</v>
      </c>
      <c r="M1496" s="51">
        <v>2.1163000000000001E-2</v>
      </c>
      <c r="N1496" s="51">
        <v>3.6819999999999999E-2</v>
      </c>
      <c r="O1496" s="52">
        <v>123.3575</v>
      </c>
      <c r="P1496" s="50">
        <v>1520</v>
      </c>
      <c r="Q1496" s="52">
        <v>2913.65</v>
      </c>
      <c r="R1496" s="50">
        <v>5591.4</v>
      </c>
      <c r="S1496" s="30">
        <v>92.331999999999994</v>
      </c>
      <c r="T1496" s="50">
        <v>6.5082000000000004</v>
      </c>
      <c r="U1496" s="50">
        <v>6.5229999999999997</v>
      </c>
      <c r="V1496" s="50" t="s">
        <v>385</v>
      </c>
      <c r="W1496" s="22" t="s">
        <v>385</v>
      </c>
      <c r="X1496" s="22" t="s">
        <v>385</v>
      </c>
    </row>
    <row r="1497" spans="1:24" ht="18.75" customHeight="1">
      <c r="A1497" s="176">
        <v>43111</v>
      </c>
      <c r="B1497" s="50">
        <v>157.68680000000001</v>
      </c>
      <c r="C1497" s="50">
        <v>226.684</v>
      </c>
      <c r="D1497" s="50"/>
      <c r="E1497" s="50">
        <v>9.8800000000000008</v>
      </c>
      <c r="F1497" s="51">
        <v>1.427E-2</v>
      </c>
      <c r="G1497" s="51">
        <v>1.9786000000000002E-2</v>
      </c>
      <c r="H1497" s="51">
        <v>2.0919E-2</v>
      </c>
      <c r="I1497" s="51">
        <v>2.3258999999999998E-2</v>
      </c>
      <c r="J1497" s="51">
        <v>2.5367000000000001E-2</v>
      </c>
      <c r="K1497" s="51">
        <v>2.4659E-2</v>
      </c>
      <c r="L1497" s="51">
        <v>2.8673000000000001E-2</v>
      </c>
      <c r="M1497" s="51">
        <v>2.0919E-2</v>
      </c>
      <c r="N1497" s="51">
        <v>3.6760000000000001E-2</v>
      </c>
      <c r="O1497" s="52">
        <v>123.3571</v>
      </c>
      <c r="P1497" s="50">
        <v>1520</v>
      </c>
      <c r="Q1497" s="52">
        <v>2913.65</v>
      </c>
      <c r="R1497" s="50">
        <v>5591.4</v>
      </c>
      <c r="S1497" s="30">
        <v>92.528000000000006</v>
      </c>
      <c r="T1497" s="50">
        <v>6.5297000000000001</v>
      </c>
      <c r="U1497" s="50">
        <v>6.5350000000000001</v>
      </c>
      <c r="V1497" s="50" t="s">
        <v>385</v>
      </c>
      <c r="W1497" s="22" t="s">
        <v>385</v>
      </c>
      <c r="X1497" s="22" t="s">
        <v>385</v>
      </c>
    </row>
    <row r="1498" spans="1:24" ht="18.75" customHeight="1">
      <c r="A1498" s="176">
        <v>43110</v>
      </c>
      <c r="B1498" s="50">
        <v>157.57079999999999</v>
      </c>
      <c r="C1498" s="50">
        <v>226.69890000000001</v>
      </c>
      <c r="D1498" s="50"/>
      <c r="E1498" s="50">
        <v>9.82</v>
      </c>
      <c r="F1498" s="51">
        <v>1.4194E-2</v>
      </c>
      <c r="G1498" s="51">
        <v>1.9723999999999998E-2</v>
      </c>
      <c r="H1498" s="51">
        <v>2.0892000000000001E-2</v>
      </c>
      <c r="I1498" s="51">
        <v>2.3290999999999999E-2</v>
      </c>
      <c r="J1498" s="51">
        <v>2.5568E-2</v>
      </c>
      <c r="K1498" s="51">
        <v>2.4708000000000001E-2</v>
      </c>
      <c r="L1498" s="51">
        <v>2.8983999999999999E-2</v>
      </c>
      <c r="M1498" s="51">
        <v>2.0892000000000001E-2</v>
      </c>
      <c r="N1498" s="51">
        <v>3.6630000000000003E-2</v>
      </c>
      <c r="O1498" s="52">
        <v>123.35039999999999</v>
      </c>
      <c r="P1498" s="50">
        <v>1520</v>
      </c>
      <c r="Q1498" s="52">
        <v>2913.65</v>
      </c>
      <c r="R1498" s="50">
        <v>5591.4</v>
      </c>
      <c r="S1498" s="30">
        <v>92.358000000000004</v>
      </c>
      <c r="T1498" s="50">
        <v>6.4997999999999996</v>
      </c>
      <c r="U1498" s="50">
        <v>6.4972000000000003</v>
      </c>
      <c r="V1498" s="50" t="s">
        <v>385</v>
      </c>
      <c r="W1498" s="22" t="s">
        <v>385</v>
      </c>
      <c r="X1498" s="22" t="s">
        <v>385</v>
      </c>
    </row>
    <row r="1499" spans="1:24" ht="18.75" customHeight="1">
      <c r="A1499" s="176">
        <v>43109</v>
      </c>
      <c r="B1499" s="50">
        <v>157.5814</v>
      </c>
      <c r="C1499" s="50">
        <v>226.74969999999999</v>
      </c>
      <c r="D1499" s="50"/>
      <c r="E1499" s="50">
        <v>10.08</v>
      </c>
      <c r="F1499" s="51">
        <v>1.4245000000000001E-2</v>
      </c>
      <c r="G1499" s="51">
        <v>1.9682000000000002E-2</v>
      </c>
      <c r="H1499" s="51">
        <v>2.0764999999999999E-2</v>
      </c>
      <c r="I1499" s="51">
        <v>2.3307000000000001E-2</v>
      </c>
      <c r="J1499" s="51">
        <v>2.5530000000000001E-2</v>
      </c>
      <c r="K1499" s="51">
        <v>2.4657999999999999E-2</v>
      </c>
      <c r="L1499" s="51">
        <v>2.8951999999999999E-2</v>
      </c>
      <c r="M1499" s="51">
        <v>2.0764999999999999E-2</v>
      </c>
      <c r="N1499" s="51">
        <v>3.662E-2</v>
      </c>
      <c r="O1499" s="52">
        <v>123.3112</v>
      </c>
      <c r="P1499" s="50">
        <v>1520</v>
      </c>
      <c r="Q1499" s="52">
        <v>2913.65</v>
      </c>
      <c r="R1499" s="50">
        <v>5591.4</v>
      </c>
      <c r="S1499" s="30">
        <v>91.948999999999998</v>
      </c>
      <c r="T1499" s="50">
        <v>6.4884000000000004</v>
      </c>
      <c r="U1499" s="50">
        <v>6.4785000000000004</v>
      </c>
      <c r="V1499" s="50" t="s">
        <v>385</v>
      </c>
      <c r="W1499" s="22" t="s">
        <v>385</v>
      </c>
      <c r="X1499" s="22" t="s">
        <v>385</v>
      </c>
    </row>
    <row r="1500" spans="1:24" ht="18.75" customHeight="1">
      <c r="A1500" s="176">
        <v>43108</v>
      </c>
      <c r="B1500" s="50">
        <v>157.86920000000001</v>
      </c>
      <c r="C1500" s="50">
        <v>226.7148</v>
      </c>
      <c r="D1500" s="50"/>
      <c r="E1500" s="50">
        <v>9.52</v>
      </c>
      <c r="F1500" s="51">
        <v>1.4063000000000001E-2</v>
      </c>
      <c r="G1500" s="51">
        <v>1.9578999999999999E-2</v>
      </c>
      <c r="H1500" s="51">
        <v>2.0570000000000001E-2</v>
      </c>
      <c r="I1500" s="51">
        <v>2.2870000000000001E-2</v>
      </c>
      <c r="J1500" s="51">
        <v>2.4799999999999999E-2</v>
      </c>
      <c r="K1500" s="51">
        <v>2.4041E-2</v>
      </c>
      <c r="L1500" s="51">
        <v>2.8112999999999999E-2</v>
      </c>
      <c r="M1500" s="51">
        <v>2.0570000000000001E-2</v>
      </c>
      <c r="N1500" s="51">
        <v>3.6810000000000002E-2</v>
      </c>
      <c r="O1500" s="52">
        <v>123.2627</v>
      </c>
      <c r="P1500" s="50">
        <v>1520</v>
      </c>
      <c r="Q1500" s="52">
        <v>2913.65</v>
      </c>
      <c r="R1500" s="50">
        <v>5591.4</v>
      </c>
      <c r="S1500" s="30">
        <v>91.852999999999994</v>
      </c>
      <c r="T1500" s="50">
        <v>6.4935</v>
      </c>
      <c r="U1500" s="50">
        <v>6.492</v>
      </c>
      <c r="V1500" s="50" t="s">
        <v>385</v>
      </c>
      <c r="W1500" s="22" t="s">
        <v>385</v>
      </c>
      <c r="X1500" s="22" t="s">
        <v>385</v>
      </c>
    </row>
    <row r="1501" spans="1:24" ht="18.75" customHeight="1">
      <c r="A1501" s="176">
        <v>43105</v>
      </c>
      <c r="B1501" s="50">
        <v>157.81620000000001</v>
      </c>
      <c r="C1501" s="50">
        <v>226.535</v>
      </c>
      <c r="D1501" s="50"/>
      <c r="E1501" s="50">
        <v>9.2200000000000006</v>
      </c>
      <c r="F1501" s="51">
        <v>1.3936E-2</v>
      </c>
      <c r="G1501" s="51">
        <v>1.9598999999999998E-2</v>
      </c>
      <c r="H1501" s="51">
        <v>2.0596E-2</v>
      </c>
      <c r="I1501" s="51">
        <v>2.2886E-2</v>
      </c>
      <c r="J1501" s="51">
        <v>2.4763E-2</v>
      </c>
      <c r="K1501" s="51">
        <v>2.4065E-2</v>
      </c>
      <c r="L1501" s="51">
        <v>2.8105000000000002E-2</v>
      </c>
      <c r="M1501" s="51">
        <v>2.0596E-2</v>
      </c>
      <c r="N1501" s="51">
        <v>3.7100000000000001E-2</v>
      </c>
      <c r="O1501" s="52">
        <v>123.214</v>
      </c>
      <c r="P1501" s="50">
        <v>1520</v>
      </c>
      <c r="Q1501" s="52">
        <v>2913.65</v>
      </c>
      <c r="R1501" s="50">
        <v>5591.4</v>
      </c>
      <c r="S1501" s="30">
        <v>92.162000000000006</v>
      </c>
      <c r="T1501" s="50">
        <v>6.5030000000000001</v>
      </c>
      <c r="U1501" s="50">
        <v>6.4957000000000003</v>
      </c>
      <c r="V1501" s="50" t="s">
        <v>385</v>
      </c>
      <c r="W1501" s="22" t="s">
        <v>385</v>
      </c>
      <c r="X1501" s="22" t="s">
        <v>385</v>
      </c>
    </row>
    <row r="1502" spans="1:24" ht="18.75" customHeight="1">
      <c r="A1502" s="176">
        <v>43104</v>
      </c>
      <c r="B1502" s="50">
        <v>157.89070000000001</v>
      </c>
      <c r="C1502" s="50">
        <v>226.36869999999999</v>
      </c>
      <c r="D1502" s="50"/>
      <c r="E1502" s="50">
        <v>9.2200000000000006</v>
      </c>
      <c r="F1502" s="51">
        <v>1.3964000000000001E-2</v>
      </c>
      <c r="G1502" s="51">
        <v>1.9515000000000001E-2</v>
      </c>
      <c r="H1502" s="51">
        <v>2.0369999999999999E-2</v>
      </c>
      <c r="I1502" s="51">
        <v>2.2682000000000001E-2</v>
      </c>
      <c r="J1502" s="51">
        <v>2.4525000000000002E-2</v>
      </c>
      <c r="K1502" s="51">
        <v>2.3817999999999999E-2</v>
      </c>
      <c r="L1502" s="51">
        <v>2.7862999999999999E-2</v>
      </c>
      <c r="M1502" s="51">
        <v>2.0369999999999999E-2</v>
      </c>
      <c r="N1502" s="51">
        <v>3.7499999999999999E-2</v>
      </c>
      <c r="O1502" s="52">
        <v>123.2102</v>
      </c>
      <c r="P1502" s="50">
        <v>1520</v>
      </c>
      <c r="Q1502" s="52">
        <v>2913.65</v>
      </c>
      <c r="R1502" s="50">
        <v>5591.4</v>
      </c>
      <c r="S1502" s="30">
        <v>91.872</v>
      </c>
      <c r="T1502" s="50">
        <v>6.4930000000000003</v>
      </c>
      <c r="U1502" s="50">
        <v>6.5015000000000001</v>
      </c>
      <c r="V1502" s="50" t="s">
        <v>385</v>
      </c>
      <c r="W1502" s="22" t="s">
        <v>385</v>
      </c>
      <c r="X1502" s="22" t="s">
        <v>385</v>
      </c>
    </row>
    <row r="1503" spans="1:24" ht="18.75" customHeight="1">
      <c r="A1503" s="176">
        <v>43103</v>
      </c>
      <c r="B1503" s="50">
        <v>157.95410000000001</v>
      </c>
      <c r="C1503" s="50">
        <v>226.2012</v>
      </c>
      <c r="D1503" s="50"/>
      <c r="E1503" s="50">
        <v>9.15</v>
      </c>
      <c r="F1503" s="51">
        <v>1.3913E-2</v>
      </c>
      <c r="G1503" s="51">
        <v>1.9313E-2</v>
      </c>
      <c r="H1503" s="51">
        <v>2.0149E-2</v>
      </c>
      <c r="I1503" s="51">
        <v>2.2447999999999999E-2</v>
      </c>
      <c r="J1503" s="51">
        <v>2.4471E-2</v>
      </c>
      <c r="K1503" s="51">
        <v>2.3646E-2</v>
      </c>
      <c r="L1503" s="51">
        <v>2.7855000000000001E-2</v>
      </c>
      <c r="M1503" s="51">
        <v>2.0149E-2</v>
      </c>
      <c r="N1503" s="51">
        <v>3.7499999999999999E-2</v>
      </c>
      <c r="O1503" s="52">
        <v>123.12520000000001</v>
      </c>
      <c r="P1503" s="50">
        <v>1520</v>
      </c>
      <c r="Q1503" s="52">
        <v>2913.65</v>
      </c>
      <c r="R1503" s="50">
        <v>5591.4</v>
      </c>
      <c r="S1503" s="30">
        <v>92.24</v>
      </c>
      <c r="T1503" s="50">
        <v>6.5067000000000004</v>
      </c>
      <c r="U1503" s="50">
        <v>6.5163000000000002</v>
      </c>
      <c r="V1503" s="50" t="s">
        <v>385</v>
      </c>
      <c r="W1503" s="22" t="s">
        <v>385</v>
      </c>
      <c r="X1503" s="22" t="s">
        <v>385</v>
      </c>
    </row>
    <row r="1504" spans="1:24" ht="18.75" customHeight="1">
      <c r="A1504" s="176">
        <v>43102</v>
      </c>
      <c r="B1504" s="50">
        <v>157.86670000000001</v>
      </c>
      <c r="C1504" s="50">
        <v>225.93729999999999</v>
      </c>
      <c r="D1504" s="50"/>
      <c r="E1504" s="50">
        <v>9.77</v>
      </c>
      <c r="F1504" s="51">
        <v>1.3884000000000001E-2</v>
      </c>
      <c r="G1504" s="51">
        <v>1.9191E-2</v>
      </c>
      <c r="H1504" s="51">
        <v>2.0091999999999999E-2</v>
      </c>
      <c r="I1504" s="51">
        <v>2.2481000000000001E-2</v>
      </c>
      <c r="J1504" s="51">
        <v>2.4632999999999999E-2</v>
      </c>
      <c r="K1504" s="51">
        <v>2.3793000000000002E-2</v>
      </c>
      <c r="L1504" s="51">
        <v>2.8136000000000001E-2</v>
      </c>
      <c r="M1504" s="51">
        <v>2.0091999999999999E-2</v>
      </c>
      <c r="N1504" s="51">
        <v>3.7960000000000001E-2</v>
      </c>
      <c r="O1504" s="52">
        <v>123.12520000000001</v>
      </c>
      <c r="P1504" s="50">
        <v>1390</v>
      </c>
      <c r="Q1504" s="52">
        <v>2862.4900000000002</v>
      </c>
      <c r="R1504" s="50">
        <v>5592.1</v>
      </c>
      <c r="S1504" s="30">
        <v>92.123999999999995</v>
      </c>
      <c r="T1504" s="50">
        <v>6.5067000000000004</v>
      </c>
      <c r="U1504" s="50">
        <v>6.5143000000000004</v>
      </c>
      <c r="V1504" s="50" t="s">
        <v>385</v>
      </c>
      <c r="W1504" s="22" t="s">
        <v>385</v>
      </c>
      <c r="X1504" s="22" t="s">
        <v>385</v>
      </c>
    </row>
    <row r="1505" spans="1:24" ht="18.75" customHeight="1">
      <c r="A1505" s="176">
        <v>43101</v>
      </c>
      <c r="B1505" s="50">
        <v>158.1927</v>
      </c>
      <c r="C1505" s="50">
        <v>225.6405</v>
      </c>
      <c r="D1505" s="50"/>
      <c r="E1505" s="50">
        <v>11.04</v>
      </c>
      <c r="F1505" s="51">
        <v>1.3757E-2</v>
      </c>
      <c r="G1505" s="51">
        <v>1.883E-2</v>
      </c>
      <c r="H1505" s="51">
        <v>1.9706999999999999E-2</v>
      </c>
      <c r="I1505" s="51">
        <v>2.2064E-2</v>
      </c>
      <c r="J1505" s="51">
        <v>2.4053999999999999E-2</v>
      </c>
      <c r="K1505" s="51">
        <v>2.3327000000000001E-2</v>
      </c>
      <c r="L1505" s="51">
        <v>2.7399E-2</v>
      </c>
      <c r="M1505" s="51">
        <v>1.9706999999999999E-2</v>
      </c>
      <c r="N1505" s="51">
        <v>3.8809999999999997E-2</v>
      </c>
      <c r="O1505" s="52">
        <v>123.1296</v>
      </c>
      <c r="P1505" s="50">
        <v>1390</v>
      </c>
      <c r="Q1505" s="52">
        <v>2862.4900000000002</v>
      </c>
      <c r="R1505" s="50">
        <v>5592.1</v>
      </c>
      <c r="S1505" s="30">
        <v>92.602000000000004</v>
      </c>
      <c r="T1505" s="50">
        <v>6.5335000000000001</v>
      </c>
      <c r="U1505" s="50">
        <v>6.5308999999999999</v>
      </c>
      <c r="V1505" s="50" t="s">
        <v>385</v>
      </c>
      <c r="W1505" s="22" t="s">
        <v>385</v>
      </c>
      <c r="X1505" s="22" t="s">
        <v>385</v>
      </c>
    </row>
    <row r="1506" spans="1:24" ht="18.75" customHeight="1">
      <c r="A1506" s="176">
        <v>43098</v>
      </c>
      <c r="B1506" s="50">
        <v>158.1927</v>
      </c>
      <c r="C1506" s="50">
        <v>225.6405</v>
      </c>
      <c r="D1506" s="50"/>
      <c r="E1506" s="50">
        <v>11.04</v>
      </c>
      <c r="F1506" s="51">
        <v>1.3757E-2</v>
      </c>
      <c r="G1506" s="51">
        <v>1.883E-2</v>
      </c>
      <c r="H1506" s="51">
        <v>1.9706999999999999E-2</v>
      </c>
      <c r="I1506" s="51">
        <v>2.2064E-2</v>
      </c>
      <c r="J1506" s="51">
        <v>2.4053999999999999E-2</v>
      </c>
      <c r="K1506" s="51">
        <v>2.3327000000000001E-2</v>
      </c>
      <c r="L1506" s="51">
        <v>2.7399E-2</v>
      </c>
      <c r="M1506" s="51">
        <v>1.9706999999999999E-2</v>
      </c>
      <c r="N1506" s="51">
        <v>3.8809999999999997E-2</v>
      </c>
      <c r="O1506" s="52">
        <v>123.1082</v>
      </c>
      <c r="P1506" s="50">
        <v>1390</v>
      </c>
      <c r="Q1506" s="52">
        <v>2862.4900000000002</v>
      </c>
      <c r="R1506" s="50">
        <v>5592.1</v>
      </c>
      <c r="S1506" s="30">
        <v>93.025000000000006</v>
      </c>
      <c r="T1506" s="50">
        <v>6.5564</v>
      </c>
      <c r="U1506" s="50">
        <v>6.5553999999999997</v>
      </c>
      <c r="V1506" s="50" t="s">
        <v>385</v>
      </c>
      <c r="W1506" s="22" t="s">
        <v>385</v>
      </c>
      <c r="X1506" s="22" t="s">
        <v>385</v>
      </c>
    </row>
    <row r="1507" spans="1:24" ht="18.75" customHeight="1">
      <c r="A1507" s="176">
        <v>43097</v>
      </c>
      <c r="B1507" s="50">
        <v>158.03639999999999</v>
      </c>
      <c r="C1507" s="50">
        <v>225.5898</v>
      </c>
      <c r="D1507" s="50"/>
      <c r="E1507" s="50">
        <v>10.18</v>
      </c>
      <c r="F1507" s="51">
        <v>1.3759E-2</v>
      </c>
      <c r="G1507" s="51">
        <v>1.9071000000000001E-2</v>
      </c>
      <c r="H1507" s="51">
        <v>1.9949999999999999E-2</v>
      </c>
      <c r="I1507" s="51">
        <v>2.2360999999999999E-2</v>
      </c>
      <c r="J1507" s="51">
        <v>2.4305E-2</v>
      </c>
      <c r="K1507" s="51">
        <v>2.3585999999999999E-2</v>
      </c>
      <c r="L1507" s="51">
        <v>2.7560999999999999E-2</v>
      </c>
      <c r="M1507" s="51">
        <v>1.9949999999999999E-2</v>
      </c>
      <c r="N1507" s="51">
        <v>3.8080000000000003E-2</v>
      </c>
      <c r="O1507" s="52">
        <v>123.1641</v>
      </c>
      <c r="P1507" s="50">
        <v>1390</v>
      </c>
      <c r="Q1507" s="52">
        <v>2862.4900000000002</v>
      </c>
      <c r="R1507" s="50">
        <v>5592.1</v>
      </c>
      <c r="S1507" s="30">
        <v>93.257000000000005</v>
      </c>
      <c r="T1507" s="50">
        <v>6.5449999999999999</v>
      </c>
      <c r="U1507" s="50">
        <v>6.5415000000000001</v>
      </c>
      <c r="V1507" s="50" t="s">
        <v>385</v>
      </c>
      <c r="W1507" s="22" t="s">
        <v>385</v>
      </c>
      <c r="X1507" s="22" t="s">
        <v>385</v>
      </c>
    </row>
    <row r="1508" spans="1:24" ht="18.75" customHeight="1">
      <c r="A1508" s="176">
        <v>43096</v>
      </c>
      <c r="B1508" s="50">
        <v>158.1268</v>
      </c>
      <c r="C1508" s="50">
        <v>225.476</v>
      </c>
      <c r="D1508" s="50"/>
      <c r="E1508" s="50">
        <v>10.47</v>
      </c>
      <c r="F1508" s="51">
        <v>1.4321E-2</v>
      </c>
      <c r="G1508" s="51">
        <v>1.8929999999999999E-2</v>
      </c>
      <c r="H1508" s="51">
        <v>1.9758000000000001E-2</v>
      </c>
      <c r="I1508" s="51">
        <v>2.1933999999999999E-2</v>
      </c>
      <c r="J1508" s="51">
        <v>2.4107E-2</v>
      </c>
      <c r="K1508" s="51">
        <v>2.3313E-2</v>
      </c>
      <c r="L1508" s="51">
        <v>2.7460999999999999E-2</v>
      </c>
      <c r="M1508" s="51">
        <v>1.9758000000000001E-2</v>
      </c>
      <c r="N1508" s="51">
        <v>3.8100000000000002E-2</v>
      </c>
      <c r="O1508" s="52">
        <v>123.1455</v>
      </c>
      <c r="P1508" s="50">
        <v>1390</v>
      </c>
      <c r="Q1508" s="52">
        <v>2862.4900000000002</v>
      </c>
      <c r="R1508" s="50">
        <v>5592.1</v>
      </c>
      <c r="S1508" s="30">
        <v>93.266999999999996</v>
      </c>
      <c r="T1508" s="50">
        <v>6.5397999999999996</v>
      </c>
      <c r="U1508" s="50">
        <v>6.5545</v>
      </c>
      <c r="V1508" s="50" t="s">
        <v>385</v>
      </c>
      <c r="W1508" s="22" t="s">
        <v>385</v>
      </c>
      <c r="X1508" s="22" t="s">
        <v>385</v>
      </c>
    </row>
    <row r="1509" spans="1:24" ht="18.75" customHeight="1">
      <c r="A1509" s="176">
        <v>43095</v>
      </c>
      <c r="B1509" s="50">
        <v>157.79069999999999</v>
      </c>
      <c r="C1509" s="50">
        <v>225.4161</v>
      </c>
      <c r="D1509" s="50"/>
      <c r="E1509" s="50">
        <v>10.25</v>
      </c>
      <c r="F1509" s="51">
        <v>1.3298000000000001E-2</v>
      </c>
      <c r="G1509" s="51">
        <v>1.8991000000000001E-2</v>
      </c>
      <c r="H1509" s="51">
        <v>2.0139000000000001E-2</v>
      </c>
      <c r="I1509" s="51">
        <v>2.2423999999999999E-2</v>
      </c>
      <c r="J1509" s="51">
        <v>2.4756E-2</v>
      </c>
      <c r="K1509" s="51">
        <v>2.3833E-2</v>
      </c>
      <c r="L1509" s="51">
        <v>2.8246E-2</v>
      </c>
      <c r="M1509" s="51">
        <v>2.0139000000000001E-2</v>
      </c>
      <c r="N1509" s="51">
        <v>3.8039999999999997E-2</v>
      </c>
      <c r="O1509" s="52">
        <v>123.1527</v>
      </c>
      <c r="P1509" s="50">
        <v>1390</v>
      </c>
      <c r="Q1509" s="52">
        <v>2862.4900000000002</v>
      </c>
      <c r="R1509" s="50">
        <v>5592.1</v>
      </c>
      <c r="S1509" s="30">
        <v>93.346999999999994</v>
      </c>
      <c r="T1509" s="50">
        <v>6.5773000000000001</v>
      </c>
      <c r="U1509" s="50">
        <v>6.5670000000000002</v>
      </c>
      <c r="V1509" s="50" t="s">
        <v>385</v>
      </c>
      <c r="W1509" s="22" t="s">
        <v>385</v>
      </c>
      <c r="X1509" s="22" t="s">
        <v>385</v>
      </c>
    </row>
    <row r="1510" spans="1:24" ht="18.75" customHeight="1">
      <c r="A1510" s="176">
        <v>43094</v>
      </c>
      <c r="B1510" s="50">
        <v>157.64830000000001</v>
      </c>
      <c r="C1510" s="50">
        <v>225.2722</v>
      </c>
      <c r="D1510" s="50"/>
      <c r="E1510" s="50">
        <v>9.9</v>
      </c>
      <c r="F1510" s="51">
        <v>1.3221999999999999E-2</v>
      </c>
      <c r="G1510" s="51">
        <v>1.8905999999999999E-2</v>
      </c>
      <c r="H1510" s="51">
        <v>2.0083E-2</v>
      </c>
      <c r="I1510" s="51">
        <v>2.249E-2</v>
      </c>
      <c r="J1510" s="51">
        <v>2.4809999999999999E-2</v>
      </c>
      <c r="K1510" s="51">
        <v>2.3931000000000001E-2</v>
      </c>
      <c r="L1510" s="51">
        <v>2.8309000000000001E-2</v>
      </c>
      <c r="M1510" s="51">
        <v>2.0083E-2</v>
      </c>
      <c r="N1510" s="51">
        <v>3.8100000000000002E-2</v>
      </c>
      <c r="O1510" s="52">
        <v>123.2009</v>
      </c>
      <c r="P1510" s="50">
        <v>1390</v>
      </c>
      <c r="Q1510" s="52">
        <v>2862.4900000000002</v>
      </c>
      <c r="R1510" s="50">
        <v>5592.1</v>
      </c>
      <c r="S1510" s="30">
        <v>93.278000000000006</v>
      </c>
      <c r="T1510" s="50">
        <v>6.5848000000000004</v>
      </c>
      <c r="U1510" s="50">
        <v>6.5663999999999998</v>
      </c>
      <c r="V1510" s="50" t="s">
        <v>385</v>
      </c>
      <c r="W1510" s="22" t="s">
        <v>385</v>
      </c>
      <c r="X1510" s="22" t="s">
        <v>385</v>
      </c>
    </row>
    <row r="1511" spans="1:24" ht="18.75" customHeight="1">
      <c r="A1511" s="176">
        <v>43091</v>
      </c>
      <c r="B1511" s="50">
        <v>157.64830000000001</v>
      </c>
      <c r="C1511" s="50">
        <v>225.2722</v>
      </c>
      <c r="D1511" s="50"/>
      <c r="E1511" s="50">
        <v>9.9</v>
      </c>
      <c r="F1511" s="51">
        <v>1.3221999999999999E-2</v>
      </c>
      <c r="G1511" s="51">
        <v>1.8905999999999999E-2</v>
      </c>
      <c r="H1511" s="51">
        <v>2.0083E-2</v>
      </c>
      <c r="I1511" s="51">
        <v>2.249E-2</v>
      </c>
      <c r="J1511" s="51">
        <v>2.4809999999999999E-2</v>
      </c>
      <c r="K1511" s="51">
        <v>2.3931000000000001E-2</v>
      </c>
      <c r="L1511" s="51">
        <v>2.8309000000000001E-2</v>
      </c>
      <c r="M1511" s="51">
        <v>2.0083E-2</v>
      </c>
      <c r="N1511" s="51">
        <v>3.8100000000000002E-2</v>
      </c>
      <c r="O1511" s="52">
        <v>123.2081</v>
      </c>
      <c r="P1511" s="50">
        <v>1390</v>
      </c>
      <c r="Q1511" s="52">
        <v>2862.4900000000002</v>
      </c>
      <c r="R1511" s="50">
        <v>5592.1</v>
      </c>
      <c r="S1511" s="30">
        <v>93.313000000000002</v>
      </c>
      <c r="T1511" s="50">
        <v>6.5785</v>
      </c>
      <c r="U1511" s="50">
        <v>6.5646000000000004</v>
      </c>
      <c r="V1511" s="50" t="s">
        <v>385</v>
      </c>
      <c r="W1511" s="22" t="s">
        <v>385</v>
      </c>
      <c r="X1511" s="22" t="s">
        <v>385</v>
      </c>
    </row>
    <row r="1512" spans="1:24" ht="18.75" customHeight="1">
      <c r="A1512" s="176">
        <v>43090</v>
      </c>
      <c r="B1512" s="50">
        <v>157.68109999999999</v>
      </c>
      <c r="C1512" s="50">
        <v>225.24870000000001</v>
      </c>
      <c r="D1512" s="50"/>
      <c r="E1512" s="50">
        <v>9.6199999999999992</v>
      </c>
      <c r="F1512" s="51">
        <v>1.3402000000000001E-2</v>
      </c>
      <c r="G1512" s="51">
        <v>1.8775E-2</v>
      </c>
      <c r="H1512" s="51">
        <v>1.9942999999999999E-2</v>
      </c>
      <c r="I1512" s="51">
        <v>2.2450999999999999E-2</v>
      </c>
      <c r="J1512" s="51">
        <v>2.4826000000000001E-2</v>
      </c>
      <c r="K1512" s="51">
        <v>2.3952000000000001E-2</v>
      </c>
      <c r="L1512" s="51">
        <v>2.8419E-2</v>
      </c>
      <c r="M1512" s="51">
        <v>1.9942999999999999E-2</v>
      </c>
      <c r="N1512" s="51">
        <v>3.8199999999999998E-2</v>
      </c>
      <c r="O1512" s="52">
        <v>123.203</v>
      </c>
      <c r="P1512" s="50">
        <v>1390</v>
      </c>
      <c r="Q1512" s="52">
        <v>2862.4900000000002</v>
      </c>
      <c r="R1512" s="50">
        <v>5592.1</v>
      </c>
      <c r="S1512" s="30">
        <v>93.441000000000003</v>
      </c>
      <c r="T1512" s="50">
        <v>6.6047000000000002</v>
      </c>
      <c r="U1512" s="50">
        <v>6.6062000000000003</v>
      </c>
      <c r="V1512" s="50" t="s">
        <v>385</v>
      </c>
      <c r="W1512" s="22" t="s">
        <v>385</v>
      </c>
      <c r="X1512" s="22" t="s">
        <v>385</v>
      </c>
    </row>
    <row r="1513" spans="1:24" ht="18.75" customHeight="1">
      <c r="A1513" s="176">
        <v>43089</v>
      </c>
      <c r="B1513" s="50">
        <v>157.6172</v>
      </c>
      <c r="C1513" s="50">
        <v>225.25239999999999</v>
      </c>
      <c r="D1513" s="50"/>
      <c r="E1513" s="50">
        <v>9.7200000000000006</v>
      </c>
      <c r="F1513" s="51">
        <v>1.3734E-2</v>
      </c>
      <c r="G1513" s="51">
        <v>1.8567E-2</v>
      </c>
      <c r="H1513" s="51">
        <v>1.9861E-2</v>
      </c>
      <c r="I1513" s="51">
        <v>2.2366E-2</v>
      </c>
      <c r="J1513" s="51">
        <v>2.4969999999999999E-2</v>
      </c>
      <c r="K1513" s="51">
        <v>2.3976000000000001E-2</v>
      </c>
      <c r="L1513" s="51">
        <v>2.8767000000000001E-2</v>
      </c>
      <c r="M1513" s="51">
        <v>1.9861E-2</v>
      </c>
      <c r="N1513" s="51">
        <v>3.7740000000000003E-2</v>
      </c>
      <c r="O1513" s="52">
        <v>123.20910000000001</v>
      </c>
      <c r="P1513" s="50">
        <v>1390</v>
      </c>
      <c r="Q1513" s="52">
        <v>2862.4900000000002</v>
      </c>
      <c r="R1513" s="50">
        <v>5592.1</v>
      </c>
      <c r="S1513" s="30">
        <v>93.694999999999993</v>
      </c>
      <c r="T1513" s="50">
        <v>6.6163999999999996</v>
      </c>
      <c r="U1513" s="50">
        <v>6.6087999999999996</v>
      </c>
      <c r="V1513" s="50" t="s">
        <v>385</v>
      </c>
      <c r="W1513" s="22" t="s">
        <v>385</v>
      </c>
      <c r="X1513" s="22" t="s">
        <v>385</v>
      </c>
    </row>
    <row r="1514" spans="1:24" ht="18.75" customHeight="1">
      <c r="A1514" s="176">
        <v>43088</v>
      </c>
      <c r="B1514" s="50">
        <v>157.79519999999999</v>
      </c>
      <c r="C1514" s="50">
        <v>225.2808</v>
      </c>
      <c r="D1514" s="50"/>
      <c r="E1514" s="50">
        <v>10.029999999999999</v>
      </c>
      <c r="F1514" s="51">
        <v>1.3658E-2</v>
      </c>
      <c r="G1514" s="51">
        <v>1.8525E-2</v>
      </c>
      <c r="H1514" s="51">
        <v>1.9751000000000001E-2</v>
      </c>
      <c r="I1514" s="51">
        <v>2.2211999999999999E-2</v>
      </c>
      <c r="J1514" s="51">
        <v>2.4643999999999999E-2</v>
      </c>
      <c r="K1514" s="51">
        <v>2.3702000000000001E-2</v>
      </c>
      <c r="L1514" s="51">
        <v>2.8198000000000001E-2</v>
      </c>
      <c r="M1514" s="51">
        <v>1.9751000000000001E-2</v>
      </c>
      <c r="N1514" s="51">
        <v>3.7589999999999998E-2</v>
      </c>
      <c r="O1514" s="52">
        <v>123.2056</v>
      </c>
      <c r="P1514" s="50">
        <v>1390</v>
      </c>
      <c r="Q1514" s="52">
        <v>2862.4900000000002</v>
      </c>
      <c r="R1514" s="50">
        <v>5592.1</v>
      </c>
      <c r="S1514" s="30">
        <v>93.932000000000002</v>
      </c>
      <c r="T1514" s="50">
        <v>6.6093000000000002</v>
      </c>
      <c r="U1514" s="50">
        <v>6.6059999999999999</v>
      </c>
      <c r="V1514" s="50" t="s">
        <v>385</v>
      </c>
      <c r="W1514" s="22" t="s">
        <v>385</v>
      </c>
      <c r="X1514" s="22" t="s">
        <v>385</v>
      </c>
    </row>
    <row r="1515" spans="1:24" ht="18.75" customHeight="1">
      <c r="A1515" s="176">
        <v>43087</v>
      </c>
      <c r="B1515" s="50">
        <v>158.16290000000001</v>
      </c>
      <c r="C1515" s="50">
        <v>225.2655</v>
      </c>
      <c r="D1515" s="50"/>
      <c r="E1515" s="50">
        <v>9.5299999999999994</v>
      </c>
      <c r="F1515" s="51">
        <v>1.3375E-2</v>
      </c>
      <c r="G1515" s="51">
        <v>1.8277000000000002E-2</v>
      </c>
      <c r="H1515" s="51">
        <v>1.9452000000000001E-2</v>
      </c>
      <c r="I1515" s="51">
        <v>2.1673000000000001E-2</v>
      </c>
      <c r="J1515" s="51">
        <v>2.3942000000000001E-2</v>
      </c>
      <c r="K1515" s="51">
        <v>2.3035E-2</v>
      </c>
      <c r="L1515" s="51">
        <v>2.7407000000000001E-2</v>
      </c>
      <c r="M1515" s="51">
        <v>1.9452000000000001E-2</v>
      </c>
      <c r="N1515" s="51">
        <v>3.771E-2</v>
      </c>
      <c r="O1515" s="52">
        <v>123.2355</v>
      </c>
      <c r="P1515" s="50">
        <v>1390</v>
      </c>
      <c r="Q1515" s="52">
        <v>2862.4900000000002</v>
      </c>
      <c r="R1515" s="50">
        <v>5592.1</v>
      </c>
      <c r="S1515" s="30">
        <v>93.489000000000004</v>
      </c>
      <c r="T1515" s="50">
        <v>6.6093000000000002</v>
      </c>
      <c r="U1515" s="50">
        <v>6.6069000000000004</v>
      </c>
      <c r="V1515" s="50" t="s">
        <v>385</v>
      </c>
      <c r="W1515" s="22" t="s">
        <v>385</v>
      </c>
      <c r="X1515" s="22" t="s">
        <v>385</v>
      </c>
    </row>
    <row r="1516" spans="1:24" ht="18.75" customHeight="1">
      <c r="A1516" s="176">
        <v>43084</v>
      </c>
      <c r="B1516" s="50">
        <v>158.2808</v>
      </c>
      <c r="C1516" s="50">
        <v>225.20060000000001</v>
      </c>
      <c r="D1516" s="50"/>
      <c r="E1516" s="50">
        <v>9.42</v>
      </c>
      <c r="F1516" s="51">
        <v>1.312E-2</v>
      </c>
      <c r="G1516" s="51">
        <v>1.8357999999999999E-2</v>
      </c>
      <c r="H1516" s="51">
        <v>1.9479E-2</v>
      </c>
      <c r="I1516" s="51">
        <v>2.1537000000000001E-2</v>
      </c>
      <c r="J1516" s="51">
        <v>2.3529999999999999E-2</v>
      </c>
      <c r="K1516" s="51">
        <v>2.2764E-2</v>
      </c>
      <c r="L1516" s="51">
        <v>2.6873000000000001E-2</v>
      </c>
      <c r="M1516" s="51">
        <v>1.9479E-2</v>
      </c>
      <c r="N1516" s="51">
        <v>3.771E-2</v>
      </c>
      <c r="O1516" s="52">
        <v>123.21980000000001</v>
      </c>
      <c r="P1516" s="50">
        <v>1390</v>
      </c>
      <c r="Q1516" s="52">
        <v>2862.4900000000002</v>
      </c>
      <c r="R1516" s="50">
        <v>5592.1</v>
      </c>
      <c r="S1516" s="30">
        <v>93.429000000000002</v>
      </c>
      <c r="T1516" s="50">
        <v>6.6195000000000004</v>
      </c>
      <c r="U1516" s="50">
        <v>6.6139999999999999</v>
      </c>
      <c r="V1516" s="50" t="s">
        <v>385</v>
      </c>
      <c r="W1516" s="22" t="s">
        <v>385</v>
      </c>
      <c r="X1516" s="22" t="s">
        <v>385</v>
      </c>
    </row>
    <row r="1517" spans="1:24" ht="18.75" customHeight="1">
      <c r="A1517" s="176">
        <v>43083</v>
      </c>
      <c r="B1517" s="50">
        <v>158.36619999999999</v>
      </c>
      <c r="C1517" s="50">
        <v>225.1815</v>
      </c>
      <c r="D1517" s="50"/>
      <c r="E1517" s="50">
        <v>10.49</v>
      </c>
      <c r="F1517" s="51">
        <v>1.3018999999999999E-2</v>
      </c>
      <c r="G1517" s="51">
        <v>1.8110000000000001E-2</v>
      </c>
      <c r="H1517" s="51">
        <v>1.9234999999999999E-2</v>
      </c>
      <c r="I1517" s="51">
        <v>2.1384E-2</v>
      </c>
      <c r="J1517" s="51">
        <v>2.3493E-2</v>
      </c>
      <c r="K1517" s="51">
        <v>2.2664E-2</v>
      </c>
      <c r="L1517" s="51">
        <v>2.7063E-2</v>
      </c>
      <c r="M1517" s="51">
        <v>1.9234999999999999E-2</v>
      </c>
      <c r="N1517" s="51">
        <v>3.771E-2</v>
      </c>
      <c r="O1517" s="52">
        <v>123.2624</v>
      </c>
      <c r="P1517" s="50">
        <v>1390</v>
      </c>
      <c r="Q1517" s="52">
        <v>2862.4900000000002</v>
      </c>
      <c r="R1517" s="50">
        <v>5592.1</v>
      </c>
      <c r="S1517" s="30">
        <v>94.100999999999999</v>
      </c>
      <c r="T1517" s="50">
        <v>6.6215000000000002</v>
      </c>
      <c r="U1517" s="50">
        <v>6.6279000000000003</v>
      </c>
      <c r="V1517" s="50" t="s">
        <v>385</v>
      </c>
      <c r="W1517" s="22" t="s">
        <v>385</v>
      </c>
      <c r="X1517" s="22" t="s">
        <v>385</v>
      </c>
    </row>
    <row r="1518" spans="1:24" ht="18.75" customHeight="1">
      <c r="A1518" s="176">
        <v>43082</v>
      </c>
      <c r="B1518" s="50">
        <v>158.38319999999999</v>
      </c>
      <c r="C1518" s="50">
        <v>225.124</v>
      </c>
      <c r="D1518" s="50"/>
      <c r="E1518" s="50">
        <v>10.18</v>
      </c>
      <c r="F1518" s="51">
        <v>1.2969E-2</v>
      </c>
      <c r="G1518" s="51">
        <v>1.7742999999999998E-2</v>
      </c>
      <c r="H1518" s="51">
        <v>1.8911000000000001E-2</v>
      </c>
      <c r="I1518" s="51">
        <v>2.1048999999999998E-2</v>
      </c>
      <c r="J1518" s="51">
        <v>2.3421999999999998E-2</v>
      </c>
      <c r="K1518" s="51">
        <v>2.2467999999999998E-2</v>
      </c>
      <c r="L1518" s="51">
        <v>2.7269000000000002E-2</v>
      </c>
      <c r="M1518" s="51">
        <v>1.8911000000000001E-2</v>
      </c>
      <c r="N1518" s="51">
        <v>3.771E-2</v>
      </c>
      <c r="O1518" s="52">
        <v>123.2756</v>
      </c>
      <c r="P1518" s="50">
        <v>1390</v>
      </c>
      <c r="Q1518" s="52">
        <v>2862.4900000000002</v>
      </c>
      <c r="R1518" s="50">
        <v>5592.1</v>
      </c>
      <c r="S1518" s="30">
        <v>93.866</v>
      </c>
      <c r="T1518" s="50">
        <v>6.6185999999999998</v>
      </c>
      <c r="U1518" s="50">
        <v>6.6218000000000004</v>
      </c>
      <c r="V1518" s="50" t="s">
        <v>385</v>
      </c>
      <c r="W1518" s="22" t="s">
        <v>385</v>
      </c>
      <c r="X1518" s="22" t="s">
        <v>385</v>
      </c>
    </row>
    <row r="1519" spans="1:24" ht="18.75" customHeight="1">
      <c r="A1519" s="176">
        <v>43081</v>
      </c>
      <c r="B1519" s="50">
        <v>158.02760000000001</v>
      </c>
      <c r="C1519" s="50">
        <v>225.1705</v>
      </c>
      <c r="D1519" s="50"/>
      <c r="E1519" s="50">
        <v>9.92</v>
      </c>
      <c r="F1519" s="51">
        <v>1.325E-2</v>
      </c>
      <c r="G1519" s="51">
        <v>1.8270999999999999E-2</v>
      </c>
      <c r="H1519" s="51">
        <v>1.9531E-2</v>
      </c>
      <c r="I1519" s="51">
        <v>2.1718000000000001E-2</v>
      </c>
      <c r="J1519" s="51">
        <v>2.4011000000000001E-2</v>
      </c>
      <c r="K1519" s="51">
        <v>2.3154000000000001E-2</v>
      </c>
      <c r="L1519" s="51">
        <v>2.7761999999999998E-2</v>
      </c>
      <c r="M1519" s="51">
        <v>1.9531E-2</v>
      </c>
      <c r="N1519" s="51">
        <v>3.7699999999999997E-2</v>
      </c>
      <c r="O1519" s="52">
        <v>123.23860000000001</v>
      </c>
      <c r="P1519" s="50">
        <v>1390</v>
      </c>
      <c r="Q1519" s="52">
        <v>2862.4900000000002</v>
      </c>
      <c r="R1519" s="50">
        <v>5592.1</v>
      </c>
      <c r="S1519" s="30">
        <v>93.900999999999996</v>
      </c>
      <c r="T1519" s="50">
        <v>6.6208999999999998</v>
      </c>
      <c r="U1519" s="50">
        <v>6.6238000000000001</v>
      </c>
      <c r="V1519" s="50" t="s">
        <v>385</v>
      </c>
      <c r="W1519" s="22" t="s">
        <v>385</v>
      </c>
      <c r="X1519" s="22" t="s">
        <v>385</v>
      </c>
    </row>
    <row r="1520" spans="1:24" ht="18.75" customHeight="1">
      <c r="A1520" s="176">
        <v>43080</v>
      </c>
      <c r="B1520" s="50">
        <v>158.1121</v>
      </c>
      <c r="C1520" s="50">
        <v>225.3004</v>
      </c>
      <c r="D1520" s="50"/>
      <c r="E1520" s="50">
        <v>9.34</v>
      </c>
      <c r="F1520" s="51">
        <v>1.2865E-2</v>
      </c>
      <c r="G1520" s="51">
        <v>1.8189E-2</v>
      </c>
      <c r="H1520" s="51">
        <v>1.9375E-2</v>
      </c>
      <c r="I1520" s="51">
        <v>2.1565999999999998E-2</v>
      </c>
      <c r="J1520" s="51">
        <v>2.3886000000000001E-2</v>
      </c>
      <c r="K1520" s="51">
        <v>2.3005999999999999E-2</v>
      </c>
      <c r="L1520" s="51">
        <v>2.7761999999999998E-2</v>
      </c>
      <c r="M1520" s="51">
        <v>1.9375E-2</v>
      </c>
      <c r="N1520" s="51">
        <v>3.771E-2</v>
      </c>
      <c r="O1520" s="52">
        <v>123.21850000000001</v>
      </c>
      <c r="P1520" s="50">
        <v>1390</v>
      </c>
      <c r="Q1520" s="52">
        <v>2862.4900000000002</v>
      </c>
      <c r="R1520" s="50">
        <v>5592.1</v>
      </c>
      <c r="S1520" s="30">
        <v>93.795000000000002</v>
      </c>
      <c r="T1520" s="50">
        <v>6.6193</v>
      </c>
      <c r="U1520" s="50">
        <v>6.6249000000000002</v>
      </c>
      <c r="V1520" s="50" t="s">
        <v>385</v>
      </c>
      <c r="W1520" s="22" t="s">
        <v>385</v>
      </c>
      <c r="X1520" s="22" t="s">
        <v>385</v>
      </c>
    </row>
    <row r="1521" spans="1:24" ht="18.75" customHeight="1">
      <c r="A1521" s="176">
        <v>43077</v>
      </c>
      <c r="B1521" s="50">
        <v>158.10050000000001</v>
      </c>
      <c r="C1521" s="50">
        <v>225.28</v>
      </c>
      <c r="D1521" s="50"/>
      <c r="E1521" s="50">
        <v>9.58</v>
      </c>
      <c r="F1521" s="51">
        <v>1.2711999999999999E-2</v>
      </c>
      <c r="G1521" s="51">
        <v>1.7944999999999999E-2</v>
      </c>
      <c r="H1521" s="51">
        <v>1.9068999999999999E-2</v>
      </c>
      <c r="I1521" s="51">
        <v>2.1398E-2</v>
      </c>
      <c r="J1521" s="51">
        <v>2.376E-2</v>
      </c>
      <c r="K1521" s="51">
        <v>2.2883000000000001E-2</v>
      </c>
      <c r="L1521" s="51">
        <v>2.7685000000000001E-2</v>
      </c>
      <c r="M1521" s="51">
        <v>1.9068999999999999E-2</v>
      </c>
      <c r="N1521" s="51">
        <v>3.7580000000000002E-2</v>
      </c>
      <c r="O1521" s="52">
        <v>123.2499</v>
      </c>
      <c r="P1521" s="50">
        <v>1390</v>
      </c>
      <c r="Q1521" s="52">
        <v>2862.4900000000002</v>
      </c>
      <c r="R1521" s="50">
        <v>5592.1</v>
      </c>
      <c r="S1521" s="30">
        <v>93.61</v>
      </c>
      <c r="T1521" s="50">
        <v>6.6148999999999996</v>
      </c>
      <c r="U1521" s="50">
        <v>6.6178999999999997</v>
      </c>
      <c r="V1521" s="50" t="s">
        <v>385</v>
      </c>
      <c r="W1521" s="22" t="s">
        <v>385</v>
      </c>
      <c r="X1521" s="22" t="s">
        <v>385</v>
      </c>
    </row>
    <row r="1522" spans="1:24" ht="18.75" customHeight="1">
      <c r="A1522" s="176">
        <v>43076</v>
      </c>
      <c r="B1522" s="50">
        <v>158.1131</v>
      </c>
      <c r="C1522" s="50">
        <v>225.3004</v>
      </c>
      <c r="D1522" s="50"/>
      <c r="E1522" s="50">
        <v>10.16</v>
      </c>
      <c r="F1522" s="51">
        <v>1.2763999999999999E-2</v>
      </c>
      <c r="G1522" s="51">
        <v>1.8023999999999998E-2</v>
      </c>
      <c r="H1522" s="51">
        <v>1.9120000000000002E-2</v>
      </c>
      <c r="I1522" s="51">
        <v>2.138E-2</v>
      </c>
      <c r="J1522" s="51">
        <v>2.3633999999999999E-2</v>
      </c>
      <c r="K1522" s="51">
        <v>2.2832000000000002E-2</v>
      </c>
      <c r="L1522" s="51">
        <v>2.7607E-2</v>
      </c>
      <c r="M1522" s="51">
        <v>1.9120000000000002E-2</v>
      </c>
      <c r="N1522" s="51">
        <v>3.7629999999999997E-2</v>
      </c>
      <c r="O1522" s="52">
        <v>123.24930000000001</v>
      </c>
      <c r="P1522" s="50">
        <v>1390</v>
      </c>
      <c r="Q1522" s="52">
        <v>2862.4900000000002</v>
      </c>
      <c r="R1522" s="50">
        <v>5592.1</v>
      </c>
      <c r="S1522" s="30">
        <v>93.379000000000005</v>
      </c>
      <c r="T1522" s="50">
        <v>6.6193</v>
      </c>
      <c r="U1522" s="50">
        <v>6.6181000000000001</v>
      </c>
      <c r="V1522" s="50" t="s">
        <v>385</v>
      </c>
      <c r="W1522" s="22" t="s">
        <v>385</v>
      </c>
      <c r="X1522" s="22" t="s">
        <v>385</v>
      </c>
    </row>
    <row r="1523" spans="1:24" ht="18.75" customHeight="1">
      <c r="A1523" s="176">
        <v>43075</v>
      </c>
      <c r="B1523" s="50">
        <v>158.36009999999999</v>
      </c>
      <c r="C1523" s="50">
        <v>225.2937</v>
      </c>
      <c r="D1523" s="50"/>
      <c r="E1523" s="50">
        <v>11.02</v>
      </c>
      <c r="F1523" s="51">
        <v>1.2815999999999999E-2</v>
      </c>
      <c r="G1523" s="51">
        <v>1.8064E-2</v>
      </c>
      <c r="H1523" s="51">
        <v>1.9146E-2</v>
      </c>
      <c r="I1523" s="51">
        <v>2.1262E-2</v>
      </c>
      <c r="J1523" s="51">
        <v>2.3385E-2</v>
      </c>
      <c r="K1523" s="51">
        <v>2.2612E-2</v>
      </c>
      <c r="L1523" s="51">
        <v>2.7300000000000001E-2</v>
      </c>
      <c r="M1523" s="51">
        <v>1.9146E-2</v>
      </c>
      <c r="N1523" s="51">
        <v>3.7690000000000001E-2</v>
      </c>
      <c r="O1523" s="52">
        <v>123.25320000000001</v>
      </c>
      <c r="P1523" s="50">
        <v>1390</v>
      </c>
      <c r="Q1523" s="52">
        <v>2862.4900000000002</v>
      </c>
      <c r="R1523" s="50">
        <v>5592.1</v>
      </c>
      <c r="S1523" s="30">
        <v>93.188000000000002</v>
      </c>
      <c r="T1523" s="50">
        <v>6.6197999999999997</v>
      </c>
      <c r="U1523" s="50">
        <v>6.6185999999999998</v>
      </c>
      <c r="V1523" s="50" t="s">
        <v>385</v>
      </c>
      <c r="W1523" s="22" t="s">
        <v>385</v>
      </c>
      <c r="X1523" s="22" t="s">
        <v>385</v>
      </c>
    </row>
    <row r="1524" spans="1:24" ht="18.75" customHeight="1">
      <c r="A1524" s="176">
        <v>43074</v>
      </c>
      <c r="B1524" s="50">
        <v>158.1942</v>
      </c>
      <c r="C1524" s="50">
        <v>225.23869999999999</v>
      </c>
      <c r="D1524" s="50"/>
      <c r="E1524" s="50">
        <v>11.33</v>
      </c>
      <c r="F1524" s="51">
        <v>1.2893E-2</v>
      </c>
      <c r="G1524" s="51">
        <v>1.8183999999999999E-2</v>
      </c>
      <c r="H1524" s="51">
        <v>1.9282000000000001E-2</v>
      </c>
      <c r="I1524" s="51">
        <v>2.1427999999999999E-2</v>
      </c>
      <c r="J1524" s="51">
        <v>2.3508999999999999E-2</v>
      </c>
      <c r="K1524" s="51">
        <v>2.2782E-2</v>
      </c>
      <c r="L1524" s="51">
        <v>2.7314999999999999E-2</v>
      </c>
      <c r="M1524" s="51">
        <v>1.9282000000000001E-2</v>
      </c>
      <c r="N1524" s="51">
        <v>3.7670000000000002E-2</v>
      </c>
      <c r="O1524" s="52">
        <v>123.21850000000001</v>
      </c>
      <c r="P1524" s="50">
        <v>1390</v>
      </c>
      <c r="Q1524" s="52">
        <v>2862.4900000000002</v>
      </c>
      <c r="R1524" s="50">
        <v>5592.1</v>
      </c>
      <c r="S1524" s="30">
        <v>92.885000000000005</v>
      </c>
      <c r="T1524" s="50">
        <v>6.6162999999999998</v>
      </c>
      <c r="U1524" s="50">
        <v>6.5983999999999998</v>
      </c>
      <c r="V1524" s="50" t="s">
        <v>385</v>
      </c>
      <c r="W1524" s="22" t="s">
        <v>385</v>
      </c>
      <c r="X1524" s="22" t="s">
        <v>385</v>
      </c>
    </row>
    <row r="1525" spans="1:24" ht="18.75" customHeight="1">
      <c r="A1525" s="176">
        <v>43073</v>
      </c>
      <c r="B1525" s="50">
        <v>158.08850000000001</v>
      </c>
      <c r="C1525" s="50">
        <v>225.21270000000001</v>
      </c>
      <c r="D1525" s="50"/>
      <c r="E1525" s="50">
        <v>11.68</v>
      </c>
      <c r="F1525" s="51">
        <v>1.2685999999999999E-2</v>
      </c>
      <c r="G1525" s="51">
        <v>1.8062999999999999E-2</v>
      </c>
      <c r="H1525" s="51">
        <v>1.9226E-2</v>
      </c>
      <c r="I1525" s="51">
        <v>2.1427999999999999E-2</v>
      </c>
      <c r="J1525" s="51">
        <v>2.3723000000000001E-2</v>
      </c>
      <c r="K1525" s="51">
        <v>2.2880000000000001E-2</v>
      </c>
      <c r="L1525" s="51">
        <v>2.7637999999999999E-2</v>
      </c>
      <c r="M1525" s="51">
        <v>1.9226E-2</v>
      </c>
      <c r="N1525" s="51">
        <v>3.7769999999999998E-2</v>
      </c>
      <c r="O1525" s="52">
        <v>123.2266</v>
      </c>
      <c r="P1525" s="50">
        <v>1390</v>
      </c>
      <c r="Q1525" s="52">
        <v>2862.4900000000002</v>
      </c>
      <c r="R1525" s="50">
        <v>5592.1</v>
      </c>
      <c r="S1525" s="30">
        <v>93.046999999999997</v>
      </c>
      <c r="T1525" s="50">
        <v>6.6090999999999998</v>
      </c>
      <c r="U1525" s="50">
        <v>6.6112000000000002</v>
      </c>
      <c r="V1525" s="50" t="s">
        <v>385</v>
      </c>
      <c r="W1525" s="22" t="s">
        <v>385</v>
      </c>
      <c r="X1525" s="22" t="s">
        <v>385</v>
      </c>
    </row>
    <row r="1526" spans="1:24" ht="18.75" customHeight="1">
      <c r="A1526" s="176">
        <v>43070</v>
      </c>
      <c r="B1526" s="50">
        <v>158.18729999999999</v>
      </c>
      <c r="C1526" s="50">
        <v>224.9931</v>
      </c>
      <c r="D1526" s="50"/>
      <c r="E1526" s="50">
        <v>11.43</v>
      </c>
      <c r="F1526" s="51">
        <v>1.2585000000000001E-2</v>
      </c>
      <c r="G1526" s="51">
        <v>1.772E-2</v>
      </c>
      <c r="H1526" s="51">
        <v>1.8839999999999999E-2</v>
      </c>
      <c r="I1526" s="51">
        <v>2.1127E-2</v>
      </c>
      <c r="J1526" s="51">
        <v>2.3615000000000001E-2</v>
      </c>
      <c r="K1526" s="51">
        <v>2.2707999999999999E-2</v>
      </c>
      <c r="L1526" s="51">
        <v>2.7615000000000001E-2</v>
      </c>
      <c r="M1526" s="51">
        <v>1.8839999999999999E-2</v>
      </c>
      <c r="N1526" s="51">
        <v>3.7740000000000003E-2</v>
      </c>
      <c r="O1526" s="52">
        <v>123.2766</v>
      </c>
      <c r="P1526" s="50">
        <v>1390</v>
      </c>
      <c r="Q1526" s="52">
        <v>2825.89</v>
      </c>
      <c r="R1526" s="50">
        <v>5402.6</v>
      </c>
      <c r="S1526" s="30">
        <v>93.164000000000001</v>
      </c>
      <c r="T1526" s="50">
        <v>6.6166999999999998</v>
      </c>
      <c r="U1526" s="50">
        <v>6.6120000000000001</v>
      </c>
      <c r="V1526" s="50" t="s">
        <v>385</v>
      </c>
      <c r="W1526" s="22" t="s">
        <v>385</v>
      </c>
      <c r="X1526" s="22" t="s">
        <v>385</v>
      </c>
    </row>
    <row r="1527" spans="1:24" ht="18.75" customHeight="1">
      <c r="A1527" s="176">
        <v>43069</v>
      </c>
      <c r="B1527" s="50">
        <v>157.8706</v>
      </c>
      <c r="C1527" s="50">
        <v>224.73939999999999</v>
      </c>
      <c r="D1527" s="50"/>
      <c r="E1527" s="50">
        <v>11.28</v>
      </c>
      <c r="F1527" s="51">
        <v>1.256E-2</v>
      </c>
      <c r="G1527" s="51">
        <v>1.7819999999999999E-2</v>
      </c>
      <c r="H1527" s="51">
        <v>1.8918999999999998E-2</v>
      </c>
      <c r="I1527" s="51">
        <v>2.1375000000000002E-2</v>
      </c>
      <c r="J1527" s="51">
        <v>2.4097E-2</v>
      </c>
      <c r="K1527" s="51">
        <v>2.3073E-2</v>
      </c>
      <c r="L1527" s="51">
        <v>2.8268999999999999E-2</v>
      </c>
      <c r="M1527" s="51">
        <v>1.8918999999999998E-2</v>
      </c>
      <c r="N1527" s="51">
        <v>3.7819999999999999E-2</v>
      </c>
      <c r="O1527" s="52">
        <v>123.2903</v>
      </c>
      <c r="P1527" s="50">
        <v>1390</v>
      </c>
      <c r="Q1527" s="52">
        <v>2825.89</v>
      </c>
      <c r="R1527" s="50">
        <v>5402.6</v>
      </c>
      <c r="S1527" s="30">
        <v>93.27</v>
      </c>
      <c r="T1527" s="50">
        <v>6.6082999999999998</v>
      </c>
      <c r="U1527" s="50">
        <v>6.6082000000000001</v>
      </c>
      <c r="V1527" s="50" t="s">
        <v>385</v>
      </c>
      <c r="W1527" s="22" t="s">
        <v>385</v>
      </c>
      <c r="X1527" s="22" t="s">
        <v>385</v>
      </c>
    </row>
    <row r="1528" spans="1:24" ht="18.75" customHeight="1">
      <c r="A1528" s="176">
        <v>43068</v>
      </c>
      <c r="B1528" s="50">
        <v>158.08529999999999</v>
      </c>
      <c r="C1528" s="50">
        <v>225.0334</v>
      </c>
      <c r="D1528" s="50"/>
      <c r="E1528" s="50">
        <v>10.7</v>
      </c>
      <c r="F1528" s="51">
        <v>1.2841E-2</v>
      </c>
      <c r="G1528" s="51">
        <v>1.762E-2</v>
      </c>
      <c r="H1528" s="51">
        <v>1.8644000000000001E-2</v>
      </c>
      <c r="I1528" s="51">
        <v>2.1059000000000001E-2</v>
      </c>
      <c r="J1528" s="51">
        <v>2.3882E-2</v>
      </c>
      <c r="K1528" s="51">
        <v>2.2828000000000001E-2</v>
      </c>
      <c r="L1528" s="51">
        <v>2.8244999999999999E-2</v>
      </c>
      <c r="M1528" s="51">
        <v>1.8644000000000001E-2</v>
      </c>
      <c r="N1528" s="51">
        <v>3.8159999999999999E-2</v>
      </c>
      <c r="O1528" s="52">
        <v>123.2829</v>
      </c>
      <c r="P1528" s="50">
        <v>1390</v>
      </c>
      <c r="Q1528" s="52">
        <v>2825.89</v>
      </c>
      <c r="R1528" s="50">
        <v>5402.6</v>
      </c>
      <c r="S1528" s="30">
        <v>92.903999999999996</v>
      </c>
      <c r="T1528" s="50">
        <v>6.5991999999999997</v>
      </c>
      <c r="U1528" s="50">
        <v>6.5975000000000001</v>
      </c>
      <c r="V1528" s="50" t="s">
        <v>385</v>
      </c>
      <c r="W1528" s="22" t="s">
        <v>385</v>
      </c>
      <c r="X1528" s="22" t="s">
        <v>385</v>
      </c>
    </row>
    <row r="1529" spans="1:24" ht="18.75" customHeight="1">
      <c r="A1529" s="176">
        <v>43067</v>
      </c>
      <c r="B1529" s="50">
        <v>158.32339999999999</v>
      </c>
      <c r="C1529" s="50">
        <v>225.2054</v>
      </c>
      <c r="D1529" s="50"/>
      <c r="E1529" s="50">
        <v>10.029999999999999</v>
      </c>
      <c r="F1529" s="51">
        <v>1.2765E-2</v>
      </c>
      <c r="G1529" s="51">
        <v>1.746E-2</v>
      </c>
      <c r="H1529" s="51">
        <v>1.8398000000000001E-2</v>
      </c>
      <c r="I1529" s="51">
        <v>2.0594000000000001E-2</v>
      </c>
      <c r="J1529" s="51">
        <v>2.3276999999999999E-2</v>
      </c>
      <c r="K1529" s="51">
        <v>2.2204999999999999E-2</v>
      </c>
      <c r="L1529" s="51">
        <v>2.7577000000000001E-2</v>
      </c>
      <c r="M1529" s="51">
        <v>1.8398000000000001E-2</v>
      </c>
      <c r="N1529" s="51">
        <v>3.7909999999999999E-2</v>
      </c>
      <c r="O1529" s="52">
        <v>123.2139</v>
      </c>
      <c r="P1529" s="50">
        <v>1390</v>
      </c>
      <c r="Q1529" s="52">
        <v>2825.89</v>
      </c>
      <c r="R1529" s="50">
        <v>5402.6</v>
      </c>
      <c r="S1529" s="30">
        <v>92.781999999999996</v>
      </c>
      <c r="T1529" s="50">
        <v>6.6017999999999999</v>
      </c>
      <c r="U1529" s="50">
        <v>6.5880999999999998</v>
      </c>
      <c r="V1529" s="50" t="s">
        <v>385</v>
      </c>
      <c r="W1529" s="22" t="s">
        <v>385</v>
      </c>
      <c r="X1529" s="22" t="s">
        <v>385</v>
      </c>
    </row>
    <row r="1530" spans="1:24" ht="18.75" customHeight="1">
      <c r="A1530" s="176">
        <v>43066</v>
      </c>
      <c r="B1530" s="50">
        <v>158.39439999999999</v>
      </c>
      <c r="C1530" s="50">
        <v>225.35509999999999</v>
      </c>
      <c r="D1530" s="50"/>
      <c r="E1530" s="50">
        <v>9.8699999999999992</v>
      </c>
      <c r="F1530" s="51">
        <v>1.2430999999999999E-2</v>
      </c>
      <c r="G1530" s="51">
        <v>1.7403999999999999E-2</v>
      </c>
      <c r="H1530" s="51">
        <v>1.8342000000000001E-2</v>
      </c>
      <c r="I1530" s="51">
        <v>2.0468E-2</v>
      </c>
      <c r="J1530" s="51">
        <v>2.3276999999999999E-2</v>
      </c>
      <c r="K1530" s="51">
        <v>2.2155999999999999E-2</v>
      </c>
      <c r="L1530" s="51">
        <v>2.7677E-2</v>
      </c>
      <c r="M1530" s="51">
        <v>1.8342000000000001E-2</v>
      </c>
      <c r="N1530" s="51">
        <v>3.7929999999999998E-2</v>
      </c>
      <c r="O1530" s="52">
        <v>123.23860000000001</v>
      </c>
      <c r="P1530" s="50">
        <v>1390</v>
      </c>
      <c r="Q1530" s="52">
        <v>2825.89</v>
      </c>
      <c r="R1530" s="50">
        <v>5402.6</v>
      </c>
      <c r="S1530" s="30">
        <v>93.22</v>
      </c>
      <c r="T1530" s="50">
        <v>6.5834999999999999</v>
      </c>
      <c r="U1530" s="50">
        <v>6.5789999999999997</v>
      </c>
      <c r="V1530" s="50" t="s">
        <v>385</v>
      </c>
      <c r="W1530" s="22" t="s">
        <v>385</v>
      </c>
      <c r="X1530" s="22" t="s">
        <v>385</v>
      </c>
    </row>
    <row r="1531" spans="1:24" ht="18.75" customHeight="1">
      <c r="A1531" s="176">
        <v>43063</v>
      </c>
      <c r="B1531" s="50">
        <v>158.3006</v>
      </c>
      <c r="C1531" s="50">
        <v>225.40479999999999</v>
      </c>
      <c r="D1531" s="50"/>
      <c r="E1531" s="50">
        <v>9.67</v>
      </c>
      <c r="F1531" s="51">
        <v>1.261E-2</v>
      </c>
      <c r="G1531" s="51">
        <v>1.7443E-2</v>
      </c>
      <c r="H1531" s="51">
        <v>1.8450000000000001E-2</v>
      </c>
      <c r="I1531" s="51">
        <v>2.0636000000000002E-2</v>
      </c>
      <c r="J1531" s="51">
        <v>2.3418000000000001E-2</v>
      </c>
      <c r="K1531" s="51">
        <v>2.2303E-2</v>
      </c>
      <c r="L1531" s="51">
        <v>2.7637999999999999E-2</v>
      </c>
      <c r="M1531" s="51">
        <v>1.8450000000000001E-2</v>
      </c>
      <c r="N1531" s="51">
        <v>3.8629999999999998E-2</v>
      </c>
      <c r="O1531" s="52">
        <v>123.259</v>
      </c>
      <c r="P1531" s="50">
        <v>1390</v>
      </c>
      <c r="Q1531" s="52">
        <v>2825.89</v>
      </c>
      <c r="R1531" s="50">
        <v>5402.6</v>
      </c>
      <c r="S1531" s="30">
        <v>93.22</v>
      </c>
      <c r="T1531" s="50">
        <v>6.6102999999999996</v>
      </c>
      <c r="U1531" s="50">
        <v>6.5967000000000002</v>
      </c>
      <c r="V1531" s="50" t="s">
        <v>385</v>
      </c>
      <c r="W1531" s="22" t="s">
        <v>385</v>
      </c>
      <c r="X1531" s="22" t="s">
        <v>385</v>
      </c>
    </row>
    <row r="1532" spans="1:24" ht="18.75" customHeight="1">
      <c r="A1532" s="176">
        <v>43062</v>
      </c>
      <c r="B1532" s="50">
        <v>158.43360000000001</v>
      </c>
      <c r="C1532" s="50">
        <v>225.35489999999999</v>
      </c>
      <c r="D1532" s="50"/>
      <c r="E1532" s="50">
        <v>9.8800000000000008</v>
      </c>
      <c r="F1532" s="51">
        <v>1.2841E-2</v>
      </c>
      <c r="G1532" s="51">
        <v>1.7267000000000001E-2</v>
      </c>
      <c r="H1532" s="51">
        <v>1.8311999999999998E-2</v>
      </c>
      <c r="I1532" s="51">
        <v>2.0417000000000001E-2</v>
      </c>
      <c r="J1532" s="51">
        <v>2.3186999999999999E-2</v>
      </c>
      <c r="K1532" s="51">
        <v>2.2083999999999999E-2</v>
      </c>
      <c r="L1532" s="51">
        <v>2.7392E-2</v>
      </c>
      <c r="M1532" s="51">
        <v>1.8311999999999998E-2</v>
      </c>
      <c r="N1532" s="51">
        <v>3.8339999999999999E-2</v>
      </c>
      <c r="O1532" s="52">
        <v>123.3087</v>
      </c>
      <c r="P1532" s="50">
        <v>1390</v>
      </c>
      <c r="Q1532" s="52">
        <v>2825.89</v>
      </c>
      <c r="R1532" s="50">
        <v>5402.6</v>
      </c>
      <c r="S1532" s="30">
        <v>93.951999999999998</v>
      </c>
      <c r="T1532" s="50">
        <v>6.6289999999999996</v>
      </c>
      <c r="U1532" s="50">
        <v>6.6271000000000004</v>
      </c>
      <c r="V1532" s="50" t="s">
        <v>385</v>
      </c>
      <c r="W1532" s="22" t="s">
        <v>385</v>
      </c>
      <c r="X1532" s="22" t="s">
        <v>385</v>
      </c>
    </row>
    <row r="1533" spans="1:24" ht="18.75" customHeight="1">
      <c r="A1533" s="176">
        <v>43061</v>
      </c>
      <c r="B1533" s="50">
        <v>158.43360000000001</v>
      </c>
      <c r="C1533" s="50">
        <v>225.35489999999999</v>
      </c>
      <c r="D1533" s="50"/>
      <c r="E1533" s="50">
        <v>9.8800000000000008</v>
      </c>
      <c r="F1533" s="51">
        <v>1.2841E-2</v>
      </c>
      <c r="G1533" s="51">
        <v>1.7267000000000001E-2</v>
      </c>
      <c r="H1533" s="51">
        <v>1.8311999999999998E-2</v>
      </c>
      <c r="I1533" s="51">
        <v>2.0417000000000001E-2</v>
      </c>
      <c r="J1533" s="51">
        <v>2.3186999999999999E-2</v>
      </c>
      <c r="K1533" s="51">
        <v>2.2083999999999999E-2</v>
      </c>
      <c r="L1533" s="51">
        <v>2.7392E-2</v>
      </c>
      <c r="M1533" s="51">
        <v>1.8311999999999998E-2</v>
      </c>
      <c r="N1533" s="51">
        <v>3.7920000000000002E-2</v>
      </c>
      <c r="O1533" s="52">
        <v>123.3438</v>
      </c>
      <c r="P1533" s="50">
        <v>1390</v>
      </c>
      <c r="Q1533" s="52">
        <v>2825.89</v>
      </c>
      <c r="R1533" s="50">
        <v>5402.6</v>
      </c>
      <c r="S1533" s="30">
        <v>94.08</v>
      </c>
      <c r="T1533" s="50">
        <v>6.6372</v>
      </c>
      <c r="U1533" s="50">
        <v>6.6471</v>
      </c>
      <c r="V1533" s="50" t="s">
        <v>385</v>
      </c>
      <c r="W1533" s="22" t="s">
        <v>385</v>
      </c>
      <c r="X1533" s="22" t="s">
        <v>385</v>
      </c>
    </row>
    <row r="1534" spans="1:24" ht="18.75" customHeight="1">
      <c r="A1534" s="176">
        <v>43060</v>
      </c>
      <c r="B1534" s="50">
        <v>158.17779999999999</v>
      </c>
      <c r="C1534" s="50">
        <v>225.25980000000001</v>
      </c>
      <c r="D1534" s="50"/>
      <c r="E1534" s="50">
        <v>9.73</v>
      </c>
      <c r="F1534" s="51">
        <v>1.2714E-2</v>
      </c>
      <c r="G1534" s="51">
        <v>1.7715000000000002E-2</v>
      </c>
      <c r="H1534" s="51">
        <v>1.8772E-2</v>
      </c>
      <c r="I1534" s="51">
        <v>2.0986000000000001E-2</v>
      </c>
      <c r="J1534" s="51">
        <v>2.3559E-2</v>
      </c>
      <c r="K1534" s="51">
        <v>2.2571999999999998E-2</v>
      </c>
      <c r="L1534" s="51">
        <v>2.7577000000000001E-2</v>
      </c>
      <c r="M1534" s="51">
        <v>1.8772E-2</v>
      </c>
      <c r="N1534" s="51">
        <v>3.7539999999999997E-2</v>
      </c>
      <c r="O1534" s="52">
        <v>123.31570000000001</v>
      </c>
      <c r="P1534" s="50">
        <v>1390</v>
      </c>
      <c r="Q1534" s="52">
        <v>2825.89</v>
      </c>
      <c r="R1534" s="50">
        <v>5402.6</v>
      </c>
      <c r="S1534" s="30">
        <v>93.662000000000006</v>
      </c>
      <c r="T1534" s="50">
        <v>6.6260000000000003</v>
      </c>
      <c r="U1534" s="50">
        <v>6.6364999999999998</v>
      </c>
      <c r="V1534" s="50" t="s">
        <v>385</v>
      </c>
      <c r="W1534" s="22" t="s">
        <v>385</v>
      </c>
      <c r="X1534" s="22" t="s">
        <v>385</v>
      </c>
    </row>
    <row r="1535" spans="1:24" ht="18.75" customHeight="1">
      <c r="A1535" s="176">
        <v>43059</v>
      </c>
      <c r="B1535" s="50">
        <v>158.17840000000001</v>
      </c>
      <c r="C1535" s="50">
        <v>225.22630000000001</v>
      </c>
      <c r="D1535" s="50"/>
      <c r="E1535" s="50">
        <v>10.65</v>
      </c>
      <c r="F1535" s="51">
        <v>1.2584E-2</v>
      </c>
      <c r="G1535" s="51">
        <v>1.7505E-2</v>
      </c>
      <c r="H1535" s="51">
        <v>1.8554000000000001E-2</v>
      </c>
      <c r="I1535" s="51">
        <v>2.0919E-2</v>
      </c>
      <c r="J1535" s="51">
        <v>2.3666E-2</v>
      </c>
      <c r="K1535" s="51">
        <v>2.2620999999999999E-2</v>
      </c>
      <c r="L1535" s="51">
        <v>2.7800999999999999E-2</v>
      </c>
      <c r="M1535" s="51">
        <v>1.8554000000000001E-2</v>
      </c>
      <c r="N1535" s="51">
        <v>3.7449999999999997E-2</v>
      </c>
      <c r="O1535" s="52">
        <v>123.33629999999999</v>
      </c>
      <c r="P1535" s="50">
        <v>1390</v>
      </c>
      <c r="Q1535" s="52">
        <v>2825.89</v>
      </c>
      <c r="R1535" s="50">
        <v>5402.6</v>
      </c>
      <c r="S1535" s="30">
        <v>93.932000000000002</v>
      </c>
      <c r="T1535" s="50">
        <v>6.6303000000000001</v>
      </c>
      <c r="U1535" s="50">
        <v>6.633</v>
      </c>
      <c r="V1535" s="50" t="s">
        <v>385</v>
      </c>
      <c r="W1535" s="22" t="s">
        <v>385</v>
      </c>
      <c r="X1535" s="22" t="s">
        <v>385</v>
      </c>
    </row>
    <row r="1536" spans="1:24" ht="18.75" customHeight="1">
      <c r="A1536" s="176">
        <v>43056</v>
      </c>
      <c r="B1536" s="50">
        <v>158.27680000000001</v>
      </c>
      <c r="C1536" s="50">
        <v>225.0626</v>
      </c>
      <c r="D1536" s="50"/>
      <c r="E1536" s="50">
        <v>11.43</v>
      </c>
      <c r="F1536" s="51">
        <v>1.2585000000000001E-2</v>
      </c>
      <c r="G1536" s="51">
        <v>1.7212999999999999E-2</v>
      </c>
      <c r="H1536" s="51">
        <v>1.8228999999999999E-2</v>
      </c>
      <c r="I1536" s="51">
        <v>2.0566999999999998E-2</v>
      </c>
      <c r="J1536" s="51">
        <v>2.3435000000000001E-2</v>
      </c>
      <c r="K1536" s="51">
        <v>2.2304000000000001E-2</v>
      </c>
      <c r="L1536" s="51">
        <v>2.7778000000000001E-2</v>
      </c>
      <c r="M1536" s="51">
        <v>1.8228999999999999E-2</v>
      </c>
      <c r="N1536" s="51">
        <v>3.7379999999999997E-2</v>
      </c>
      <c r="O1536" s="52">
        <v>123.3326</v>
      </c>
      <c r="P1536" s="50">
        <v>1390</v>
      </c>
      <c r="Q1536" s="52">
        <v>2825.89</v>
      </c>
      <c r="R1536" s="50">
        <v>5402.6</v>
      </c>
      <c r="S1536" s="30">
        <v>93.813000000000002</v>
      </c>
      <c r="T1536" s="50">
        <v>6.6239999999999997</v>
      </c>
      <c r="U1536" s="50">
        <v>6.6326999999999998</v>
      </c>
      <c r="V1536" s="50" t="s">
        <v>385</v>
      </c>
      <c r="W1536" s="22" t="s">
        <v>385</v>
      </c>
      <c r="X1536" s="22" t="s">
        <v>385</v>
      </c>
    </row>
    <row r="1537" spans="1:24" ht="18.75" customHeight="1">
      <c r="A1537" s="176">
        <v>43055</v>
      </c>
      <c r="B1537" s="50">
        <v>158.2216</v>
      </c>
      <c r="C1537" s="50">
        <v>224.792</v>
      </c>
      <c r="D1537" s="50"/>
      <c r="E1537" s="50">
        <v>11.76</v>
      </c>
      <c r="F1537" s="51">
        <v>1.2534999999999999E-2</v>
      </c>
      <c r="G1537" s="51">
        <v>1.7082E-2</v>
      </c>
      <c r="H1537" s="51">
        <v>1.8253999999999999E-2</v>
      </c>
      <c r="I1537" s="51">
        <v>2.0698999999999999E-2</v>
      </c>
      <c r="J1537" s="51">
        <v>2.3753E-2</v>
      </c>
      <c r="K1537" s="51">
        <v>2.2523999999999999E-2</v>
      </c>
      <c r="L1537" s="51">
        <v>2.8268000000000001E-2</v>
      </c>
      <c r="M1537" s="51">
        <v>1.8253999999999999E-2</v>
      </c>
      <c r="N1537" s="51">
        <v>3.7539999999999997E-2</v>
      </c>
      <c r="O1537" s="52">
        <v>123.3428</v>
      </c>
      <c r="P1537" s="50">
        <v>1390</v>
      </c>
      <c r="Q1537" s="52">
        <v>2825.89</v>
      </c>
      <c r="R1537" s="50">
        <v>5402.6</v>
      </c>
      <c r="S1537" s="30">
        <v>93.826999999999998</v>
      </c>
      <c r="T1537" s="50">
        <v>6.6360999999999999</v>
      </c>
      <c r="U1537" s="50">
        <v>6.6367000000000003</v>
      </c>
      <c r="V1537" s="50" t="s">
        <v>385</v>
      </c>
      <c r="W1537" s="22" t="s">
        <v>385</v>
      </c>
      <c r="X1537" s="22" t="s">
        <v>385</v>
      </c>
    </row>
    <row r="1538" spans="1:24" ht="18.75" customHeight="1">
      <c r="A1538" s="176">
        <v>43054</v>
      </c>
      <c r="B1538" s="50">
        <v>158.38210000000001</v>
      </c>
      <c r="C1538" s="50">
        <v>224.95840000000001</v>
      </c>
      <c r="D1538" s="50"/>
      <c r="E1538" s="50">
        <v>13.13</v>
      </c>
      <c r="F1538" s="51">
        <v>1.2382000000000001E-2</v>
      </c>
      <c r="G1538" s="51">
        <v>1.6833999999999998E-2</v>
      </c>
      <c r="H1538" s="51">
        <v>1.7957000000000001E-2</v>
      </c>
      <c r="I1538" s="51">
        <v>2.0316000000000001E-2</v>
      </c>
      <c r="J1538" s="51">
        <v>2.3222E-2</v>
      </c>
      <c r="K1538" s="51">
        <v>2.2085E-2</v>
      </c>
      <c r="L1538" s="51">
        <v>2.7646E-2</v>
      </c>
      <c r="M1538" s="51">
        <v>1.7957000000000001E-2</v>
      </c>
      <c r="N1538" s="51">
        <v>3.7629999999999997E-2</v>
      </c>
      <c r="O1538" s="52">
        <v>123.33620000000001</v>
      </c>
      <c r="P1538" s="50">
        <v>1390</v>
      </c>
      <c r="Q1538" s="52">
        <v>2825.89</v>
      </c>
      <c r="R1538" s="50">
        <v>5402.6</v>
      </c>
      <c r="S1538" s="30">
        <v>94.49</v>
      </c>
      <c r="T1538" s="50">
        <v>6.6405000000000003</v>
      </c>
      <c r="U1538" s="50">
        <v>6.6570999999999998</v>
      </c>
      <c r="V1538" s="50" t="s">
        <v>385</v>
      </c>
      <c r="W1538" s="22" t="s">
        <v>385</v>
      </c>
      <c r="X1538" s="22" t="s">
        <v>385</v>
      </c>
    </row>
    <row r="1539" spans="1:24" ht="18.75" customHeight="1">
      <c r="A1539" s="176">
        <v>43053</v>
      </c>
      <c r="B1539" s="50">
        <v>158.19739999999999</v>
      </c>
      <c r="C1539" s="50">
        <v>225.31489999999999</v>
      </c>
      <c r="D1539" s="50"/>
      <c r="E1539" s="50">
        <v>11.59</v>
      </c>
      <c r="F1539" s="51">
        <v>1.2408000000000001E-2</v>
      </c>
      <c r="G1539" s="51">
        <v>1.6872000000000002E-2</v>
      </c>
      <c r="H1539" s="51">
        <v>1.8090999999999999E-2</v>
      </c>
      <c r="I1539" s="51">
        <v>2.0582E-2</v>
      </c>
      <c r="J1539" s="51">
        <v>2.3716999999999998E-2</v>
      </c>
      <c r="K1539" s="51">
        <v>2.2499000000000002E-2</v>
      </c>
      <c r="L1539" s="51">
        <v>2.8299999999999999E-2</v>
      </c>
      <c r="M1539" s="51">
        <v>1.8090999999999999E-2</v>
      </c>
      <c r="N1539" s="51">
        <v>3.7819999999999999E-2</v>
      </c>
      <c r="O1539" s="52">
        <v>123.31359999999999</v>
      </c>
      <c r="P1539" s="50">
        <v>1390</v>
      </c>
      <c r="Q1539" s="52">
        <v>2825.89</v>
      </c>
      <c r="R1539" s="50">
        <v>5402.6</v>
      </c>
      <c r="S1539" s="30">
        <v>94.391000000000005</v>
      </c>
      <c r="T1539" s="50">
        <v>6.6409000000000002</v>
      </c>
      <c r="U1539" s="50">
        <v>6.6618000000000004</v>
      </c>
      <c r="V1539" s="50" t="s">
        <v>385</v>
      </c>
      <c r="W1539" s="22" t="s">
        <v>385</v>
      </c>
      <c r="X1539" s="22" t="s">
        <v>385</v>
      </c>
    </row>
    <row r="1540" spans="1:24" ht="18.75" customHeight="1">
      <c r="A1540" s="176">
        <v>43052</v>
      </c>
      <c r="B1540" s="50">
        <v>158.01599999999999</v>
      </c>
      <c r="C1540" s="50">
        <v>225.30879999999999</v>
      </c>
      <c r="D1540" s="50"/>
      <c r="E1540" s="50">
        <v>11.5</v>
      </c>
      <c r="F1540" s="51">
        <v>1.2074E-2</v>
      </c>
      <c r="G1540" s="51">
        <v>1.6808E-2</v>
      </c>
      <c r="H1540" s="51">
        <v>1.8117999999999999E-2</v>
      </c>
      <c r="I1540" s="51">
        <v>2.0749E-2</v>
      </c>
      <c r="J1540" s="51">
        <v>2.4055E-2</v>
      </c>
      <c r="K1540" s="51">
        <v>2.2742999999999999E-2</v>
      </c>
      <c r="L1540" s="51">
        <v>2.8709999999999999E-2</v>
      </c>
      <c r="M1540" s="51">
        <v>1.8117999999999999E-2</v>
      </c>
      <c r="N1540" s="51">
        <v>3.7080000000000002E-2</v>
      </c>
      <c r="O1540" s="52">
        <v>123.2942</v>
      </c>
      <c r="P1540" s="50">
        <v>1390</v>
      </c>
      <c r="Q1540" s="52">
        <v>2825.89</v>
      </c>
      <c r="R1540" s="50">
        <v>5402.6</v>
      </c>
      <c r="S1540" s="30">
        <v>94.444000000000003</v>
      </c>
      <c r="T1540" s="50">
        <v>6.6402000000000001</v>
      </c>
      <c r="U1540" s="50">
        <v>6.6479999999999997</v>
      </c>
      <c r="V1540" s="50" t="s">
        <v>385</v>
      </c>
      <c r="W1540" s="22" t="s">
        <v>385</v>
      </c>
      <c r="X1540" s="22" t="s">
        <v>385</v>
      </c>
    </row>
    <row r="1541" spans="1:24" ht="18.75" customHeight="1">
      <c r="A1541" s="176">
        <v>43049</v>
      </c>
      <c r="B1541" s="50">
        <v>158.03280000000001</v>
      </c>
      <c r="C1541" s="50">
        <v>225.92080000000001</v>
      </c>
      <c r="D1541" s="50"/>
      <c r="E1541" s="50">
        <v>11.29</v>
      </c>
      <c r="F1541" s="51">
        <v>1.2201999999999999E-2</v>
      </c>
      <c r="G1541" s="51">
        <v>1.6541E-2</v>
      </c>
      <c r="H1541" s="51">
        <v>1.7849E-2</v>
      </c>
      <c r="I1541" s="51">
        <v>2.0514999999999999E-2</v>
      </c>
      <c r="J1541" s="51">
        <v>2.3983999999999998E-2</v>
      </c>
      <c r="K1541" s="51">
        <v>2.2596999999999999E-2</v>
      </c>
      <c r="L1541" s="51">
        <v>2.8797E-2</v>
      </c>
      <c r="M1541" s="51">
        <v>1.7849E-2</v>
      </c>
      <c r="N1541" s="51">
        <v>3.6580000000000001E-2</v>
      </c>
      <c r="O1541" s="52">
        <v>123.2769</v>
      </c>
      <c r="P1541" s="50">
        <v>1390</v>
      </c>
      <c r="Q1541" s="52">
        <v>2825.89</v>
      </c>
      <c r="R1541" s="50">
        <v>5402.6</v>
      </c>
      <c r="S1541" s="30">
        <v>94.866</v>
      </c>
      <c r="T1541" s="50">
        <v>6.6280000000000001</v>
      </c>
      <c r="U1541" s="50">
        <v>6.6322000000000001</v>
      </c>
      <c r="V1541" s="50" t="s">
        <v>385</v>
      </c>
      <c r="W1541" s="22" t="s">
        <v>385</v>
      </c>
      <c r="X1541" s="22" t="s">
        <v>385</v>
      </c>
    </row>
    <row r="1542" spans="1:24" ht="18.75" customHeight="1">
      <c r="A1542" s="176">
        <v>43048</v>
      </c>
      <c r="B1542" s="50">
        <v>158.46190000000001</v>
      </c>
      <c r="C1542" s="50">
        <v>226.2611</v>
      </c>
      <c r="D1542" s="50"/>
      <c r="E1542" s="50">
        <v>10.5</v>
      </c>
      <c r="F1542" s="51">
        <v>1.2229E-2</v>
      </c>
      <c r="G1542" s="51">
        <v>1.6333E-2</v>
      </c>
      <c r="H1542" s="51">
        <v>1.7580999999999999E-2</v>
      </c>
      <c r="I1542" s="51">
        <v>2.0115999999999998E-2</v>
      </c>
      <c r="J1542" s="51">
        <v>2.3415999999999999E-2</v>
      </c>
      <c r="K1542" s="51">
        <v>2.2086000000000001E-2</v>
      </c>
      <c r="L1542" s="51">
        <v>2.8160999999999999E-2</v>
      </c>
      <c r="M1542" s="51">
        <v>1.7580999999999999E-2</v>
      </c>
      <c r="N1542" s="51">
        <v>3.7409999999999999E-2</v>
      </c>
      <c r="O1542" s="52">
        <v>123.2727</v>
      </c>
      <c r="P1542" s="50">
        <v>1390</v>
      </c>
      <c r="Q1542" s="52">
        <v>2825.89</v>
      </c>
      <c r="R1542" s="50">
        <v>5402.6</v>
      </c>
      <c r="S1542" s="30">
        <v>94.912999999999997</v>
      </c>
      <c r="T1542" s="50">
        <v>6.6405000000000003</v>
      </c>
      <c r="U1542" s="50">
        <v>6.641</v>
      </c>
      <c r="V1542" s="50" t="s">
        <v>385</v>
      </c>
      <c r="W1542" s="22" t="s">
        <v>385</v>
      </c>
      <c r="X1542" s="22" t="s">
        <v>385</v>
      </c>
    </row>
    <row r="1543" spans="1:24" ht="18.75" customHeight="1">
      <c r="A1543" s="176">
        <v>43047</v>
      </c>
      <c r="B1543" s="50">
        <v>158.55549999999999</v>
      </c>
      <c r="C1543" s="50">
        <v>226.31809999999999</v>
      </c>
      <c r="D1543" s="50"/>
      <c r="E1543" s="50">
        <v>9.7799999999999994</v>
      </c>
      <c r="F1543" s="51">
        <v>1.2229E-2</v>
      </c>
      <c r="G1543" s="51">
        <v>1.6452000000000001E-2</v>
      </c>
      <c r="H1543" s="51">
        <v>1.7687999999999999E-2</v>
      </c>
      <c r="I1543" s="51">
        <v>2.0098999999999999E-2</v>
      </c>
      <c r="J1543" s="51">
        <v>2.3342999999999999E-2</v>
      </c>
      <c r="K1543" s="51">
        <v>2.1989999999999999E-2</v>
      </c>
      <c r="L1543" s="51">
        <v>2.7917999999999998E-2</v>
      </c>
      <c r="M1543" s="51">
        <v>1.7687999999999999E-2</v>
      </c>
      <c r="N1543" s="51">
        <v>3.6749999999999998E-2</v>
      </c>
      <c r="O1543" s="52">
        <v>123.2591</v>
      </c>
      <c r="P1543" s="50">
        <v>1390</v>
      </c>
      <c r="Q1543" s="52">
        <v>2825.89</v>
      </c>
      <c r="R1543" s="50">
        <v>5402.6</v>
      </c>
      <c r="S1543" s="30">
        <v>94.757000000000005</v>
      </c>
      <c r="T1543" s="50">
        <v>6.6337999999999999</v>
      </c>
      <c r="U1543" s="50">
        <v>6.6250999999999998</v>
      </c>
      <c r="V1543" s="50" t="s">
        <v>385</v>
      </c>
      <c r="W1543" s="22" t="s">
        <v>385</v>
      </c>
      <c r="X1543" s="22" t="s">
        <v>385</v>
      </c>
    </row>
    <row r="1544" spans="1:24" ht="18.75" customHeight="1">
      <c r="A1544" s="176">
        <v>43046</v>
      </c>
      <c r="B1544" s="50">
        <v>158.7295</v>
      </c>
      <c r="C1544" s="50">
        <v>226.2627</v>
      </c>
      <c r="D1544" s="50"/>
      <c r="E1544" s="50">
        <v>9.89</v>
      </c>
      <c r="F1544" s="51">
        <v>1.1986999999999999E-2</v>
      </c>
      <c r="G1544" s="51">
        <v>1.6289000000000001E-2</v>
      </c>
      <c r="H1544" s="51">
        <v>1.7346E-2</v>
      </c>
      <c r="I1544" s="51">
        <v>1.9883999999999999E-2</v>
      </c>
      <c r="J1544" s="51">
        <v>2.3144999999999999E-2</v>
      </c>
      <c r="K1544" s="51">
        <v>2.1748E-2</v>
      </c>
      <c r="L1544" s="51">
        <v>2.777E-2</v>
      </c>
      <c r="M1544" s="51">
        <v>1.7346E-2</v>
      </c>
      <c r="N1544" s="51">
        <v>3.6549999999999999E-2</v>
      </c>
      <c r="O1544" s="52">
        <v>123.2222</v>
      </c>
      <c r="P1544" s="50">
        <v>1390</v>
      </c>
      <c r="Q1544" s="52">
        <v>2825.89</v>
      </c>
      <c r="R1544" s="50">
        <v>5402.6</v>
      </c>
      <c r="S1544" s="30">
        <v>94.941000000000003</v>
      </c>
      <c r="T1544" s="50">
        <v>6.6390000000000002</v>
      </c>
      <c r="U1544" s="50">
        <v>6.6364999999999998</v>
      </c>
      <c r="V1544" s="50" t="s">
        <v>385</v>
      </c>
      <c r="W1544" s="22" t="s">
        <v>385</v>
      </c>
      <c r="X1544" s="22" t="s">
        <v>385</v>
      </c>
    </row>
    <row r="1545" spans="1:24" ht="18.75" customHeight="1">
      <c r="A1545" s="176">
        <v>43045</v>
      </c>
      <c r="B1545" s="50">
        <v>158.73519999999999</v>
      </c>
      <c r="C1545" s="50">
        <v>226.02180000000001</v>
      </c>
      <c r="D1545" s="50"/>
      <c r="E1545" s="50">
        <v>9.4</v>
      </c>
      <c r="F1545" s="51">
        <v>1.1768000000000001E-2</v>
      </c>
      <c r="G1545" s="51">
        <v>1.6206999999999999E-2</v>
      </c>
      <c r="H1545" s="51">
        <v>1.7262E-2</v>
      </c>
      <c r="I1545" s="51">
        <v>1.9834000000000001E-2</v>
      </c>
      <c r="J1545" s="51">
        <v>2.3163E-2</v>
      </c>
      <c r="K1545" s="51">
        <v>2.1700000000000001E-2</v>
      </c>
      <c r="L1545" s="51">
        <v>2.7941000000000001E-2</v>
      </c>
      <c r="M1545" s="51">
        <v>1.7262E-2</v>
      </c>
      <c r="N1545" s="51">
        <v>3.6319999999999998E-2</v>
      </c>
      <c r="O1545" s="52">
        <v>123.2296</v>
      </c>
      <c r="P1545" s="50">
        <v>1390</v>
      </c>
      <c r="Q1545" s="52">
        <v>2825.89</v>
      </c>
      <c r="R1545" s="50">
        <v>5402.6</v>
      </c>
      <c r="S1545" s="30">
        <v>94.685000000000002</v>
      </c>
      <c r="T1545" s="50">
        <v>6.6093000000000002</v>
      </c>
      <c r="U1545" s="50">
        <v>6.6067999999999998</v>
      </c>
      <c r="V1545" s="50" t="s">
        <v>385</v>
      </c>
      <c r="W1545" s="22" t="s">
        <v>385</v>
      </c>
      <c r="X1545" s="22" t="s">
        <v>385</v>
      </c>
    </row>
    <row r="1546" spans="1:24" ht="18.75" customHeight="1">
      <c r="A1546" s="176">
        <v>43042</v>
      </c>
      <c r="B1546" s="50">
        <v>158.59520000000001</v>
      </c>
      <c r="C1546" s="50">
        <v>225.89619999999999</v>
      </c>
      <c r="D1546" s="50"/>
      <c r="E1546" s="50">
        <v>9.14</v>
      </c>
      <c r="F1546" s="51">
        <v>1.1691999999999999E-2</v>
      </c>
      <c r="G1546" s="51">
        <v>1.6145E-2</v>
      </c>
      <c r="H1546" s="51">
        <v>1.7288999999999999E-2</v>
      </c>
      <c r="I1546" s="51">
        <v>1.9900000000000001E-2</v>
      </c>
      <c r="J1546" s="51">
        <v>2.3324999999999999E-2</v>
      </c>
      <c r="K1546" s="51">
        <v>2.1821E-2</v>
      </c>
      <c r="L1546" s="51">
        <v>2.8129000000000001E-2</v>
      </c>
      <c r="M1546" s="51">
        <v>1.7288999999999999E-2</v>
      </c>
      <c r="N1546" s="51">
        <v>3.6740000000000002E-2</v>
      </c>
      <c r="O1546" s="52">
        <v>123.25700000000001</v>
      </c>
      <c r="P1546" s="50">
        <v>1390</v>
      </c>
      <c r="Q1546" s="52">
        <v>2825.89</v>
      </c>
      <c r="R1546" s="50">
        <v>5402.6</v>
      </c>
      <c r="S1546" s="30">
        <v>94.814999999999998</v>
      </c>
      <c r="T1546" s="50">
        <v>6.6020000000000003</v>
      </c>
      <c r="U1546" s="50">
        <v>6.609</v>
      </c>
      <c r="V1546" s="50" t="s">
        <v>385</v>
      </c>
      <c r="W1546" s="22" t="s">
        <v>385</v>
      </c>
      <c r="X1546" s="22" t="s">
        <v>385</v>
      </c>
    </row>
    <row r="1547" spans="1:24" ht="18.75" customHeight="1">
      <c r="A1547" s="176">
        <v>43041</v>
      </c>
      <c r="B1547" s="50">
        <v>158.57669999999999</v>
      </c>
      <c r="C1547" s="50">
        <v>225.89699999999999</v>
      </c>
      <c r="D1547" s="50"/>
      <c r="E1547" s="50">
        <v>9.93</v>
      </c>
      <c r="F1547" s="51">
        <v>1.1591000000000001E-2</v>
      </c>
      <c r="G1547" s="51">
        <v>1.6080000000000001E-2</v>
      </c>
      <c r="H1547" s="51">
        <v>1.7204000000000001E-2</v>
      </c>
      <c r="I1547" s="51">
        <v>0.02</v>
      </c>
      <c r="J1547" s="51">
        <v>2.3449999999999999E-2</v>
      </c>
      <c r="K1547" s="51">
        <v>2.2015E-2</v>
      </c>
      <c r="L1547" s="51">
        <v>2.8254999999999999E-2</v>
      </c>
      <c r="M1547" s="51">
        <v>1.7204000000000001E-2</v>
      </c>
      <c r="N1547" s="51">
        <v>3.669E-2</v>
      </c>
      <c r="O1547" s="52">
        <v>123.2542</v>
      </c>
      <c r="P1547" s="50">
        <v>1390</v>
      </c>
      <c r="Q1547" s="52">
        <v>2825.89</v>
      </c>
      <c r="R1547" s="50">
        <v>5402.6</v>
      </c>
      <c r="S1547" s="30">
        <v>94.552000000000007</v>
      </c>
      <c r="T1547" s="50">
        <v>6.6349999999999998</v>
      </c>
      <c r="U1547" s="50">
        <v>6.6323999999999996</v>
      </c>
      <c r="V1547" s="50" t="s">
        <v>385</v>
      </c>
      <c r="W1547" s="22" t="s">
        <v>385</v>
      </c>
      <c r="X1547" s="22" t="s">
        <v>385</v>
      </c>
    </row>
    <row r="1548" spans="1:24" ht="18.75" customHeight="1">
      <c r="A1548" s="176">
        <v>43040</v>
      </c>
      <c r="B1548" s="50">
        <v>158.49879999999999</v>
      </c>
      <c r="C1548" s="50">
        <v>225.81829999999999</v>
      </c>
      <c r="D1548" s="50"/>
      <c r="E1548" s="50">
        <v>10.199999999999999</v>
      </c>
      <c r="F1548" s="51">
        <v>1.1592E-2</v>
      </c>
      <c r="G1548" s="51">
        <v>1.6119000000000001E-2</v>
      </c>
      <c r="H1548" s="51">
        <v>1.7340000000000001E-2</v>
      </c>
      <c r="I1548" s="51">
        <v>2.0181999999999999E-2</v>
      </c>
      <c r="J1548" s="51">
        <v>2.3720999999999999E-2</v>
      </c>
      <c r="K1548" s="51">
        <v>2.2256999999999999E-2</v>
      </c>
      <c r="L1548" s="51">
        <v>2.8579E-2</v>
      </c>
      <c r="M1548" s="51">
        <v>1.7340000000000001E-2</v>
      </c>
      <c r="N1548" s="51">
        <v>3.6479999999999999E-2</v>
      </c>
      <c r="O1548" s="52">
        <v>123.2726</v>
      </c>
      <c r="P1548" s="50">
        <v>1390</v>
      </c>
      <c r="Q1548" s="52">
        <v>2801.01</v>
      </c>
      <c r="R1548" s="50">
        <v>5354.7000000000007</v>
      </c>
      <c r="S1548" s="30">
        <v>94.56</v>
      </c>
      <c r="T1548" s="50">
        <v>6.6464999999999996</v>
      </c>
      <c r="U1548" s="50">
        <v>6.6368999999999998</v>
      </c>
      <c r="V1548" s="50" t="s">
        <v>385</v>
      </c>
      <c r="W1548" s="22" t="s">
        <v>385</v>
      </c>
      <c r="X1548" s="22" t="s">
        <v>385</v>
      </c>
    </row>
    <row r="1549" spans="1:24" ht="18.75" customHeight="1">
      <c r="A1549" s="176">
        <v>43039</v>
      </c>
      <c r="B1549" s="50">
        <v>158.55369999999999</v>
      </c>
      <c r="C1549" s="50">
        <v>225.8356</v>
      </c>
      <c r="D1549" s="50"/>
      <c r="E1549" s="50">
        <v>10.18</v>
      </c>
      <c r="F1549" s="51">
        <v>1.1311999999999999E-2</v>
      </c>
      <c r="G1549" s="51">
        <v>1.5997000000000001E-2</v>
      </c>
      <c r="H1549" s="51">
        <v>1.7257000000000002E-2</v>
      </c>
      <c r="I1549" s="51">
        <v>2.0164999999999999E-2</v>
      </c>
      <c r="J1549" s="51">
        <v>2.3793000000000002E-2</v>
      </c>
      <c r="K1549" s="51">
        <v>2.2305999999999999E-2</v>
      </c>
      <c r="L1549" s="51">
        <v>2.8794E-2</v>
      </c>
      <c r="M1549" s="51">
        <v>1.7257000000000002E-2</v>
      </c>
      <c r="N1549" s="51">
        <v>3.6839999999999998E-2</v>
      </c>
      <c r="O1549" s="52">
        <v>123.2775</v>
      </c>
      <c r="P1549" s="50">
        <v>1390</v>
      </c>
      <c r="Q1549" s="52">
        <v>2801.01</v>
      </c>
      <c r="R1549" s="50">
        <v>5354.7000000000007</v>
      </c>
      <c r="S1549" s="30">
        <v>94.915999999999997</v>
      </c>
      <c r="T1549" s="50">
        <v>6.6505000000000001</v>
      </c>
      <c r="U1549" s="50">
        <v>6.6478999999999999</v>
      </c>
      <c r="V1549" s="50" t="s">
        <v>385</v>
      </c>
      <c r="W1549" s="22" t="s">
        <v>385</v>
      </c>
      <c r="X1549" s="22" t="s">
        <v>385</v>
      </c>
    </row>
    <row r="1550" spans="1:24" ht="18.75" customHeight="1">
      <c r="A1550" s="176">
        <v>43038</v>
      </c>
      <c r="B1550" s="50">
        <v>158.60149999999999</v>
      </c>
      <c r="C1550" s="50">
        <v>225.7817</v>
      </c>
      <c r="D1550" s="50"/>
      <c r="E1550" s="50">
        <v>10.5</v>
      </c>
      <c r="F1550" s="51">
        <v>1.0926999999999999E-2</v>
      </c>
      <c r="G1550" s="51">
        <v>1.5737000000000001E-2</v>
      </c>
      <c r="H1550" s="51">
        <v>1.6955999999999999E-2</v>
      </c>
      <c r="I1550" s="51">
        <v>1.9951E-2</v>
      </c>
      <c r="J1550" s="51">
        <v>2.3684E-2</v>
      </c>
      <c r="K1550" s="51">
        <v>2.2161E-2</v>
      </c>
      <c r="L1550" s="51">
        <v>2.8802000000000001E-2</v>
      </c>
      <c r="M1550" s="51">
        <v>1.6955999999999999E-2</v>
      </c>
      <c r="N1550" s="51">
        <v>3.6859999999999997E-2</v>
      </c>
      <c r="O1550" s="52">
        <v>123.2603</v>
      </c>
      <c r="P1550" s="50">
        <v>1390</v>
      </c>
      <c r="Q1550" s="52">
        <v>2801.01</v>
      </c>
      <c r="R1550" s="50">
        <v>5354.7000000000007</v>
      </c>
      <c r="S1550" s="30">
        <v>94.611999999999995</v>
      </c>
      <c r="T1550" s="50">
        <v>6.6425999999999998</v>
      </c>
      <c r="U1550" s="50">
        <v>6.6535000000000002</v>
      </c>
      <c r="V1550" s="50" t="s">
        <v>385</v>
      </c>
      <c r="W1550" s="22" t="s">
        <v>385</v>
      </c>
      <c r="X1550" s="22" t="s">
        <v>385</v>
      </c>
    </row>
    <row r="1551" spans="1:24" ht="18.75" customHeight="1">
      <c r="A1551" s="176">
        <v>43035</v>
      </c>
      <c r="B1551" s="50">
        <v>158.32660000000001</v>
      </c>
      <c r="C1551" s="50">
        <v>225.7098</v>
      </c>
      <c r="D1551" s="50"/>
      <c r="E1551" s="50">
        <v>9.8000000000000007</v>
      </c>
      <c r="F1551" s="51">
        <v>1.0928E-2</v>
      </c>
      <c r="G1551" s="51">
        <v>1.5875E-2</v>
      </c>
      <c r="H1551" s="51">
        <v>1.7173999999999998E-2</v>
      </c>
      <c r="I1551" s="51">
        <v>2.0281E-2</v>
      </c>
      <c r="J1551" s="51">
        <v>2.4063999999999999E-2</v>
      </c>
      <c r="K1551" s="51">
        <v>2.2523999999999999E-2</v>
      </c>
      <c r="L1551" s="51">
        <v>2.9179E-2</v>
      </c>
      <c r="M1551" s="51">
        <v>1.7173999999999998E-2</v>
      </c>
      <c r="N1551" s="51">
        <v>3.7010000000000001E-2</v>
      </c>
      <c r="O1551" s="52">
        <v>123.2753</v>
      </c>
      <c r="P1551" s="50">
        <v>1390</v>
      </c>
      <c r="Q1551" s="52">
        <v>2801.01</v>
      </c>
      <c r="R1551" s="50">
        <v>5354.7000000000007</v>
      </c>
      <c r="S1551" s="30">
        <v>93.710999999999999</v>
      </c>
      <c r="T1551" s="50">
        <v>6.6391</v>
      </c>
      <c r="U1551" s="50">
        <v>6.6376999999999997</v>
      </c>
      <c r="V1551" s="50" t="s">
        <v>385</v>
      </c>
      <c r="W1551" s="22" t="s">
        <v>385</v>
      </c>
      <c r="X1551" s="22" t="s">
        <v>385</v>
      </c>
    </row>
    <row r="1552" spans="1:24" ht="18.75" customHeight="1">
      <c r="A1552" s="176">
        <v>43034</v>
      </c>
      <c r="B1552" s="50">
        <v>158.16589999999999</v>
      </c>
      <c r="C1552" s="50">
        <v>225.77629999999999</v>
      </c>
      <c r="D1552" s="50"/>
      <c r="E1552" s="50">
        <v>11.3</v>
      </c>
      <c r="F1552" s="51">
        <v>1.0954E-2</v>
      </c>
      <c r="G1552" s="51">
        <v>1.6149E-2</v>
      </c>
      <c r="H1552" s="51">
        <v>1.7496999999999999E-2</v>
      </c>
      <c r="I1552" s="51">
        <v>2.0777E-2</v>
      </c>
      <c r="J1552" s="51">
        <v>2.4608999999999999E-2</v>
      </c>
      <c r="K1552" s="51">
        <v>2.2991000000000001E-2</v>
      </c>
      <c r="L1552" s="51">
        <v>2.9714000000000001E-2</v>
      </c>
      <c r="M1552" s="51">
        <v>1.7496999999999999E-2</v>
      </c>
      <c r="N1552" s="51">
        <v>3.6569999999999998E-2</v>
      </c>
      <c r="O1552" s="52">
        <v>123.267</v>
      </c>
      <c r="P1552" s="50">
        <v>1390</v>
      </c>
      <c r="Q1552" s="52">
        <v>2801.01</v>
      </c>
      <c r="R1552" s="50">
        <v>5354.7000000000007</v>
      </c>
      <c r="S1552" s="30">
        <v>93.772000000000006</v>
      </c>
      <c r="T1552" s="50">
        <v>6.6357999999999997</v>
      </c>
      <c r="U1552" s="50">
        <v>6.6428000000000003</v>
      </c>
      <c r="V1552" s="50" t="s">
        <v>385</v>
      </c>
      <c r="W1552" s="22" t="s">
        <v>385</v>
      </c>
      <c r="X1552" s="22" t="s">
        <v>385</v>
      </c>
    </row>
    <row r="1553" spans="1:24" ht="18.75" customHeight="1">
      <c r="A1553" s="176">
        <v>43033</v>
      </c>
      <c r="B1553" s="50">
        <v>158.22049999999999</v>
      </c>
      <c r="C1553" s="50">
        <v>225.79490000000001</v>
      </c>
      <c r="D1553" s="50"/>
      <c r="E1553" s="50">
        <v>11.23</v>
      </c>
      <c r="F1553" s="51">
        <v>1.098E-2</v>
      </c>
      <c r="G1553" s="51">
        <v>1.5949999999999999E-2</v>
      </c>
      <c r="H1553" s="51">
        <v>1.7252E-2</v>
      </c>
      <c r="I1553" s="51">
        <v>2.044E-2</v>
      </c>
      <c r="J1553" s="51">
        <v>2.4316999999999998E-2</v>
      </c>
      <c r="K1553" s="51">
        <v>2.2669999999999999E-2</v>
      </c>
      <c r="L1553" s="51">
        <v>2.9404E-2</v>
      </c>
      <c r="M1553" s="51">
        <v>1.7252E-2</v>
      </c>
      <c r="N1553" s="51">
        <v>3.6549999999999999E-2</v>
      </c>
      <c r="O1553" s="52">
        <v>123.2655</v>
      </c>
      <c r="P1553" s="50">
        <v>1390</v>
      </c>
      <c r="Q1553" s="52">
        <v>2801.01</v>
      </c>
      <c r="R1553" s="50">
        <v>5354.7000000000007</v>
      </c>
      <c r="S1553" s="30">
        <v>93.936000000000007</v>
      </c>
      <c r="T1553" s="50">
        <v>6.64</v>
      </c>
      <c r="U1553" s="50">
        <v>6.6368999999999998</v>
      </c>
      <c r="V1553" s="50" t="s">
        <v>385</v>
      </c>
      <c r="W1553" s="22" t="s">
        <v>385</v>
      </c>
      <c r="X1553" s="22" t="s">
        <v>385</v>
      </c>
    </row>
    <row r="1554" spans="1:24" ht="18.75" customHeight="1">
      <c r="A1554" s="176">
        <v>43032</v>
      </c>
      <c r="B1554" s="50">
        <v>158.30629999999999</v>
      </c>
      <c r="C1554" s="50">
        <v>225.77279999999999</v>
      </c>
      <c r="D1554" s="50"/>
      <c r="E1554" s="50">
        <v>11.16</v>
      </c>
      <c r="F1554" s="51">
        <v>1.1108E-2</v>
      </c>
      <c r="G1554" s="51">
        <v>1.5810000000000001E-2</v>
      </c>
      <c r="H1554" s="51">
        <v>1.7250999999999999E-2</v>
      </c>
      <c r="I1554" s="51">
        <v>2.0438999999999999E-2</v>
      </c>
      <c r="J1554" s="51">
        <v>2.4188999999999999E-2</v>
      </c>
      <c r="K1554" s="51">
        <v>2.2595000000000001E-2</v>
      </c>
      <c r="L1554" s="51">
        <v>2.9330999999999999E-2</v>
      </c>
      <c r="M1554" s="51">
        <v>1.7250999999999999E-2</v>
      </c>
      <c r="N1554" s="51">
        <v>3.6150000000000002E-2</v>
      </c>
      <c r="O1554" s="52">
        <v>123.2615</v>
      </c>
      <c r="P1554" s="50">
        <v>1390</v>
      </c>
      <c r="Q1554" s="52">
        <v>2801.01</v>
      </c>
      <c r="R1554" s="50">
        <v>5354.7000000000007</v>
      </c>
      <c r="S1554" s="30">
        <v>93.700999999999993</v>
      </c>
      <c r="T1554" s="50">
        <v>6.6204999999999998</v>
      </c>
      <c r="U1554" s="50">
        <v>6.6230000000000002</v>
      </c>
      <c r="V1554" s="50" t="s">
        <v>385</v>
      </c>
      <c r="W1554" s="22" t="s">
        <v>385</v>
      </c>
      <c r="X1554" s="22" t="s">
        <v>385</v>
      </c>
    </row>
    <row r="1555" spans="1:24" ht="18.75" customHeight="1">
      <c r="A1555" s="176">
        <v>43031</v>
      </c>
      <c r="B1555" s="50">
        <v>158.41569999999999</v>
      </c>
      <c r="C1555" s="50">
        <v>225.67869999999999</v>
      </c>
      <c r="D1555" s="50"/>
      <c r="E1555" s="50">
        <v>11.07</v>
      </c>
      <c r="F1555" s="51">
        <v>1.0876E-2</v>
      </c>
      <c r="G1555" s="51">
        <v>1.5642E-2</v>
      </c>
      <c r="H1555" s="51">
        <v>1.6951999999999998E-2</v>
      </c>
      <c r="I1555" s="51">
        <v>1.9984999999999999E-2</v>
      </c>
      <c r="J1555" s="51">
        <v>2.3664000000000001E-2</v>
      </c>
      <c r="K1555" s="51">
        <v>2.2127999999999998E-2</v>
      </c>
      <c r="L1555" s="51">
        <v>2.8833000000000001E-2</v>
      </c>
      <c r="M1555" s="51">
        <v>1.6951999999999998E-2</v>
      </c>
      <c r="N1555" s="51">
        <v>3.6110000000000003E-2</v>
      </c>
      <c r="O1555" s="52">
        <v>123.208</v>
      </c>
      <c r="P1555" s="50">
        <v>1390</v>
      </c>
      <c r="Q1555" s="52">
        <v>2801.01</v>
      </c>
      <c r="R1555" s="50">
        <v>5354.7000000000007</v>
      </c>
      <c r="S1555" s="30">
        <v>93.266000000000005</v>
      </c>
      <c r="T1555" s="50">
        <v>6.6138000000000003</v>
      </c>
      <c r="U1555" s="50">
        <v>6.6055999999999999</v>
      </c>
      <c r="V1555" s="50" t="s">
        <v>385</v>
      </c>
      <c r="W1555" s="22" t="s">
        <v>385</v>
      </c>
      <c r="X1555" s="22" t="s">
        <v>385</v>
      </c>
    </row>
    <row r="1556" spans="1:24" ht="18.75" customHeight="1">
      <c r="A1556" s="176">
        <v>43028</v>
      </c>
      <c r="B1556" s="50">
        <v>158.2347</v>
      </c>
      <c r="C1556" s="50">
        <v>225.60810000000001</v>
      </c>
      <c r="D1556" s="50"/>
      <c r="E1556" s="50">
        <v>9.9700000000000006</v>
      </c>
      <c r="F1556" s="51">
        <v>1.103E-2</v>
      </c>
      <c r="G1556" s="51">
        <v>1.5762999999999999E-2</v>
      </c>
      <c r="H1556" s="51">
        <v>1.7141E-2</v>
      </c>
      <c r="I1556" s="51">
        <v>2.0202000000000001E-2</v>
      </c>
      <c r="J1556" s="51">
        <v>2.3845000000000002E-2</v>
      </c>
      <c r="K1556" s="51">
        <v>2.2324E-2</v>
      </c>
      <c r="L1556" s="51">
        <v>2.8969000000000002E-2</v>
      </c>
      <c r="M1556" s="51">
        <v>1.7141E-2</v>
      </c>
      <c r="N1556" s="51">
        <v>3.6060000000000002E-2</v>
      </c>
      <c r="O1556" s="52">
        <v>123.2026</v>
      </c>
      <c r="P1556" s="50">
        <v>1390</v>
      </c>
      <c r="Q1556" s="52">
        <v>2801.01</v>
      </c>
      <c r="R1556" s="50">
        <v>5354.7000000000007</v>
      </c>
      <c r="S1556" s="30">
        <v>93.363</v>
      </c>
      <c r="T1556" s="50">
        <v>6.6273999999999997</v>
      </c>
      <c r="U1556" s="50">
        <v>6.6208</v>
      </c>
      <c r="V1556" s="50" t="s">
        <v>385</v>
      </c>
      <c r="W1556" s="22" t="s">
        <v>385</v>
      </c>
      <c r="X1556" s="22" t="s">
        <v>385</v>
      </c>
    </row>
    <row r="1557" spans="1:24" ht="18.75" customHeight="1">
      <c r="A1557" s="176">
        <v>43027</v>
      </c>
      <c r="B1557" s="50">
        <v>158.4821</v>
      </c>
      <c r="C1557" s="50">
        <v>225.58009999999999</v>
      </c>
      <c r="D1557" s="50"/>
      <c r="E1557" s="50">
        <v>10.050000000000001</v>
      </c>
      <c r="F1557" s="51">
        <v>1.0852000000000001E-2</v>
      </c>
      <c r="G1557" s="51">
        <v>1.5304E-2</v>
      </c>
      <c r="H1557" s="51">
        <v>1.6653999999999999E-2</v>
      </c>
      <c r="I1557" s="51">
        <v>1.9532000000000001E-2</v>
      </c>
      <c r="J1557" s="51">
        <v>2.3178000000000001E-2</v>
      </c>
      <c r="K1557" s="51">
        <v>2.1638999999999999E-2</v>
      </c>
      <c r="L1557" s="51">
        <v>2.8365000000000001E-2</v>
      </c>
      <c r="M1557" s="51">
        <v>1.6653999999999999E-2</v>
      </c>
      <c r="N1557" s="51">
        <v>3.637E-2</v>
      </c>
      <c r="O1557" s="52">
        <v>123.179</v>
      </c>
      <c r="P1557" s="50">
        <v>1390</v>
      </c>
      <c r="Q1557" s="52">
        <v>2801.01</v>
      </c>
      <c r="R1557" s="50">
        <v>5354.7000000000007</v>
      </c>
      <c r="S1557" s="30">
        <v>93.486000000000004</v>
      </c>
      <c r="T1557" s="50">
        <v>6.6235999999999997</v>
      </c>
      <c r="U1557" s="50">
        <v>6.6063000000000001</v>
      </c>
      <c r="V1557" s="50" t="s">
        <v>385</v>
      </c>
      <c r="W1557" s="22" t="s">
        <v>385</v>
      </c>
      <c r="X1557" s="22" t="s">
        <v>385</v>
      </c>
    </row>
    <row r="1558" spans="1:24" ht="18.75" customHeight="1">
      <c r="A1558" s="176">
        <v>43026</v>
      </c>
      <c r="B1558" s="50">
        <v>158.34960000000001</v>
      </c>
      <c r="C1558" s="50">
        <v>225.4966</v>
      </c>
      <c r="D1558" s="50"/>
      <c r="E1558" s="50">
        <v>10.07</v>
      </c>
      <c r="F1558" s="51">
        <v>1.0878000000000001E-2</v>
      </c>
      <c r="G1558" s="51">
        <v>1.5629000000000001E-2</v>
      </c>
      <c r="H1558" s="51">
        <v>1.7083999999999998E-2</v>
      </c>
      <c r="I1558" s="51">
        <v>1.9931999999999998E-2</v>
      </c>
      <c r="J1558" s="51">
        <v>2.3465E-2</v>
      </c>
      <c r="K1558" s="51">
        <v>2.1956E-2</v>
      </c>
      <c r="L1558" s="51">
        <v>2.8562000000000001E-2</v>
      </c>
      <c r="M1558" s="51">
        <v>1.7083999999999998E-2</v>
      </c>
      <c r="N1558" s="51">
        <v>3.6519999999999997E-2</v>
      </c>
      <c r="O1558" s="52">
        <v>123.16419999999999</v>
      </c>
      <c r="P1558" s="50">
        <v>1390</v>
      </c>
      <c r="Q1558" s="52">
        <v>2801.01</v>
      </c>
      <c r="R1558" s="50">
        <v>5354.7000000000007</v>
      </c>
      <c r="S1558" s="30">
        <v>93.311999999999998</v>
      </c>
      <c r="T1558" s="50">
        <v>6.5898000000000003</v>
      </c>
      <c r="U1558" s="50">
        <v>6.5829000000000004</v>
      </c>
      <c r="V1558" s="50" t="s">
        <v>385</v>
      </c>
      <c r="W1558" s="22" t="s">
        <v>385</v>
      </c>
      <c r="X1558" s="22" t="s">
        <v>385</v>
      </c>
    </row>
    <row r="1559" spans="1:24" ht="18.75" customHeight="1">
      <c r="A1559" s="176">
        <v>43025</v>
      </c>
      <c r="B1559" s="50">
        <v>158.5318</v>
      </c>
      <c r="C1559" s="50">
        <v>225.40219999999999</v>
      </c>
      <c r="D1559" s="50"/>
      <c r="E1559" s="50">
        <v>10.31</v>
      </c>
      <c r="F1559" s="51">
        <v>1.0878000000000001E-2</v>
      </c>
      <c r="G1559" s="51">
        <v>1.5462999999999999E-2</v>
      </c>
      <c r="H1559" s="51">
        <v>1.6813999999999999E-2</v>
      </c>
      <c r="I1559" s="51">
        <v>1.9581000000000001E-2</v>
      </c>
      <c r="J1559" s="51">
        <v>2.2998000000000001E-2</v>
      </c>
      <c r="K1559" s="51">
        <v>2.1517000000000001E-2</v>
      </c>
      <c r="L1559" s="51">
        <v>2.8018999999999999E-2</v>
      </c>
      <c r="M1559" s="51">
        <v>1.6813999999999999E-2</v>
      </c>
      <c r="N1559" s="51">
        <v>3.6339999999999997E-2</v>
      </c>
      <c r="O1559" s="52">
        <v>123.1322</v>
      </c>
      <c r="P1559" s="50">
        <v>1390</v>
      </c>
      <c r="Q1559" s="52">
        <v>2801.01</v>
      </c>
      <c r="R1559" s="50">
        <v>5354.7000000000007</v>
      </c>
      <c r="S1559" s="30">
        <v>93.090999999999994</v>
      </c>
      <c r="T1559" s="50">
        <v>6.5796000000000001</v>
      </c>
      <c r="U1559" s="50">
        <v>6.5682999999999998</v>
      </c>
      <c r="V1559" s="50" t="s">
        <v>385</v>
      </c>
      <c r="W1559" s="22" t="s">
        <v>385</v>
      </c>
      <c r="X1559" s="22" t="s">
        <v>385</v>
      </c>
    </row>
    <row r="1560" spans="1:24" ht="18.75" customHeight="1">
      <c r="A1560" s="176">
        <v>43024</v>
      </c>
      <c r="B1560" s="50">
        <v>158.46279999999999</v>
      </c>
      <c r="C1560" s="50">
        <v>225.2526</v>
      </c>
      <c r="D1560" s="50"/>
      <c r="E1560" s="50">
        <v>9.91</v>
      </c>
      <c r="F1560" s="51">
        <v>1.0621999999999999E-2</v>
      </c>
      <c r="G1560" s="51">
        <v>1.5379E-2</v>
      </c>
      <c r="H1560" s="51">
        <v>1.6813999999999999E-2</v>
      </c>
      <c r="I1560" s="51">
        <v>1.9497E-2</v>
      </c>
      <c r="J1560" s="51">
        <v>2.3033999999999999E-2</v>
      </c>
      <c r="K1560" s="51">
        <v>2.1492000000000001E-2</v>
      </c>
      <c r="L1560" s="51">
        <v>2.8230999999999999E-2</v>
      </c>
      <c r="M1560" s="51">
        <v>1.6813999999999999E-2</v>
      </c>
      <c r="N1560" s="51">
        <v>3.6170000000000001E-2</v>
      </c>
      <c r="O1560" s="52">
        <v>123.12820000000001</v>
      </c>
      <c r="P1560" s="50">
        <v>1390</v>
      </c>
      <c r="Q1560" s="52">
        <v>2801.01</v>
      </c>
      <c r="R1560" s="50">
        <v>5354.7000000000007</v>
      </c>
      <c r="S1560" s="30">
        <v>93.057000000000002</v>
      </c>
      <c r="T1560" s="50">
        <v>6.5875000000000004</v>
      </c>
      <c r="U1560" s="50">
        <v>6.5782999999999996</v>
      </c>
      <c r="V1560" s="50" t="s">
        <v>385</v>
      </c>
      <c r="W1560" s="22" t="s">
        <v>385</v>
      </c>
      <c r="X1560" s="22" t="s">
        <v>385</v>
      </c>
    </row>
    <row r="1561" spans="1:24" ht="18.75" customHeight="1">
      <c r="A1561" s="176">
        <v>43021</v>
      </c>
      <c r="B1561" s="50">
        <v>158.64680000000001</v>
      </c>
      <c r="C1561" s="50">
        <v>225.0181</v>
      </c>
      <c r="D1561" s="50"/>
      <c r="E1561" s="50">
        <v>9.61</v>
      </c>
      <c r="F1561" s="51">
        <v>1.0673E-2</v>
      </c>
      <c r="G1561" s="51">
        <v>1.4929E-2</v>
      </c>
      <c r="H1561" s="51">
        <v>1.6303999999999999E-2</v>
      </c>
      <c r="I1561" s="51">
        <v>1.8998000000000001E-2</v>
      </c>
      <c r="J1561" s="51">
        <v>2.273E-2</v>
      </c>
      <c r="K1561" s="51">
        <v>2.1079000000000001E-2</v>
      </c>
      <c r="L1561" s="51">
        <v>2.8049999999999999E-2</v>
      </c>
      <c r="M1561" s="51">
        <v>1.6303999999999999E-2</v>
      </c>
      <c r="N1561" s="51">
        <v>3.5880000000000002E-2</v>
      </c>
      <c r="O1561" s="52">
        <v>123.13939999999999</v>
      </c>
      <c r="P1561" s="50">
        <v>1390</v>
      </c>
      <c r="Q1561" s="52">
        <v>2801.01</v>
      </c>
      <c r="R1561" s="50">
        <v>5354.7000000000007</v>
      </c>
      <c r="S1561" s="30">
        <v>93.015000000000001</v>
      </c>
      <c r="T1561" s="50">
        <v>6.5903</v>
      </c>
      <c r="U1561" s="50">
        <v>6.5736999999999997</v>
      </c>
      <c r="V1561" s="50" t="s">
        <v>385</v>
      </c>
      <c r="W1561" s="22" t="s">
        <v>385</v>
      </c>
      <c r="X1561" s="22" t="s">
        <v>385</v>
      </c>
    </row>
    <row r="1562" spans="1:24" ht="18.75" customHeight="1">
      <c r="A1562" s="176">
        <v>43020</v>
      </c>
      <c r="B1562" s="50">
        <v>158.37029999999999</v>
      </c>
      <c r="C1562" s="50">
        <v>224.84559999999999</v>
      </c>
      <c r="D1562" s="50"/>
      <c r="E1562" s="50">
        <v>9.91</v>
      </c>
      <c r="F1562" s="51">
        <v>1.0711999999999999E-2</v>
      </c>
      <c r="G1562" s="51">
        <v>1.5127E-2</v>
      </c>
      <c r="H1562" s="51">
        <v>1.6625999999999998E-2</v>
      </c>
      <c r="I1562" s="51">
        <v>1.9380000000000001E-2</v>
      </c>
      <c r="J1562" s="51">
        <v>2.3177E-2</v>
      </c>
      <c r="K1562" s="51">
        <v>2.1516E-2</v>
      </c>
      <c r="L1562" s="51">
        <v>2.8466999999999999E-2</v>
      </c>
      <c r="M1562" s="51">
        <v>1.6625999999999998E-2</v>
      </c>
      <c r="N1562" s="51">
        <v>3.5900000000000001E-2</v>
      </c>
      <c r="O1562" s="52">
        <v>123.1315</v>
      </c>
      <c r="P1562" s="50">
        <v>1390</v>
      </c>
      <c r="Q1562" s="52">
        <v>2801.01</v>
      </c>
      <c r="R1562" s="50">
        <v>5354.7000000000007</v>
      </c>
      <c r="S1562" s="30">
        <v>93.29</v>
      </c>
      <c r="T1562" s="50">
        <v>6.5743</v>
      </c>
      <c r="U1562" s="50">
        <v>6.5667</v>
      </c>
      <c r="V1562" s="50" t="s">
        <v>385</v>
      </c>
      <c r="W1562" s="22" t="s">
        <v>385</v>
      </c>
      <c r="X1562" s="22" t="s">
        <v>385</v>
      </c>
    </row>
    <row r="1563" spans="1:24" ht="18.75" customHeight="1">
      <c r="A1563" s="176">
        <v>43019</v>
      </c>
      <c r="B1563" s="50">
        <v>158.12309999999999</v>
      </c>
      <c r="C1563" s="50">
        <v>224.64150000000001</v>
      </c>
      <c r="D1563" s="50"/>
      <c r="E1563" s="50">
        <v>9.85</v>
      </c>
      <c r="F1563" s="51">
        <v>1.0878000000000001E-2</v>
      </c>
      <c r="G1563" s="51">
        <v>1.5186E-2</v>
      </c>
      <c r="H1563" s="51">
        <v>1.644E-2</v>
      </c>
      <c r="I1563" s="51">
        <v>1.9562E-2</v>
      </c>
      <c r="J1563" s="51">
        <v>2.3480999999999998E-2</v>
      </c>
      <c r="K1563" s="51">
        <v>2.1760000000000002E-2</v>
      </c>
      <c r="L1563" s="51">
        <v>2.8823999999999999E-2</v>
      </c>
      <c r="M1563" s="51">
        <v>1.644E-2</v>
      </c>
      <c r="N1563" s="51">
        <v>3.5889999999999998E-2</v>
      </c>
      <c r="O1563" s="52">
        <v>123.12990000000001</v>
      </c>
      <c r="P1563" s="50">
        <v>1390</v>
      </c>
      <c r="Q1563" s="52">
        <v>2801.01</v>
      </c>
      <c r="R1563" s="50">
        <v>5354.7000000000007</v>
      </c>
      <c r="S1563" s="30">
        <v>93.674999999999997</v>
      </c>
      <c r="T1563" s="50">
        <v>6.6250999999999998</v>
      </c>
      <c r="U1563" s="50">
        <v>6.6154000000000002</v>
      </c>
      <c r="V1563" s="50" t="s">
        <v>385</v>
      </c>
      <c r="W1563" s="22" t="s">
        <v>385</v>
      </c>
      <c r="X1563" s="22" t="s">
        <v>385</v>
      </c>
    </row>
    <row r="1564" spans="1:24" ht="18.75" customHeight="1">
      <c r="A1564" s="176">
        <v>43018</v>
      </c>
      <c r="B1564" s="50">
        <v>158.0095</v>
      </c>
      <c r="C1564" s="50">
        <v>224.44210000000001</v>
      </c>
      <c r="D1564" s="50"/>
      <c r="E1564" s="50">
        <v>10.08</v>
      </c>
      <c r="F1564" s="51">
        <v>1.0723E-2</v>
      </c>
      <c r="G1564" s="51">
        <v>1.5122999999999999E-2</v>
      </c>
      <c r="H1564" s="51">
        <v>1.6383000000000002E-2</v>
      </c>
      <c r="I1564" s="51">
        <v>1.9595000000000001E-2</v>
      </c>
      <c r="J1564" s="51">
        <v>2.3607E-2</v>
      </c>
      <c r="K1564" s="51">
        <v>2.1857000000000001E-2</v>
      </c>
      <c r="L1564" s="51">
        <v>2.8951999999999999E-2</v>
      </c>
      <c r="M1564" s="51">
        <v>1.6383000000000002E-2</v>
      </c>
      <c r="N1564" s="51">
        <v>3.5950000000000003E-2</v>
      </c>
      <c r="O1564" s="52">
        <v>123.0994</v>
      </c>
      <c r="P1564" s="50">
        <v>1390</v>
      </c>
      <c r="Q1564" s="52">
        <v>2801.01</v>
      </c>
      <c r="R1564" s="50">
        <v>5354.7000000000007</v>
      </c>
      <c r="S1564" s="30">
        <v>93.8</v>
      </c>
      <c r="T1564" s="50">
        <v>6.6528</v>
      </c>
      <c r="U1564" s="50">
        <v>6.6505000000000001</v>
      </c>
      <c r="V1564" s="50" t="s">
        <v>385</v>
      </c>
      <c r="W1564" s="22" t="s">
        <v>385</v>
      </c>
      <c r="X1564" s="22" t="s">
        <v>385</v>
      </c>
    </row>
    <row r="1565" spans="1:24" ht="18.75" customHeight="1">
      <c r="A1565" s="176">
        <v>43017</v>
      </c>
      <c r="B1565" s="50">
        <v>157.68879999999999</v>
      </c>
      <c r="C1565" s="50">
        <v>224.084</v>
      </c>
      <c r="D1565" s="50"/>
      <c r="E1565" s="50">
        <v>10.33</v>
      </c>
      <c r="F1565" s="51">
        <v>1.0621999999999999E-2</v>
      </c>
      <c r="G1565" s="51">
        <v>1.504E-2</v>
      </c>
      <c r="H1565" s="51">
        <v>1.6379999999999999E-2</v>
      </c>
      <c r="I1565" s="51">
        <v>1.9560999999999999E-2</v>
      </c>
      <c r="J1565" s="51">
        <v>2.3588999999999999E-2</v>
      </c>
      <c r="K1565" s="51">
        <v>2.1857000000000001E-2</v>
      </c>
      <c r="L1565" s="51">
        <v>2.8936E-2</v>
      </c>
      <c r="M1565" s="51">
        <v>1.6379999999999999E-2</v>
      </c>
      <c r="N1565" s="51">
        <v>3.5839999999999997E-2</v>
      </c>
      <c r="O1565" s="52">
        <v>123.087</v>
      </c>
      <c r="P1565" s="50">
        <v>1390</v>
      </c>
      <c r="Q1565" s="52">
        <v>2801.01</v>
      </c>
      <c r="R1565" s="50">
        <v>5354.7000000000007</v>
      </c>
      <c r="S1565" s="30">
        <v>93.960999999999999</v>
      </c>
      <c r="T1565" s="50">
        <v>6.6528</v>
      </c>
      <c r="U1565" s="50">
        <v>6.6543000000000001</v>
      </c>
      <c r="V1565" s="50" t="s">
        <v>385</v>
      </c>
      <c r="W1565" s="22" t="s">
        <v>385</v>
      </c>
      <c r="X1565" s="22" t="s">
        <v>385</v>
      </c>
    </row>
    <row r="1566" spans="1:24" ht="18.75" customHeight="1">
      <c r="A1566" s="176">
        <v>43014</v>
      </c>
      <c r="B1566" s="50">
        <v>157.68879999999999</v>
      </c>
      <c r="C1566" s="50">
        <v>224.084</v>
      </c>
      <c r="D1566" s="50"/>
      <c r="E1566" s="50">
        <v>9.65</v>
      </c>
      <c r="F1566" s="51">
        <v>1.0621999999999999E-2</v>
      </c>
      <c r="G1566" s="51">
        <v>1.504E-2</v>
      </c>
      <c r="H1566" s="51">
        <v>1.6379999999999999E-2</v>
      </c>
      <c r="I1566" s="51">
        <v>1.9560999999999999E-2</v>
      </c>
      <c r="J1566" s="51">
        <v>2.3588999999999999E-2</v>
      </c>
      <c r="K1566" s="51">
        <v>2.1857000000000001E-2</v>
      </c>
      <c r="L1566" s="51">
        <v>2.8936E-2</v>
      </c>
      <c r="M1566" s="51">
        <v>1.6379999999999999E-2</v>
      </c>
      <c r="N1566" s="51">
        <v>3.5639999999999998E-2</v>
      </c>
      <c r="O1566" s="52">
        <v>123.0746</v>
      </c>
      <c r="P1566" s="50">
        <v>1390</v>
      </c>
      <c r="Q1566" s="52">
        <v>2801.01</v>
      </c>
      <c r="R1566" s="50">
        <v>5354.7000000000007</v>
      </c>
      <c r="S1566" s="30">
        <v>93.457999999999998</v>
      </c>
      <c r="T1566" s="50">
        <v>6.6528</v>
      </c>
      <c r="U1566" s="50">
        <v>6.6486999999999998</v>
      </c>
      <c r="V1566" s="50" t="s">
        <v>385</v>
      </c>
      <c r="W1566" s="22" t="s">
        <v>385</v>
      </c>
      <c r="X1566" s="22" t="s">
        <v>385</v>
      </c>
    </row>
    <row r="1567" spans="1:24" ht="18.75" customHeight="1">
      <c r="A1567" s="176">
        <v>43013</v>
      </c>
      <c r="B1567" s="50">
        <v>157.75659999999999</v>
      </c>
      <c r="C1567" s="50">
        <v>224.0077</v>
      </c>
      <c r="D1567" s="50"/>
      <c r="E1567" s="50">
        <v>9.19</v>
      </c>
      <c r="F1567" s="51">
        <v>1.0597000000000001E-2</v>
      </c>
      <c r="G1567" s="51">
        <v>1.4873000000000001E-2</v>
      </c>
      <c r="H1567" s="51">
        <v>1.6261000000000001E-2</v>
      </c>
      <c r="I1567" s="51">
        <v>1.9443999999999999E-2</v>
      </c>
      <c r="J1567" s="51">
        <v>2.3480000000000001E-2</v>
      </c>
      <c r="K1567" s="51">
        <v>2.1783E-2</v>
      </c>
      <c r="L1567" s="51">
        <v>2.8903999999999999E-2</v>
      </c>
      <c r="M1567" s="51">
        <v>1.6261000000000001E-2</v>
      </c>
      <c r="N1567" s="51">
        <v>3.5639999999999998E-2</v>
      </c>
      <c r="O1567" s="52">
        <v>123.06229999999999</v>
      </c>
      <c r="P1567" s="50">
        <v>1390</v>
      </c>
      <c r="Q1567" s="52">
        <v>2801.01</v>
      </c>
      <c r="R1567" s="50">
        <v>5354.7000000000007</v>
      </c>
      <c r="S1567" s="30">
        <v>93.569000000000003</v>
      </c>
      <c r="T1567" s="50">
        <v>6.6528</v>
      </c>
      <c r="U1567" s="50">
        <v>6.6664000000000003</v>
      </c>
      <c r="V1567" s="50" t="s">
        <v>385</v>
      </c>
      <c r="W1567" s="22" t="s">
        <v>385</v>
      </c>
      <c r="X1567" s="22" t="s">
        <v>385</v>
      </c>
    </row>
    <row r="1568" spans="1:24" ht="18.75" customHeight="1">
      <c r="A1568" s="176">
        <v>43012</v>
      </c>
      <c r="B1568" s="50">
        <v>157.86279999999999</v>
      </c>
      <c r="C1568" s="50">
        <v>224.02869999999999</v>
      </c>
      <c r="D1568" s="50"/>
      <c r="E1568" s="50">
        <v>9.6300000000000008</v>
      </c>
      <c r="F1568" s="51">
        <v>1.061E-2</v>
      </c>
      <c r="G1568" s="51">
        <v>1.4711E-2</v>
      </c>
      <c r="H1568" s="51">
        <v>1.6067000000000001E-2</v>
      </c>
      <c r="I1568" s="51">
        <v>1.9161999999999998E-2</v>
      </c>
      <c r="J1568" s="51">
        <v>2.3229E-2</v>
      </c>
      <c r="K1568" s="51">
        <v>2.1492000000000001E-2</v>
      </c>
      <c r="L1568" s="51">
        <v>2.8656999999999998E-2</v>
      </c>
      <c r="M1568" s="51">
        <v>1.6067000000000001E-2</v>
      </c>
      <c r="N1568" s="51">
        <v>3.5639999999999998E-2</v>
      </c>
      <c r="O1568" s="52">
        <v>123.04989999999999</v>
      </c>
      <c r="P1568" s="50">
        <v>1390</v>
      </c>
      <c r="Q1568" s="52">
        <v>2801.01</v>
      </c>
      <c r="R1568" s="50">
        <v>5354.7000000000007</v>
      </c>
      <c r="S1568" s="30">
        <v>93.558999999999997</v>
      </c>
      <c r="T1568" s="50">
        <v>6.6528</v>
      </c>
      <c r="U1568" s="50">
        <v>6.6729000000000003</v>
      </c>
      <c r="V1568" s="50" t="s">
        <v>385</v>
      </c>
      <c r="W1568" s="22" t="s">
        <v>385</v>
      </c>
      <c r="X1568" s="22" t="s">
        <v>385</v>
      </c>
    </row>
    <row r="1569" spans="1:24" ht="18.75" customHeight="1">
      <c r="A1569" s="176">
        <v>43011</v>
      </c>
      <c r="B1569" s="50">
        <v>157.84809999999999</v>
      </c>
      <c r="C1569" s="50">
        <v>223.8887</v>
      </c>
      <c r="D1569" s="50"/>
      <c r="E1569" s="50">
        <v>9.51</v>
      </c>
      <c r="F1569" s="51">
        <v>1.0444999999999999E-2</v>
      </c>
      <c r="G1569" s="51">
        <v>1.4710000000000001E-2</v>
      </c>
      <c r="H1569" s="51">
        <v>1.6064999999999999E-2</v>
      </c>
      <c r="I1569" s="51">
        <v>1.9161999999999998E-2</v>
      </c>
      <c r="J1569" s="51">
        <v>2.3229E-2</v>
      </c>
      <c r="K1569" s="51">
        <v>2.1516E-2</v>
      </c>
      <c r="L1569" s="51">
        <v>2.8641E-2</v>
      </c>
      <c r="M1569" s="51">
        <v>1.6064999999999999E-2</v>
      </c>
      <c r="N1569" s="51">
        <v>3.5639999999999998E-2</v>
      </c>
      <c r="O1569" s="52">
        <v>123.02509999999999</v>
      </c>
      <c r="P1569" s="50">
        <v>1380</v>
      </c>
      <c r="Q1569" s="52">
        <v>2778.1</v>
      </c>
      <c r="R1569" s="50">
        <v>5327.5</v>
      </c>
      <c r="S1569" s="30">
        <v>93.075999999999993</v>
      </c>
      <c r="T1569" s="50">
        <v>6.6528</v>
      </c>
      <c r="U1569" s="50">
        <v>6.6467999999999998</v>
      </c>
      <c r="V1569" s="50" t="s">
        <v>385</v>
      </c>
      <c r="W1569" s="22" t="s">
        <v>385</v>
      </c>
      <c r="X1569" s="22" t="s">
        <v>385</v>
      </c>
    </row>
    <row r="1570" spans="1:24" ht="18.75" customHeight="1">
      <c r="A1570" s="176">
        <v>43010</v>
      </c>
      <c r="B1570" s="50">
        <v>157.75370000000001</v>
      </c>
      <c r="C1570" s="50">
        <v>223.8056</v>
      </c>
      <c r="D1570" s="50"/>
      <c r="E1570" s="50">
        <v>9.4499999999999993</v>
      </c>
      <c r="F1570" s="51">
        <v>1.0201E-2</v>
      </c>
      <c r="G1570" s="51">
        <v>1.4827999999999999E-2</v>
      </c>
      <c r="H1570" s="51">
        <v>1.6254000000000001E-2</v>
      </c>
      <c r="I1570" s="51">
        <v>1.9344E-2</v>
      </c>
      <c r="J1570" s="51">
        <v>2.3408000000000002E-2</v>
      </c>
      <c r="K1570" s="51">
        <v>2.171E-2</v>
      </c>
      <c r="L1570" s="51">
        <v>2.8736000000000001E-2</v>
      </c>
      <c r="M1570" s="51">
        <v>1.6254000000000001E-2</v>
      </c>
      <c r="N1570" s="51">
        <v>3.5639999999999998E-2</v>
      </c>
      <c r="O1570" s="52">
        <v>123.0202</v>
      </c>
      <c r="P1570" s="50">
        <v>1380</v>
      </c>
      <c r="Q1570" s="52">
        <v>2778.1</v>
      </c>
      <c r="R1570" s="50">
        <v>5327.5</v>
      </c>
      <c r="S1570" s="30">
        <v>93.084999999999994</v>
      </c>
      <c r="T1570" s="50">
        <v>6.6608000000000001</v>
      </c>
      <c r="U1570" s="50">
        <v>6.6543000000000001</v>
      </c>
      <c r="V1570" s="50" t="s">
        <v>385</v>
      </c>
      <c r="W1570" s="22" t="s">
        <v>385</v>
      </c>
      <c r="X1570" s="22" t="s">
        <v>385</v>
      </c>
    </row>
    <row r="1571" spans="1:24" ht="18.75" customHeight="1">
      <c r="A1571" s="176">
        <v>43007</v>
      </c>
      <c r="B1571" s="50">
        <v>157.80090000000001</v>
      </c>
      <c r="C1571" s="50">
        <v>223.84229999999999</v>
      </c>
      <c r="D1571" s="50"/>
      <c r="E1571" s="50">
        <v>9.51</v>
      </c>
      <c r="F1571" s="51">
        <v>1.0404999999999999E-2</v>
      </c>
      <c r="G1571" s="51">
        <v>1.4827E-2</v>
      </c>
      <c r="H1571" s="51">
        <v>1.6225E-2</v>
      </c>
      <c r="I1571" s="51">
        <v>1.9359999999999999E-2</v>
      </c>
      <c r="J1571" s="51">
        <v>2.3335999999999999E-2</v>
      </c>
      <c r="K1571" s="51">
        <v>2.1684999999999999E-2</v>
      </c>
      <c r="L1571" s="51">
        <v>2.8601000000000001E-2</v>
      </c>
      <c r="M1571" s="51">
        <v>1.6225E-2</v>
      </c>
      <c r="N1571" s="51">
        <v>3.5639999999999998E-2</v>
      </c>
      <c r="O1571" s="52">
        <v>123.065</v>
      </c>
      <c r="P1571" s="50">
        <v>1380</v>
      </c>
      <c r="Q1571" s="52">
        <v>2778.1</v>
      </c>
      <c r="R1571" s="50">
        <v>5327.5</v>
      </c>
      <c r="S1571" s="30">
        <v>93.361000000000004</v>
      </c>
      <c r="T1571" s="50">
        <v>6.6425000000000001</v>
      </c>
      <c r="U1571" s="50">
        <v>6.6398000000000001</v>
      </c>
      <c r="V1571" s="50" t="s">
        <v>385</v>
      </c>
      <c r="W1571" s="22" t="s">
        <v>385</v>
      </c>
      <c r="X1571" s="22" t="s">
        <v>385</v>
      </c>
    </row>
    <row r="1572" spans="1:24" ht="18.75" customHeight="1">
      <c r="A1572" s="176">
        <v>43006</v>
      </c>
      <c r="B1572" s="50">
        <v>157.90770000000001</v>
      </c>
      <c r="C1572" s="50">
        <v>223.74019999999999</v>
      </c>
      <c r="D1572" s="50"/>
      <c r="E1572" s="50">
        <v>9.5500000000000007</v>
      </c>
      <c r="F1572" s="51">
        <v>1.047E-2</v>
      </c>
      <c r="G1572" s="51">
        <v>1.4508E-2</v>
      </c>
      <c r="H1572" s="51">
        <v>1.5701E-2</v>
      </c>
      <c r="I1572" s="51">
        <v>1.8931E-2</v>
      </c>
      <c r="J1572" s="51">
        <v>2.3085000000000001E-2</v>
      </c>
      <c r="K1572" s="51">
        <v>2.1238E-2</v>
      </c>
      <c r="L1572" s="51">
        <v>2.8712000000000001E-2</v>
      </c>
      <c r="M1572" s="51">
        <v>1.5701E-2</v>
      </c>
      <c r="N1572" s="51">
        <v>3.5680000000000003E-2</v>
      </c>
      <c r="O1572" s="52">
        <v>123.068</v>
      </c>
      <c r="P1572" s="50">
        <v>1380</v>
      </c>
      <c r="Q1572" s="52">
        <v>2778.1</v>
      </c>
      <c r="R1572" s="50">
        <v>5327.5</v>
      </c>
      <c r="S1572" s="30">
        <v>92.965999999999994</v>
      </c>
      <c r="T1572" s="50">
        <v>6.64</v>
      </c>
      <c r="U1572" s="50">
        <v>6.6284000000000001</v>
      </c>
      <c r="V1572" s="50" t="s">
        <v>385</v>
      </c>
      <c r="W1572" s="22" t="s">
        <v>385</v>
      </c>
      <c r="X1572" s="22" t="s">
        <v>385</v>
      </c>
    </row>
    <row r="1573" spans="1:24" ht="18.75" customHeight="1">
      <c r="A1573" s="176">
        <v>43005</v>
      </c>
      <c r="B1573" s="50">
        <v>157.7945</v>
      </c>
      <c r="C1573" s="50">
        <v>223.9485</v>
      </c>
      <c r="D1573" s="50"/>
      <c r="E1573" s="50">
        <v>9.8699999999999992</v>
      </c>
      <c r="F1573" s="51">
        <v>1.0458E-2</v>
      </c>
      <c r="G1573" s="51">
        <v>1.4707E-2</v>
      </c>
      <c r="H1573" s="51">
        <v>1.5970999999999999E-2</v>
      </c>
      <c r="I1573" s="51">
        <v>1.9054999999999999E-2</v>
      </c>
      <c r="J1573" s="51">
        <v>2.3102999999999999E-2</v>
      </c>
      <c r="K1573" s="51">
        <v>2.1409000000000001E-2</v>
      </c>
      <c r="L1573" s="51">
        <v>2.8625000000000001E-2</v>
      </c>
      <c r="M1573" s="51">
        <v>1.5970999999999999E-2</v>
      </c>
      <c r="N1573" s="51">
        <v>3.5790000000000002E-2</v>
      </c>
      <c r="O1573" s="52">
        <v>123.0908</v>
      </c>
      <c r="P1573" s="50">
        <v>1380</v>
      </c>
      <c r="Q1573" s="52">
        <v>2778.1</v>
      </c>
      <c r="R1573" s="50">
        <v>5327.5</v>
      </c>
      <c r="S1573" s="30">
        <v>92.647999999999996</v>
      </c>
      <c r="T1573" s="50">
        <v>6.6215000000000002</v>
      </c>
      <c r="U1573" s="50">
        <v>6.6124000000000001</v>
      </c>
      <c r="V1573" s="50" t="s">
        <v>385</v>
      </c>
      <c r="W1573" s="22" t="s">
        <v>385</v>
      </c>
      <c r="X1573" s="22" t="s">
        <v>385</v>
      </c>
    </row>
    <row r="1574" spans="1:24" ht="18.75" customHeight="1">
      <c r="A1574" s="176">
        <v>43004</v>
      </c>
      <c r="B1574" s="50">
        <v>158.18100000000001</v>
      </c>
      <c r="C1574" s="50">
        <v>223.98400000000001</v>
      </c>
      <c r="D1574" s="50"/>
      <c r="E1574" s="50">
        <v>10.17</v>
      </c>
      <c r="F1574" s="51">
        <v>1.0496E-2</v>
      </c>
      <c r="G1574" s="51">
        <v>1.4356000000000001E-2</v>
      </c>
      <c r="H1574" s="51">
        <v>1.5696999999999999E-2</v>
      </c>
      <c r="I1574" s="51">
        <v>1.8582999999999999E-2</v>
      </c>
      <c r="J1574" s="51">
        <v>2.2356999999999998E-2</v>
      </c>
      <c r="K1574" s="51">
        <v>2.0768999999999999E-2</v>
      </c>
      <c r="L1574" s="51">
        <v>2.7739E-2</v>
      </c>
      <c r="M1574" s="51">
        <v>1.5696999999999999E-2</v>
      </c>
      <c r="N1574" s="51">
        <v>3.5929999999999997E-2</v>
      </c>
      <c r="O1574" s="52">
        <v>123.0646</v>
      </c>
      <c r="P1574" s="50">
        <v>1380</v>
      </c>
      <c r="Q1574" s="52">
        <v>2778.1</v>
      </c>
      <c r="R1574" s="50">
        <v>5327.5</v>
      </c>
      <c r="S1574" s="30">
        <v>92.171000000000006</v>
      </c>
      <c r="T1574" s="50">
        <v>6.5900999999999996</v>
      </c>
      <c r="U1574" s="50">
        <v>6.5793999999999997</v>
      </c>
      <c r="V1574" s="50" t="s">
        <v>385</v>
      </c>
      <c r="W1574" s="22" t="s">
        <v>385</v>
      </c>
      <c r="X1574" s="22" t="s">
        <v>385</v>
      </c>
    </row>
    <row r="1575" spans="1:24" ht="18.75" customHeight="1">
      <c r="A1575" s="176">
        <v>43003</v>
      </c>
      <c r="B1575" s="50">
        <v>158.25069999999999</v>
      </c>
      <c r="C1575" s="50">
        <v>224.0796</v>
      </c>
      <c r="D1575" s="50"/>
      <c r="E1575" s="50">
        <v>10.210000000000001</v>
      </c>
      <c r="F1575" s="51">
        <v>1.0074E-2</v>
      </c>
      <c r="G1575" s="51">
        <v>1.423E-2</v>
      </c>
      <c r="H1575" s="51">
        <v>1.5587E-2</v>
      </c>
      <c r="I1575" s="51">
        <v>1.8363999999999998E-2</v>
      </c>
      <c r="J1575" s="51">
        <v>2.2197999999999999E-2</v>
      </c>
      <c r="K1575" s="51">
        <v>2.0597000000000001E-2</v>
      </c>
      <c r="L1575" s="51">
        <v>2.7615000000000001E-2</v>
      </c>
      <c r="M1575" s="51">
        <v>1.5587E-2</v>
      </c>
      <c r="N1575" s="51">
        <v>3.5959999999999999E-2</v>
      </c>
      <c r="O1575" s="52">
        <v>123.0686</v>
      </c>
      <c r="P1575" s="50">
        <v>1380</v>
      </c>
      <c r="Q1575" s="52">
        <v>2778.1</v>
      </c>
      <c r="R1575" s="50">
        <v>5327.5</v>
      </c>
      <c r="S1575" s="30">
        <v>92.259</v>
      </c>
      <c r="T1575" s="50">
        <v>6.5898000000000003</v>
      </c>
      <c r="U1575" s="50">
        <v>6.5686</v>
      </c>
      <c r="V1575" s="50" t="s">
        <v>385</v>
      </c>
      <c r="W1575" s="22" t="s">
        <v>385</v>
      </c>
      <c r="X1575" s="22" t="s">
        <v>385</v>
      </c>
    </row>
    <row r="1576" spans="1:24" ht="18.75" customHeight="1">
      <c r="A1576" s="176">
        <v>43000</v>
      </c>
      <c r="B1576" s="50">
        <v>157.97069999999999</v>
      </c>
      <c r="C1576" s="50">
        <v>224.0429</v>
      </c>
      <c r="D1576" s="50"/>
      <c r="E1576" s="50">
        <v>9.59</v>
      </c>
      <c r="F1576" s="51">
        <v>1.0201999999999999E-2</v>
      </c>
      <c r="G1576" s="51">
        <v>1.431E-2</v>
      </c>
      <c r="H1576" s="51">
        <v>1.5748000000000002E-2</v>
      </c>
      <c r="I1576" s="51">
        <v>1.8613999999999999E-2</v>
      </c>
      <c r="J1576" s="51">
        <v>2.2499000000000002E-2</v>
      </c>
      <c r="K1576" s="51">
        <v>2.0865999999999999E-2</v>
      </c>
      <c r="L1576" s="51">
        <v>2.7800999999999999E-2</v>
      </c>
      <c r="M1576" s="51">
        <v>1.5748000000000002E-2</v>
      </c>
      <c r="N1576" s="51">
        <v>3.5749999999999997E-2</v>
      </c>
      <c r="O1576" s="52">
        <v>123.1361</v>
      </c>
      <c r="P1576" s="50">
        <v>1380</v>
      </c>
      <c r="Q1576" s="52">
        <v>2778.1</v>
      </c>
      <c r="R1576" s="50">
        <v>5327.5</v>
      </c>
      <c r="S1576" s="30">
        <v>92.507999999999996</v>
      </c>
      <c r="T1576" s="50">
        <v>6.5749000000000004</v>
      </c>
      <c r="U1576" s="50">
        <v>6.5862999999999996</v>
      </c>
      <c r="V1576" s="50" t="s">
        <v>385</v>
      </c>
      <c r="W1576" s="22" t="s">
        <v>385</v>
      </c>
      <c r="X1576" s="22" t="s">
        <v>385</v>
      </c>
    </row>
    <row r="1577" spans="1:24" ht="18.75" customHeight="1">
      <c r="A1577" s="176">
        <v>42999</v>
      </c>
      <c r="B1577" s="50">
        <v>157.86340000000001</v>
      </c>
      <c r="C1577" s="50">
        <v>223.85429999999999</v>
      </c>
      <c r="D1577" s="50"/>
      <c r="E1577" s="50">
        <v>9.67</v>
      </c>
      <c r="F1577" s="51">
        <v>1.0279E-2</v>
      </c>
      <c r="G1577" s="51">
        <v>1.4385E-2</v>
      </c>
      <c r="H1577" s="51">
        <v>1.5959000000000001E-2</v>
      </c>
      <c r="I1577" s="51">
        <v>1.8862E-2</v>
      </c>
      <c r="J1577" s="51">
        <v>2.2765000000000001E-2</v>
      </c>
      <c r="K1577" s="51">
        <v>2.1158E-2</v>
      </c>
      <c r="L1577" s="51">
        <v>2.8049999999999999E-2</v>
      </c>
      <c r="M1577" s="51">
        <v>1.5959000000000001E-2</v>
      </c>
      <c r="N1577" s="51">
        <v>3.5959999999999999E-2</v>
      </c>
      <c r="O1577" s="52">
        <v>123.1456</v>
      </c>
      <c r="P1577" s="50">
        <v>1380</v>
      </c>
      <c r="Q1577" s="52">
        <v>2778.1</v>
      </c>
      <c r="R1577" s="50">
        <v>5327.5</v>
      </c>
      <c r="S1577" s="30">
        <v>91.793000000000006</v>
      </c>
      <c r="T1577" s="50">
        <v>6.5834999999999999</v>
      </c>
      <c r="U1577" s="50">
        <v>6.5838999999999999</v>
      </c>
      <c r="V1577" s="50" t="s">
        <v>385</v>
      </c>
      <c r="W1577" s="22" t="s">
        <v>385</v>
      </c>
      <c r="X1577" s="22" t="s">
        <v>385</v>
      </c>
    </row>
    <row r="1578" spans="1:24" ht="18.75" customHeight="1">
      <c r="A1578" s="176">
        <v>42998</v>
      </c>
      <c r="B1578" s="50">
        <v>157.79679999999999</v>
      </c>
      <c r="C1578" s="50">
        <v>223.72800000000001</v>
      </c>
      <c r="D1578" s="50"/>
      <c r="E1578" s="50">
        <v>9.7799999999999994</v>
      </c>
      <c r="F1578" s="51">
        <v>1.0279E-2</v>
      </c>
      <c r="G1578" s="51">
        <v>1.4382000000000001E-2</v>
      </c>
      <c r="H1578" s="51">
        <v>1.5876000000000001E-2</v>
      </c>
      <c r="I1578" s="51">
        <v>1.8742999999999999E-2</v>
      </c>
      <c r="J1578" s="51">
        <v>2.2676000000000002E-2</v>
      </c>
      <c r="K1578" s="51">
        <v>2.1034000000000001E-2</v>
      </c>
      <c r="L1578" s="51">
        <v>2.8080999999999998E-2</v>
      </c>
      <c r="M1578" s="51">
        <v>1.5876000000000001E-2</v>
      </c>
      <c r="N1578" s="51">
        <v>3.5810000000000002E-2</v>
      </c>
      <c r="O1578" s="52">
        <v>123.1486</v>
      </c>
      <c r="P1578" s="50">
        <v>1380</v>
      </c>
      <c r="Q1578" s="52">
        <v>2778.1</v>
      </c>
      <c r="R1578" s="50">
        <v>5327.5</v>
      </c>
      <c r="S1578" s="30">
        <v>92.046999999999997</v>
      </c>
      <c r="T1578" s="50">
        <v>6.5753000000000004</v>
      </c>
      <c r="U1578" s="50">
        <v>6.5751999999999997</v>
      </c>
      <c r="V1578" s="50" t="s">
        <v>385</v>
      </c>
      <c r="W1578" s="22" t="s">
        <v>385</v>
      </c>
      <c r="X1578" s="22" t="s">
        <v>385</v>
      </c>
    </row>
    <row r="1579" spans="1:24" ht="18.75" customHeight="1">
      <c r="A1579" s="176">
        <v>42997</v>
      </c>
      <c r="B1579" s="50">
        <v>157.97970000000001</v>
      </c>
      <c r="C1579" s="50">
        <v>223.708</v>
      </c>
      <c r="D1579" s="50"/>
      <c r="E1579" s="50">
        <v>10.18</v>
      </c>
      <c r="F1579" s="51">
        <v>1.0267E-2</v>
      </c>
      <c r="G1579" s="51">
        <v>1.4010999999999999E-2</v>
      </c>
      <c r="H1579" s="51">
        <v>1.5443E-2</v>
      </c>
      <c r="I1579" s="51">
        <v>1.8341E-2</v>
      </c>
      <c r="J1579" s="51">
        <v>2.2446000000000001E-2</v>
      </c>
      <c r="K1579" s="51">
        <v>2.0715000000000001E-2</v>
      </c>
      <c r="L1579" s="51">
        <v>2.8167000000000001E-2</v>
      </c>
      <c r="M1579" s="51">
        <v>1.5443E-2</v>
      </c>
      <c r="N1579" s="51">
        <v>3.5529999999999999E-2</v>
      </c>
      <c r="O1579" s="52">
        <v>123.1143</v>
      </c>
      <c r="P1579" s="50">
        <v>1380</v>
      </c>
      <c r="Q1579" s="52">
        <v>2778.1</v>
      </c>
      <c r="R1579" s="50">
        <v>5327.5</v>
      </c>
      <c r="S1579" s="30">
        <v>91.872</v>
      </c>
      <c r="T1579" s="50">
        <v>6.5526</v>
      </c>
      <c r="U1579" s="50">
        <v>6.5479000000000003</v>
      </c>
      <c r="V1579" s="50" t="s">
        <v>385</v>
      </c>
      <c r="W1579" s="22" t="s">
        <v>385</v>
      </c>
      <c r="X1579" s="22" t="s">
        <v>385</v>
      </c>
    </row>
    <row r="1580" spans="1:24" ht="18.75" customHeight="1">
      <c r="A1580" s="176">
        <v>42996</v>
      </c>
      <c r="B1580" s="50">
        <v>158.01140000000001</v>
      </c>
      <c r="C1580" s="50">
        <v>223.67169999999999</v>
      </c>
      <c r="D1580" s="50"/>
      <c r="E1580" s="50">
        <v>10.15</v>
      </c>
      <c r="F1580" s="51">
        <v>1.0125E-2</v>
      </c>
      <c r="G1580" s="51">
        <v>1.3946999999999999E-2</v>
      </c>
      <c r="H1580" s="51">
        <v>1.5414000000000001E-2</v>
      </c>
      <c r="I1580" s="51">
        <v>1.8256000000000001E-2</v>
      </c>
      <c r="J1580" s="51">
        <v>2.2287000000000001E-2</v>
      </c>
      <c r="K1580" s="51">
        <v>2.0591999999999999E-2</v>
      </c>
      <c r="L1580" s="51">
        <v>2.7987000000000001E-2</v>
      </c>
      <c r="M1580" s="51">
        <v>1.5414000000000001E-2</v>
      </c>
      <c r="N1580" s="51">
        <v>3.5479999999999998E-2</v>
      </c>
      <c r="O1580" s="52">
        <v>123.0989</v>
      </c>
      <c r="P1580" s="50">
        <v>1380</v>
      </c>
      <c r="Q1580" s="52">
        <v>2778.1</v>
      </c>
      <c r="R1580" s="50">
        <v>5327.5</v>
      </c>
      <c r="S1580" s="30">
        <v>92.123999999999995</v>
      </c>
      <c r="T1580" s="50">
        <v>6.556</v>
      </c>
      <c r="U1580" s="50">
        <v>6.5427999999999997</v>
      </c>
      <c r="V1580" s="50" t="s">
        <v>385</v>
      </c>
      <c r="W1580" s="22" t="s">
        <v>385</v>
      </c>
      <c r="X1580" s="22" t="s">
        <v>385</v>
      </c>
    </row>
    <row r="1581" spans="1:24" ht="18.75" customHeight="1">
      <c r="A1581" s="176">
        <v>42993</v>
      </c>
      <c r="B1581" s="50">
        <v>158.09299999999999</v>
      </c>
      <c r="C1581" s="50">
        <v>223.60990000000001</v>
      </c>
      <c r="D1581" s="50"/>
      <c r="E1581" s="50">
        <v>10.17</v>
      </c>
      <c r="F1581" s="51">
        <v>1.0265E-2</v>
      </c>
      <c r="G1581" s="51">
        <v>1.3802999999999999E-2</v>
      </c>
      <c r="H1581" s="51">
        <v>1.5251000000000001E-2</v>
      </c>
      <c r="I1581" s="51">
        <v>1.8055000000000002E-2</v>
      </c>
      <c r="J1581" s="51">
        <v>2.2023000000000001E-2</v>
      </c>
      <c r="K1581" s="51">
        <v>2.0323999999999998E-2</v>
      </c>
      <c r="L1581" s="51">
        <v>2.7699999999999999E-2</v>
      </c>
      <c r="M1581" s="51">
        <v>1.5251000000000001E-2</v>
      </c>
      <c r="N1581" s="51">
        <v>3.533E-2</v>
      </c>
      <c r="O1581" s="52">
        <v>123.07850000000001</v>
      </c>
      <c r="P1581" s="50">
        <v>1380</v>
      </c>
      <c r="Q1581" s="52">
        <v>2778.1</v>
      </c>
      <c r="R1581" s="50">
        <v>5327.5</v>
      </c>
      <c r="S1581" s="30">
        <v>92.52</v>
      </c>
      <c r="T1581" s="50">
        <v>6.5430000000000001</v>
      </c>
      <c r="U1581" s="50">
        <v>6.5476999999999999</v>
      </c>
      <c r="V1581" s="50" t="s">
        <v>385</v>
      </c>
      <c r="W1581" s="22" t="s">
        <v>385</v>
      </c>
      <c r="X1581" s="22" t="s">
        <v>385</v>
      </c>
    </row>
    <row r="1582" spans="1:24" ht="18.75" customHeight="1">
      <c r="A1582" s="176">
        <v>42992</v>
      </c>
      <c r="B1582" s="50">
        <v>158.1173</v>
      </c>
      <c r="C1582" s="50">
        <v>223.55430000000001</v>
      </c>
      <c r="D1582" s="50"/>
      <c r="E1582" s="50">
        <v>10.44</v>
      </c>
      <c r="F1582" s="51">
        <v>1.0432E-2</v>
      </c>
      <c r="G1582" s="51">
        <v>1.3615E-2</v>
      </c>
      <c r="H1582" s="51">
        <v>1.498E-2</v>
      </c>
      <c r="I1582" s="51">
        <v>1.7770000000000001E-2</v>
      </c>
      <c r="J1582" s="51">
        <v>2.1846999999999998E-2</v>
      </c>
      <c r="K1582" s="51">
        <v>2.0055E-2</v>
      </c>
      <c r="L1582" s="51">
        <v>2.7668999999999999E-2</v>
      </c>
      <c r="M1582" s="51">
        <v>1.498E-2</v>
      </c>
      <c r="N1582" s="51">
        <v>3.5400000000000001E-2</v>
      </c>
      <c r="O1582" s="52">
        <v>123.0505</v>
      </c>
      <c r="P1582" s="50">
        <v>1380</v>
      </c>
      <c r="Q1582" s="52">
        <v>2778.1</v>
      </c>
      <c r="R1582" s="50">
        <v>5327.5</v>
      </c>
      <c r="S1582" s="30">
        <v>91.882000000000005</v>
      </c>
      <c r="T1582" s="50">
        <v>6.5354000000000001</v>
      </c>
      <c r="U1582" s="50">
        <v>6.5359999999999996</v>
      </c>
      <c r="V1582" s="50" t="s">
        <v>385</v>
      </c>
      <c r="W1582" s="22" t="s">
        <v>385</v>
      </c>
      <c r="X1582" s="22" t="s">
        <v>385</v>
      </c>
    </row>
    <row r="1583" spans="1:24" ht="18.75" customHeight="1">
      <c r="A1583" s="176">
        <v>42991</v>
      </c>
      <c r="B1583" s="50">
        <v>158.05609999999999</v>
      </c>
      <c r="C1583" s="50">
        <v>223.58410000000001</v>
      </c>
      <c r="D1583" s="50"/>
      <c r="E1583" s="50">
        <v>10.5</v>
      </c>
      <c r="F1583" s="51">
        <v>1.0343E-2</v>
      </c>
      <c r="G1583" s="51">
        <v>1.3471E-2</v>
      </c>
      <c r="H1583" s="51">
        <v>1.4792E-2</v>
      </c>
      <c r="I1583" s="51">
        <v>1.7670000000000002E-2</v>
      </c>
      <c r="J1583" s="51">
        <v>2.1883E-2</v>
      </c>
      <c r="K1583" s="51">
        <v>2.0029999999999999E-2</v>
      </c>
      <c r="L1583" s="51">
        <v>2.7862999999999999E-2</v>
      </c>
      <c r="M1583" s="51">
        <v>1.4792E-2</v>
      </c>
      <c r="N1583" s="51">
        <v>3.5360000000000003E-2</v>
      </c>
      <c r="O1583" s="52">
        <v>123.02</v>
      </c>
      <c r="P1583" s="50">
        <v>1380</v>
      </c>
      <c r="Q1583" s="52">
        <v>2778.1</v>
      </c>
      <c r="R1583" s="50">
        <v>5327.5</v>
      </c>
      <c r="S1583" s="30">
        <v>91.875</v>
      </c>
      <c r="T1583" s="50">
        <v>6.5297000000000001</v>
      </c>
      <c r="U1583" s="50">
        <v>6.5388000000000002</v>
      </c>
      <c r="V1583" s="50" t="s">
        <v>385</v>
      </c>
      <c r="W1583" s="22" t="s">
        <v>385</v>
      </c>
      <c r="X1583" s="22" t="s">
        <v>385</v>
      </c>
    </row>
    <row r="1584" spans="1:24" ht="18.75" customHeight="1">
      <c r="A1584" s="176">
        <v>42990</v>
      </c>
      <c r="B1584" s="50">
        <v>158.17529999999999</v>
      </c>
      <c r="C1584" s="50">
        <v>223.5164</v>
      </c>
      <c r="D1584" s="50"/>
      <c r="E1584" s="50">
        <v>10.58</v>
      </c>
      <c r="F1584" s="51">
        <v>1.0267E-2</v>
      </c>
      <c r="G1584" s="51">
        <v>1.3348E-2</v>
      </c>
      <c r="H1584" s="51">
        <v>1.4631999999999999E-2</v>
      </c>
      <c r="I1584" s="51">
        <v>1.7454000000000001E-2</v>
      </c>
      <c r="J1584" s="51">
        <v>2.1672E-2</v>
      </c>
      <c r="K1584" s="51">
        <v>1.9883999999999999E-2</v>
      </c>
      <c r="L1584" s="51">
        <v>2.7715E-2</v>
      </c>
      <c r="M1584" s="51">
        <v>1.4631999999999999E-2</v>
      </c>
      <c r="N1584" s="51">
        <v>3.5389999999999998E-2</v>
      </c>
      <c r="O1584" s="52">
        <v>122.98439999999999</v>
      </c>
      <c r="P1584" s="50">
        <v>1380</v>
      </c>
      <c r="Q1584" s="52">
        <v>2778.1</v>
      </c>
      <c r="R1584" s="50">
        <v>5327.5</v>
      </c>
      <c r="S1584" s="30">
        <v>91.352000000000004</v>
      </c>
      <c r="T1584" s="50">
        <v>6.4943</v>
      </c>
      <c r="U1584" s="50">
        <v>6.4943</v>
      </c>
      <c r="V1584" s="50" t="s">
        <v>385</v>
      </c>
      <c r="W1584" s="22" t="s">
        <v>385</v>
      </c>
      <c r="X1584" s="22" t="s">
        <v>385</v>
      </c>
    </row>
    <row r="1585" spans="1:24" ht="18.75" customHeight="1">
      <c r="A1585" s="176">
        <v>42989</v>
      </c>
      <c r="B1585" s="50">
        <v>158.3674</v>
      </c>
      <c r="C1585" s="50">
        <v>223.4068</v>
      </c>
      <c r="D1585" s="50"/>
      <c r="E1585" s="50">
        <v>10.73</v>
      </c>
      <c r="F1585" s="51">
        <v>1.0340999999999999E-2</v>
      </c>
      <c r="G1585" s="51">
        <v>1.3186E-2</v>
      </c>
      <c r="H1585" s="51">
        <v>1.4342000000000001E-2</v>
      </c>
      <c r="I1585" s="51">
        <v>1.7090000000000001E-2</v>
      </c>
      <c r="J1585" s="51">
        <v>2.1305999999999999E-2</v>
      </c>
      <c r="K1585" s="51">
        <v>1.9545E-2</v>
      </c>
      <c r="L1585" s="51">
        <v>2.743E-2</v>
      </c>
      <c r="M1585" s="51">
        <v>1.4342000000000001E-2</v>
      </c>
      <c r="N1585" s="51">
        <v>3.5279999999999999E-2</v>
      </c>
      <c r="O1585" s="52">
        <v>122.9152</v>
      </c>
      <c r="P1585" s="50">
        <v>1380</v>
      </c>
      <c r="Q1585" s="52">
        <v>2778.1</v>
      </c>
      <c r="R1585" s="50">
        <v>5327.5</v>
      </c>
      <c r="S1585" s="30">
        <v>91.662999999999997</v>
      </c>
      <c r="T1585" s="50">
        <v>6.4865000000000004</v>
      </c>
      <c r="U1585" s="50">
        <v>6.4865000000000004</v>
      </c>
      <c r="V1585" s="50" t="s">
        <v>385</v>
      </c>
      <c r="W1585" s="22" t="s">
        <v>385</v>
      </c>
      <c r="X1585" s="22" t="s">
        <v>385</v>
      </c>
    </row>
    <row r="1586" spans="1:24" ht="18.75" customHeight="1">
      <c r="A1586" s="176">
        <v>42986</v>
      </c>
      <c r="B1586" s="50">
        <v>158.66800000000001</v>
      </c>
      <c r="C1586" s="50">
        <v>223.27189999999999</v>
      </c>
      <c r="D1586" s="50"/>
      <c r="E1586" s="50">
        <v>12.12</v>
      </c>
      <c r="F1586" s="51">
        <v>1.0366999999999999E-2</v>
      </c>
      <c r="G1586" s="51">
        <v>1.2619999999999999E-2</v>
      </c>
      <c r="H1586" s="51">
        <v>1.3687E-2</v>
      </c>
      <c r="I1586" s="51">
        <v>1.6331999999999999E-2</v>
      </c>
      <c r="J1586" s="51">
        <v>2.0507000000000001E-2</v>
      </c>
      <c r="K1586" s="51">
        <v>1.8797999999999999E-2</v>
      </c>
      <c r="L1586" s="51">
        <v>2.6692E-2</v>
      </c>
      <c r="M1586" s="51">
        <v>1.3687E-2</v>
      </c>
      <c r="N1586" s="51">
        <v>3.5299999999999998E-2</v>
      </c>
      <c r="O1586" s="52">
        <v>122.9033</v>
      </c>
      <c r="P1586" s="50">
        <v>1380</v>
      </c>
      <c r="Q1586" s="52">
        <v>2778.1</v>
      </c>
      <c r="R1586" s="50">
        <v>5327.5</v>
      </c>
      <c r="S1586" s="30">
        <v>92.29</v>
      </c>
      <c r="T1586" s="50">
        <v>6.5242000000000004</v>
      </c>
      <c r="U1586" s="50">
        <v>6.5407999999999999</v>
      </c>
      <c r="V1586" s="50" t="s">
        <v>385</v>
      </c>
      <c r="W1586" s="22" t="s">
        <v>385</v>
      </c>
      <c r="X1586" s="22" t="s">
        <v>385</v>
      </c>
    </row>
    <row r="1587" spans="1:24" ht="18.75" customHeight="1">
      <c r="A1587" s="176">
        <v>42985</v>
      </c>
      <c r="B1587" s="50">
        <v>158.69329999999999</v>
      </c>
      <c r="C1587" s="50">
        <v>223.0958</v>
      </c>
      <c r="D1587" s="50"/>
      <c r="E1587" s="50">
        <v>11.55</v>
      </c>
      <c r="F1587" s="51">
        <v>1.0394E-2</v>
      </c>
      <c r="G1587" s="51">
        <v>1.2619999999999999E-2</v>
      </c>
      <c r="H1587" s="51">
        <v>1.3691E-2</v>
      </c>
      <c r="I1587" s="51">
        <v>1.6250000000000001E-2</v>
      </c>
      <c r="J1587" s="51">
        <v>2.0386999999999999E-2</v>
      </c>
      <c r="K1587" s="51">
        <v>1.8678E-2</v>
      </c>
      <c r="L1587" s="51">
        <v>2.6571999999999998E-2</v>
      </c>
      <c r="M1587" s="51">
        <v>1.3691E-2</v>
      </c>
      <c r="N1587" s="51">
        <v>3.5479999999999998E-2</v>
      </c>
      <c r="O1587" s="52">
        <v>122.886</v>
      </c>
      <c r="P1587" s="50">
        <v>1380</v>
      </c>
      <c r="Q1587" s="52">
        <v>2778.1</v>
      </c>
      <c r="R1587" s="50">
        <v>5327.5</v>
      </c>
      <c r="S1587" s="30">
        <v>92.251999999999995</v>
      </c>
      <c r="T1587" s="50">
        <v>6.5388000000000002</v>
      </c>
      <c r="U1587" s="50">
        <v>6.5407999999999999</v>
      </c>
      <c r="V1587" s="50" t="s">
        <v>385</v>
      </c>
      <c r="W1587" s="22" t="s">
        <v>385</v>
      </c>
      <c r="X1587" s="22" t="s">
        <v>385</v>
      </c>
    </row>
    <row r="1588" spans="1:24" ht="18.75" customHeight="1">
      <c r="A1588" s="176">
        <v>42984</v>
      </c>
      <c r="B1588" s="50">
        <v>158.3972</v>
      </c>
      <c r="C1588" s="50">
        <v>223.01509999999999</v>
      </c>
      <c r="D1588" s="50"/>
      <c r="E1588" s="50">
        <v>11.63</v>
      </c>
      <c r="F1588" s="51">
        <v>1.0547000000000001E-2</v>
      </c>
      <c r="G1588" s="51">
        <v>1.3021E-2</v>
      </c>
      <c r="H1588" s="51">
        <v>1.41E-2</v>
      </c>
      <c r="I1588" s="51">
        <v>1.6840999999999998E-2</v>
      </c>
      <c r="J1588" s="51">
        <v>2.1045999999999999E-2</v>
      </c>
      <c r="K1588" s="51">
        <v>1.9327E-2</v>
      </c>
      <c r="L1588" s="51">
        <v>2.7224000000000002E-2</v>
      </c>
      <c r="M1588" s="51">
        <v>1.41E-2</v>
      </c>
      <c r="N1588" s="51">
        <v>3.5880000000000002E-2</v>
      </c>
      <c r="O1588" s="52">
        <v>122.8753</v>
      </c>
      <c r="P1588" s="50">
        <v>1380</v>
      </c>
      <c r="Q1588" s="52">
        <v>2778.1</v>
      </c>
      <c r="R1588" s="50">
        <v>5327.5</v>
      </c>
      <c r="S1588" s="30">
        <v>92.635000000000005</v>
      </c>
      <c r="T1588" s="50">
        <v>6.5308999999999999</v>
      </c>
      <c r="U1588" s="50">
        <v>6.5293000000000001</v>
      </c>
      <c r="V1588" s="50" t="s">
        <v>385</v>
      </c>
      <c r="W1588" s="22" t="s">
        <v>385</v>
      </c>
      <c r="X1588" s="22" t="s">
        <v>385</v>
      </c>
    </row>
    <row r="1589" spans="1:24" ht="18.75" customHeight="1">
      <c r="A1589" s="176">
        <v>42983</v>
      </c>
      <c r="B1589" s="50">
        <v>158.66139999999999</v>
      </c>
      <c r="C1589" s="50">
        <v>222.9348</v>
      </c>
      <c r="D1589" s="50"/>
      <c r="E1589" s="50">
        <v>12.23</v>
      </c>
      <c r="F1589" s="51">
        <v>9.9970000000000007E-3</v>
      </c>
      <c r="G1589" s="51">
        <v>1.29E-2</v>
      </c>
      <c r="H1589" s="51">
        <v>1.3883E-2</v>
      </c>
      <c r="I1589" s="51">
        <v>1.6414000000000002E-2</v>
      </c>
      <c r="J1589" s="51">
        <v>2.0596E-2</v>
      </c>
      <c r="K1589" s="51">
        <v>1.8894000000000001E-2</v>
      </c>
      <c r="L1589" s="51">
        <v>2.6806E-2</v>
      </c>
      <c r="M1589" s="51">
        <v>1.3883E-2</v>
      </c>
      <c r="N1589" s="51">
        <v>3.5909999999999997E-2</v>
      </c>
      <c r="O1589" s="52">
        <v>122.8001</v>
      </c>
      <c r="P1589" s="50">
        <v>1380</v>
      </c>
      <c r="Q1589" s="52">
        <v>2778.1</v>
      </c>
      <c r="R1589" s="50">
        <v>5327.5</v>
      </c>
      <c r="S1589" s="30">
        <v>92.813999999999993</v>
      </c>
      <c r="T1589" s="50">
        <v>6.5583999999999998</v>
      </c>
      <c r="U1589" s="50">
        <v>6.5612000000000004</v>
      </c>
      <c r="V1589" s="50" t="s">
        <v>385</v>
      </c>
      <c r="W1589" s="22" t="s">
        <v>385</v>
      </c>
      <c r="X1589" s="22" t="s">
        <v>385</v>
      </c>
    </row>
    <row r="1590" spans="1:24" ht="18.75" customHeight="1">
      <c r="A1590" s="176">
        <v>42982</v>
      </c>
      <c r="B1590" s="50">
        <v>158.11699999999999</v>
      </c>
      <c r="C1590" s="50">
        <v>222.86879999999999</v>
      </c>
      <c r="D1590" s="50"/>
      <c r="E1590" s="50">
        <v>10.130000000000001</v>
      </c>
      <c r="F1590" s="51">
        <v>9.9979999999999999E-3</v>
      </c>
      <c r="G1590" s="51">
        <v>1.342E-2</v>
      </c>
      <c r="H1590" s="51">
        <v>1.4591E-2</v>
      </c>
      <c r="I1590" s="51">
        <v>1.7382999999999999E-2</v>
      </c>
      <c r="J1590" s="51">
        <v>2.1656999999999999E-2</v>
      </c>
      <c r="K1590" s="51">
        <v>1.9928999999999999E-2</v>
      </c>
      <c r="L1590" s="51">
        <v>2.777E-2</v>
      </c>
      <c r="M1590" s="51">
        <v>1.4591E-2</v>
      </c>
      <c r="N1590" s="51">
        <v>3.5929999999999997E-2</v>
      </c>
      <c r="O1590" s="52">
        <v>122.7606</v>
      </c>
      <c r="P1590" s="50">
        <v>1380</v>
      </c>
      <c r="Q1590" s="52">
        <v>2778.1</v>
      </c>
      <c r="R1590" s="50">
        <v>5327.5</v>
      </c>
      <c r="S1590" s="30">
        <v>92.668000000000006</v>
      </c>
      <c r="T1590" s="50">
        <v>6.5900999999999996</v>
      </c>
      <c r="U1590" s="50">
        <v>6.5965999999999996</v>
      </c>
      <c r="V1590" s="50" t="s">
        <v>385</v>
      </c>
      <c r="W1590" s="22" t="s">
        <v>385</v>
      </c>
      <c r="X1590" s="22" t="s">
        <v>385</v>
      </c>
    </row>
    <row r="1591" spans="1:24" ht="18.75" customHeight="1">
      <c r="A1591" s="176">
        <v>42979</v>
      </c>
      <c r="B1591" s="50">
        <v>158.11699999999999</v>
      </c>
      <c r="C1591" s="50">
        <v>222.86879999999999</v>
      </c>
      <c r="D1591" s="50"/>
      <c r="E1591" s="50">
        <v>10.130000000000001</v>
      </c>
      <c r="F1591" s="51">
        <v>9.9979999999999999E-3</v>
      </c>
      <c r="G1591" s="51">
        <v>1.342E-2</v>
      </c>
      <c r="H1591" s="51">
        <v>1.4591E-2</v>
      </c>
      <c r="I1591" s="51">
        <v>1.7382999999999999E-2</v>
      </c>
      <c r="J1591" s="51">
        <v>2.1656999999999999E-2</v>
      </c>
      <c r="K1591" s="51">
        <v>1.9928999999999999E-2</v>
      </c>
      <c r="L1591" s="51">
        <v>2.777E-2</v>
      </c>
      <c r="M1591" s="51">
        <v>1.4591E-2</v>
      </c>
      <c r="N1591" s="51">
        <v>3.5770000000000003E-2</v>
      </c>
      <c r="O1591" s="52">
        <v>122.7685</v>
      </c>
      <c r="P1591" s="50">
        <v>1380</v>
      </c>
      <c r="Q1591" s="52">
        <v>2768.2999999999997</v>
      </c>
      <c r="R1591" s="50">
        <v>5347.3</v>
      </c>
      <c r="S1591" s="30">
        <v>92.884</v>
      </c>
      <c r="T1591" s="50">
        <v>6.5940000000000003</v>
      </c>
      <c r="U1591" s="50">
        <v>6.5991</v>
      </c>
      <c r="V1591" s="50" t="s">
        <v>385</v>
      </c>
      <c r="W1591" s="22" t="s">
        <v>385</v>
      </c>
      <c r="X1591" s="22" t="s">
        <v>385</v>
      </c>
    </row>
    <row r="1592" spans="1:24" ht="18.75" customHeight="1">
      <c r="A1592" s="176">
        <v>42978</v>
      </c>
      <c r="B1592" s="50">
        <v>158.32910000000001</v>
      </c>
      <c r="C1592" s="50">
        <v>222.7681</v>
      </c>
      <c r="D1592" s="50"/>
      <c r="E1592" s="50">
        <v>10.59</v>
      </c>
      <c r="F1592" s="51">
        <v>9.9100000000000004E-3</v>
      </c>
      <c r="G1592" s="51">
        <v>1.3254999999999999E-2</v>
      </c>
      <c r="H1592" s="51">
        <v>1.4267E-2</v>
      </c>
      <c r="I1592" s="51">
        <v>1.702E-2</v>
      </c>
      <c r="J1592" s="51">
        <v>2.1170000000000001E-2</v>
      </c>
      <c r="K1592" s="51">
        <v>1.9421999999999998E-2</v>
      </c>
      <c r="L1592" s="51">
        <v>2.7262000000000002E-2</v>
      </c>
      <c r="M1592" s="51">
        <v>1.4267E-2</v>
      </c>
      <c r="N1592" s="51">
        <v>3.5810000000000002E-2</v>
      </c>
      <c r="O1592" s="52">
        <v>122.7373</v>
      </c>
      <c r="P1592" s="50">
        <v>1380</v>
      </c>
      <c r="Q1592" s="52">
        <v>2768.2999999999997</v>
      </c>
      <c r="R1592" s="50">
        <v>5347.3</v>
      </c>
      <c r="S1592" s="30">
        <v>92.248999999999995</v>
      </c>
      <c r="T1592" s="50">
        <v>6.5963000000000003</v>
      </c>
      <c r="U1592" s="50">
        <v>6.6082000000000001</v>
      </c>
      <c r="V1592" s="50" t="s">
        <v>385</v>
      </c>
      <c r="W1592" s="22" t="s">
        <v>385</v>
      </c>
      <c r="X1592" s="22" t="s">
        <v>385</v>
      </c>
    </row>
    <row r="1593" spans="1:24" ht="18.75" customHeight="1">
      <c r="A1593" s="176">
        <v>42977</v>
      </c>
      <c r="B1593" s="50">
        <v>158.1977</v>
      </c>
      <c r="C1593" s="50">
        <v>222.69229999999999</v>
      </c>
      <c r="D1593" s="50"/>
      <c r="E1593" s="50">
        <v>11.22</v>
      </c>
      <c r="F1593" s="51">
        <v>1.0101000000000001E-2</v>
      </c>
      <c r="G1593" s="51">
        <v>1.3254999999999999E-2</v>
      </c>
      <c r="H1593" s="51">
        <v>1.4322E-2</v>
      </c>
      <c r="I1593" s="51">
        <v>1.7167000000000002E-2</v>
      </c>
      <c r="J1593" s="51">
        <v>2.1309000000000002E-2</v>
      </c>
      <c r="K1593" s="51">
        <v>1.959E-2</v>
      </c>
      <c r="L1593" s="51">
        <v>2.7376999999999999E-2</v>
      </c>
      <c r="M1593" s="51">
        <v>1.4322E-2</v>
      </c>
      <c r="N1593" s="51">
        <v>3.5979999999999998E-2</v>
      </c>
      <c r="O1593" s="52">
        <v>122.72450000000001</v>
      </c>
      <c r="P1593" s="50">
        <v>1380</v>
      </c>
      <c r="Q1593" s="52">
        <v>2768.2999999999997</v>
      </c>
      <c r="R1593" s="50">
        <v>5347.3</v>
      </c>
      <c r="S1593" s="30">
        <v>92.206999999999994</v>
      </c>
      <c r="T1593" s="50">
        <v>6.6143999999999998</v>
      </c>
      <c r="U1593" s="50">
        <v>6.6185</v>
      </c>
      <c r="V1593" s="50" t="s">
        <v>385</v>
      </c>
      <c r="W1593" s="22" t="s">
        <v>385</v>
      </c>
      <c r="X1593" s="22" t="s">
        <v>385</v>
      </c>
    </row>
    <row r="1594" spans="1:24" ht="18.75" customHeight="1">
      <c r="A1594" s="176">
        <v>42976</v>
      </c>
      <c r="B1594" s="50">
        <v>158.21190000000001</v>
      </c>
      <c r="C1594" s="50">
        <v>222.40289999999999</v>
      </c>
      <c r="D1594" s="50"/>
      <c r="E1594" s="50">
        <v>11.7</v>
      </c>
      <c r="F1594" s="51">
        <v>1.0076E-2</v>
      </c>
      <c r="G1594" s="51">
        <v>1.3155E-2</v>
      </c>
      <c r="H1594" s="51">
        <v>1.4215E-2</v>
      </c>
      <c r="I1594" s="51">
        <v>1.7035999999999999E-2</v>
      </c>
      <c r="J1594" s="51">
        <v>2.1291999999999998E-2</v>
      </c>
      <c r="K1594" s="51">
        <v>1.9455E-2</v>
      </c>
      <c r="L1594" s="51">
        <v>2.7383999999999999E-2</v>
      </c>
      <c r="M1594" s="51">
        <v>1.4215E-2</v>
      </c>
      <c r="N1594" s="51">
        <v>3.5979999999999998E-2</v>
      </c>
      <c r="O1594" s="52">
        <v>122.7159</v>
      </c>
      <c r="P1594" s="50">
        <v>1380</v>
      </c>
      <c r="Q1594" s="52">
        <v>2768.2999999999997</v>
      </c>
      <c r="R1594" s="50">
        <v>5347.3</v>
      </c>
      <c r="S1594" s="30">
        <v>92.74</v>
      </c>
      <c r="T1594" s="50">
        <v>6.6464999999999996</v>
      </c>
      <c r="U1594" s="50">
        <v>6.6436999999999999</v>
      </c>
      <c r="V1594" s="50" t="s">
        <v>385</v>
      </c>
      <c r="W1594" s="22" t="s">
        <v>385</v>
      </c>
      <c r="X1594" s="22" t="s">
        <v>385</v>
      </c>
    </row>
    <row r="1595" spans="1:24" ht="18.75" customHeight="1">
      <c r="A1595" s="176">
        <v>42975</v>
      </c>
      <c r="B1595" s="50">
        <v>158.11580000000001</v>
      </c>
      <c r="C1595" s="50">
        <v>222.1157</v>
      </c>
      <c r="D1595" s="50"/>
      <c r="E1595" s="50">
        <v>11.32</v>
      </c>
      <c r="F1595" s="51">
        <v>1.0189E-2</v>
      </c>
      <c r="G1595" s="51">
        <v>1.3252999999999999E-2</v>
      </c>
      <c r="H1595" s="51">
        <v>1.4513E-2</v>
      </c>
      <c r="I1595" s="51">
        <v>1.7402000000000001E-2</v>
      </c>
      <c r="J1595" s="51">
        <v>2.1571E-2</v>
      </c>
      <c r="K1595" s="51">
        <v>1.9768999999999998E-2</v>
      </c>
      <c r="L1595" s="51">
        <v>2.7553999999999999E-2</v>
      </c>
      <c r="M1595" s="51">
        <v>1.4513E-2</v>
      </c>
      <c r="N1595" s="51">
        <v>3.5830000000000001E-2</v>
      </c>
      <c r="O1595" s="52">
        <v>122.7255</v>
      </c>
      <c r="P1595" s="50">
        <v>1380</v>
      </c>
      <c r="Q1595" s="52">
        <v>2768.2999999999997</v>
      </c>
      <c r="R1595" s="50">
        <v>5347.3</v>
      </c>
      <c r="S1595" s="30">
        <v>93.277000000000001</v>
      </c>
      <c r="T1595" s="50">
        <v>6.6619999999999999</v>
      </c>
      <c r="U1595" s="50">
        <v>6.6609999999999996</v>
      </c>
      <c r="V1595" s="50" t="s">
        <v>385</v>
      </c>
      <c r="W1595" s="22" t="s">
        <v>385</v>
      </c>
      <c r="X1595" s="22" t="s">
        <v>385</v>
      </c>
    </row>
    <row r="1596" spans="1:24" ht="18.75" customHeight="1">
      <c r="A1596" s="176">
        <v>42972</v>
      </c>
      <c r="B1596" s="50">
        <v>158.00149999999999</v>
      </c>
      <c r="C1596" s="50">
        <v>221.8519</v>
      </c>
      <c r="D1596" s="50"/>
      <c r="E1596" s="50">
        <v>11.28</v>
      </c>
      <c r="F1596" s="51">
        <v>1.0036E-2</v>
      </c>
      <c r="G1596" s="51">
        <v>1.3315E-2</v>
      </c>
      <c r="H1596" s="51">
        <v>1.4621E-2</v>
      </c>
      <c r="I1596" s="51">
        <v>1.7568E-2</v>
      </c>
      <c r="J1596" s="51">
        <v>2.1659000000000001E-2</v>
      </c>
      <c r="K1596" s="51">
        <v>1.9890000000000001E-2</v>
      </c>
      <c r="L1596" s="51">
        <v>2.7469E-2</v>
      </c>
      <c r="M1596" s="51">
        <v>1.4621E-2</v>
      </c>
      <c r="N1596" s="51">
        <v>3.5799999999999998E-2</v>
      </c>
      <c r="O1596" s="52">
        <v>122.7213</v>
      </c>
      <c r="P1596" s="50">
        <v>1380</v>
      </c>
      <c r="Q1596" s="52">
        <v>2768.2999999999997</v>
      </c>
      <c r="R1596" s="50">
        <v>5347.3</v>
      </c>
      <c r="S1596" s="30">
        <v>93.147000000000006</v>
      </c>
      <c r="T1596" s="50">
        <v>6.6589999999999998</v>
      </c>
      <c r="U1596" s="50">
        <v>6.6627000000000001</v>
      </c>
      <c r="V1596" s="50" t="s">
        <v>385</v>
      </c>
      <c r="W1596" s="22" t="s">
        <v>385</v>
      </c>
      <c r="X1596" s="22" t="s">
        <v>385</v>
      </c>
    </row>
    <row r="1597" spans="1:24" ht="18.75" customHeight="1">
      <c r="A1597" s="176">
        <v>42971</v>
      </c>
      <c r="B1597" s="50">
        <v>157.85650000000001</v>
      </c>
      <c r="C1597" s="50">
        <v>221.62610000000001</v>
      </c>
      <c r="D1597" s="50"/>
      <c r="E1597" s="50">
        <v>12.23</v>
      </c>
      <c r="F1597" s="51">
        <v>1.0114E-2</v>
      </c>
      <c r="G1597" s="51">
        <v>1.3297E-2</v>
      </c>
      <c r="H1597" s="51">
        <v>1.4703000000000001E-2</v>
      </c>
      <c r="I1597" s="51">
        <v>1.7752E-2</v>
      </c>
      <c r="J1597" s="51">
        <v>2.1939E-2</v>
      </c>
      <c r="K1597" s="51">
        <v>2.0133000000000002E-2</v>
      </c>
      <c r="L1597" s="51">
        <v>2.7692000000000001E-2</v>
      </c>
      <c r="M1597" s="51">
        <v>1.4703000000000001E-2</v>
      </c>
      <c r="N1597" s="51">
        <v>3.542E-2</v>
      </c>
      <c r="O1597" s="52">
        <v>122.693</v>
      </c>
      <c r="P1597" s="50">
        <v>1380</v>
      </c>
      <c r="Q1597" s="52">
        <v>2768.2999999999997</v>
      </c>
      <c r="R1597" s="50">
        <v>5347.3</v>
      </c>
      <c r="S1597" s="30">
        <v>93.545000000000002</v>
      </c>
      <c r="T1597" s="50">
        <v>6.6623999999999999</v>
      </c>
      <c r="U1597" s="50">
        <v>6.6684000000000001</v>
      </c>
      <c r="V1597" s="50" t="s">
        <v>385</v>
      </c>
      <c r="W1597" s="22" t="s">
        <v>385</v>
      </c>
      <c r="X1597" s="22" t="s">
        <v>385</v>
      </c>
    </row>
    <row r="1598" spans="1:24" ht="18.75" customHeight="1">
      <c r="A1598" s="176">
        <v>42970</v>
      </c>
      <c r="B1598" s="50">
        <v>157.92660000000001</v>
      </c>
      <c r="C1598" s="50">
        <v>221.4905</v>
      </c>
      <c r="D1598" s="50"/>
      <c r="E1598" s="50">
        <v>12.25</v>
      </c>
      <c r="F1598" s="51">
        <v>9.9480000000000002E-3</v>
      </c>
      <c r="G1598" s="51">
        <v>1.3051E-2</v>
      </c>
      <c r="H1598" s="51">
        <v>1.4434000000000001E-2</v>
      </c>
      <c r="I1598" s="51">
        <v>1.7437999999999999E-2</v>
      </c>
      <c r="J1598" s="51">
        <v>2.1659999999999999E-2</v>
      </c>
      <c r="K1598" s="51">
        <v>1.9820000000000001E-2</v>
      </c>
      <c r="L1598" s="51">
        <v>2.7460999999999999E-2</v>
      </c>
      <c r="M1598" s="51">
        <v>1.4434000000000001E-2</v>
      </c>
      <c r="N1598" s="51">
        <v>3.5360000000000003E-2</v>
      </c>
      <c r="O1598" s="52">
        <v>122.6778</v>
      </c>
      <c r="P1598" s="50">
        <v>1380</v>
      </c>
      <c r="Q1598" s="52">
        <v>2768.2999999999997</v>
      </c>
      <c r="R1598" s="50">
        <v>5347.3</v>
      </c>
      <c r="S1598" s="30">
        <v>93.094999999999999</v>
      </c>
      <c r="T1598" s="50">
        <v>6.6664000000000003</v>
      </c>
      <c r="U1598" s="50">
        <v>6.6712999999999996</v>
      </c>
      <c r="V1598" s="50" t="s">
        <v>385</v>
      </c>
      <c r="W1598" s="22" t="s">
        <v>385</v>
      </c>
      <c r="X1598" s="22" t="s">
        <v>385</v>
      </c>
    </row>
    <row r="1599" spans="1:24" ht="18.75" customHeight="1">
      <c r="A1599" s="176">
        <v>42969</v>
      </c>
      <c r="B1599" s="50">
        <v>157.68</v>
      </c>
      <c r="C1599" s="50">
        <v>221.4693</v>
      </c>
      <c r="D1599" s="50"/>
      <c r="E1599" s="50">
        <v>11.35</v>
      </c>
      <c r="F1599" s="51">
        <v>9.9740000000000002E-3</v>
      </c>
      <c r="G1599" s="51">
        <v>1.3216E-2</v>
      </c>
      <c r="H1599" s="51">
        <v>1.4730999999999999E-2</v>
      </c>
      <c r="I1599" s="51">
        <v>1.7836000000000001E-2</v>
      </c>
      <c r="J1599" s="51">
        <v>2.2131000000000001E-2</v>
      </c>
      <c r="K1599" s="51">
        <v>2.0278999999999998E-2</v>
      </c>
      <c r="L1599" s="51">
        <v>2.7847E-2</v>
      </c>
      <c r="M1599" s="51">
        <v>1.4730999999999999E-2</v>
      </c>
      <c r="N1599" s="51">
        <v>3.526E-2</v>
      </c>
      <c r="O1599" s="52">
        <v>122.63509999999999</v>
      </c>
      <c r="P1599" s="50">
        <v>1380</v>
      </c>
      <c r="Q1599" s="52">
        <v>2768.2999999999997</v>
      </c>
      <c r="R1599" s="50">
        <v>5347.3</v>
      </c>
      <c r="S1599" s="30">
        <v>93.433999999999997</v>
      </c>
      <c r="T1599" s="50">
        <v>6.6702000000000004</v>
      </c>
      <c r="U1599" s="50">
        <v>6.6826999999999996</v>
      </c>
      <c r="V1599" s="50" t="s">
        <v>385</v>
      </c>
      <c r="W1599" s="22" t="s">
        <v>385</v>
      </c>
      <c r="X1599" s="22" t="s">
        <v>385</v>
      </c>
    </row>
    <row r="1600" spans="1:24" ht="18.75" customHeight="1">
      <c r="A1600" s="176">
        <v>42968</v>
      </c>
      <c r="B1600" s="50">
        <v>157.83529999999999</v>
      </c>
      <c r="C1600" s="50">
        <v>221.47280000000001</v>
      </c>
      <c r="D1600" s="50"/>
      <c r="E1600" s="50">
        <v>13.19</v>
      </c>
      <c r="F1600" s="51">
        <v>9.7560000000000008E-3</v>
      </c>
      <c r="G1600" s="51">
        <v>1.3011999999999999E-2</v>
      </c>
      <c r="H1600" s="51">
        <v>1.4489E-2</v>
      </c>
      <c r="I1600" s="51">
        <v>1.7506000000000001E-2</v>
      </c>
      <c r="J1600" s="51">
        <v>2.1817E-2</v>
      </c>
      <c r="K1600" s="51">
        <v>1.9941E-2</v>
      </c>
      <c r="L1600" s="51">
        <v>2.7630999999999999E-2</v>
      </c>
      <c r="M1600" s="51">
        <v>1.4489E-2</v>
      </c>
      <c r="N1600" s="51">
        <v>3.5189999999999999E-2</v>
      </c>
      <c r="O1600" s="52">
        <v>122.6249</v>
      </c>
      <c r="P1600" s="50">
        <v>1380</v>
      </c>
      <c r="Q1600" s="52">
        <v>2768.2999999999997</v>
      </c>
      <c r="R1600" s="50">
        <v>5347.3</v>
      </c>
      <c r="S1600" s="30">
        <v>93.622</v>
      </c>
      <c r="T1600" s="50">
        <v>6.6755000000000004</v>
      </c>
      <c r="U1600" s="50">
        <v>6.6841999999999997</v>
      </c>
      <c r="V1600" s="50" t="s">
        <v>385</v>
      </c>
      <c r="W1600" s="22" t="s">
        <v>385</v>
      </c>
      <c r="X1600" s="22" t="s">
        <v>385</v>
      </c>
    </row>
    <row r="1601" spans="1:24" ht="18.75" customHeight="1">
      <c r="A1601" s="176">
        <v>42965</v>
      </c>
      <c r="B1601" s="50">
        <v>157.6951</v>
      </c>
      <c r="C1601" s="50">
        <v>221.29849999999999</v>
      </c>
      <c r="D1601" s="50"/>
      <c r="E1601" s="50">
        <v>14.26</v>
      </c>
      <c r="F1601" s="51">
        <v>1.0011000000000001E-2</v>
      </c>
      <c r="G1601" s="51">
        <v>1.3054E-2</v>
      </c>
      <c r="H1601" s="51">
        <v>1.457E-2</v>
      </c>
      <c r="I1601" s="51">
        <v>1.7589E-2</v>
      </c>
      <c r="J1601" s="51">
        <v>2.1939E-2</v>
      </c>
      <c r="K1601" s="51">
        <v>2.0062E-2</v>
      </c>
      <c r="L1601" s="51">
        <v>2.7761999999999998E-2</v>
      </c>
      <c r="M1601" s="51">
        <v>1.457E-2</v>
      </c>
      <c r="N1601" s="51">
        <v>3.5119999999999998E-2</v>
      </c>
      <c r="O1601" s="52">
        <v>122.6022</v>
      </c>
      <c r="P1601" s="50">
        <v>1380</v>
      </c>
      <c r="Q1601" s="52">
        <v>2768.2999999999997</v>
      </c>
      <c r="R1601" s="50">
        <v>5347.3</v>
      </c>
      <c r="S1601" s="30">
        <v>93.540999999999997</v>
      </c>
      <c r="T1601" s="50">
        <v>6.6916000000000002</v>
      </c>
      <c r="U1601" s="50">
        <v>6.6882999999999999</v>
      </c>
      <c r="V1601" s="50" t="s">
        <v>385</v>
      </c>
      <c r="W1601" s="22" t="s">
        <v>385</v>
      </c>
      <c r="X1601" s="22" t="s">
        <v>385</v>
      </c>
    </row>
    <row r="1602" spans="1:24" ht="18.75" customHeight="1">
      <c r="A1602" s="176">
        <v>42964</v>
      </c>
      <c r="B1602" s="50">
        <v>157.6763</v>
      </c>
      <c r="C1602" s="50">
        <v>221.22290000000001</v>
      </c>
      <c r="D1602" s="50"/>
      <c r="E1602" s="50">
        <v>15.55</v>
      </c>
      <c r="F1602" s="51">
        <v>9.9609999999999994E-3</v>
      </c>
      <c r="G1602" s="51">
        <v>1.2956000000000001E-2</v>
      </c>
      <c r="H1602" s="51">
        <v>1.4571000000000001E-2</v>
      </c>
      <c r="I1602" s="51">
        <v>1.7492000000000001E-2</v>
      </c>
      <c r="J1602" s="51">
        <v>2.1853000000000001E-2</v>
      </c>
      <c r="K1602" s="51">
        <v>1.9990999999999998E-2</v>
      </c>
      <c r="L1602" s="51">
        <v>2.7739E-2</v>
      </c>
      <c r="M1602" s="51">
        <v>1.4571000000000001E-2</v>
      </c>
      <c r="N1602" s="51">
        <v>3.517E-2</v>
      </c>
      <c r="O1602" s="52">
        <v>122.5855</v>
      </c>
      <c r="P1602" s="50">
        <v>1380</v>
      </c>
      <c r="Q1602" s="52">
        <v>2768.2999999999997</v>
      </c>
      <c r="R1602" s="50">
        <v>5347.3</v>
      </c>
      <c r="S1602" s="30">
        <v>93.852999999999994</v>
      </c>
      <c r="T1602" s="50">
        <v>6.6855000000000002</v>
      </c>
      <c r="U1602" s="50">
        <v>6.6962999999999999</v>
      </c>
      <c r="V1602" s="50" t="s">
        <v>385</v>
      </c>
      <c r="W1602" s="22" t="s">
        <v>385</v>
      </c>
      <c r="X1602" s="22" t="s">
        <v>385</v>
      </c>
    </row>
    <row r="1603" spans="1:24" ht="18.75" customHeight="1">
      <c r="A1603" s="176">
        <v>42963</v>
      </c>
      <c r="B1603" s="50">
        <v>157.4776</v>
      </c>
      <c r="C1603" s="50">
        <v>220.90090000000001</v>
      </c>
      <c r="D1603" s="50"/>
      <c r="E1603" s="50">
        <v>11.74</v>
      </c>
      <c r="F1603" s="51">
        <v>1.0037000000000001E-2</v>
      </c>
      <c r="G1603" s="51">
        <v>1.3261E-2</v>
      </c>
      <c r="H1603" s="51">
        <v>1.4839E-2</v>
      </c>
      <c r="I1603" s="51">
        <v>1.7805999999999999E-2</v>
      </c>
      <c r="J1603" s="51">
        <v>2.222E-2</v>
      </c>
      <c r="K1603" s="51">
        <v>2.0353E-2</v>
      </c>
      <c r="L1603" s="51">
        <v>2.8073000000000001E-2</v>
      </c>
      <c r="M1603" s="51">
        <v>1.4839E-2</v>
      </c>
      <c r="N1603" s="51">
        <v>3.517E-2</v>
      </c>
      <c r="O1603" s="52">
        <v>122.521</v>
      </c>
      <c r="P1603" s="50">
        <v>1380</v>
      </c>
      <c r="Q1603" s="52">
        <v>2768.2999999999997</v>
      </c>
      <c r="R1603" s="50">
        <v>5347.3</v>
      </c>
      <c r="S1603" s="30">
        <v>93.411000000000001</v>
      </c>
      <c r="T1603" s="50">
        <v>6.6711999999999998</v>
      </c>
      <c r="U1603" s="50">
        <v>6.69</v>
      </c>
      <c r="V1603" s="50" t="s">
        <v>385</v>
      </c>
      <c r="W1603" s="22" t="s">
        <v>385</v>
      </c>
      <c r="X1603" s="22" t="s">
        <v>385</v>
      </c>
    </row>
    <row r="1604" spans="1:24" ht="18.75" customHeight="1">
      <c r="A1604" s="176">
        <v>42962</v>
      </c>
      <c r="B1604" s="50">
        <v>157.2088</v>
      </c>
      <c r="C1604" s="50">
        <v>220.76050000000001</v>
      </c>
      <c r="D1604" s="50"/>
      <c r="E1604" s="50">
        <v>12.04</v>
      </c>
      <c r="F1604" s="51">
        <v>1.0189999999999999E-2</v>
      </c>
      <c r="G1604" s="51">
        <v>1.3465E-2</v>
      </c>
      <c r="H1604" s="51">
        <v>1.5161000000000001E-2</v>
      </c>
      <c r="I1604" s="51">
        <v>1.8252999999999998E-2</v>
      </c>
      <c r="J1604" s="51">
        <v>2.2728000000000002E-2</v>
      </c>
      <c r="K1604" s="51">
        <v>2.0885999999999998E-2</v>
      </c>
      <c r="L1604" s="51">
        <v>2.8487999999999999E-2</v>
      </c>
      <c r="M1604" s="51">
        <v>1.5161000000000001E-2</v>
      </c>
      <c r="N1604" s="51">
        <v>3.5020000000000003E-2</v>
      </c>
      <c r="O1604" s="52">
        <v>122.47499999999999</v>
      </c>
      <c r="P1604" s="50">
        <v>1380</v>
      </c>
      <c r="Q1604" s="52">
        <v>2768.2999999999997</v>
      </c>
      <c r="R1604" s="50">
        <v>5347.3</v>
      </c>
      <c r="S1604" s="30">
        <v>93.069000000000003</v>
      </c>
      <c r="T1604" s="50">
        <v>6.6635999999999997</v>
      </c>
      <c r="U1604" s="50">
        <v>6.6765999999999996</v>
      </c>
      <c r="V1604" s="50" t="s">
        <v>385</v>
      </c>
      <c r="W1604" s="22" t="s">
        <v>385</v>
      </c>
      <c r="X1604" s="22" t="s">
        <v>385</v>
      </c>
    </row>
    <row r="1605" spans="1:24" ht="18.75" customHeight="1">
      <c r="A1605" s="176">
        <v>42961</v>
      </c>
      <c r="B1605" s="50">
        <v>157.4263</v>
      </c>
      <c r="C1605" s="50">
        <v>220.57249999999999</v>
      </c>
      <c r="D1605" s="50"/>
      <c r="E1605" s="50">
        <v>12.33</v>
      </c>
      <c r="F1605" s="51">
        <v>1.0201E-2</v>
      </c>
      <c r="G1605" s="51">
        <v>1.3181999999999999E-2</v>
      </c>
      <c r="H1605" s="51">
        <v>1.4733E-2</v>
      </c>
      <c r="I1605" s="51">
        <v>1.7691999999999999E-2</v>
      </c>
      <c r="J1605" s="51">
        <v>2.2185E-2</v>
      </c>
      <c r="K1605" s="51">
        <v>2.0330000000000001E-2</v>
      </c>
      <c r="L1605" s="51">
        <v>2.8073000000000001E-2</v>
      </c>
      <c r="M1605" s="51">
        <v>1.4733E-2</v>
      </c>
      <c r="N1605" s="51">
        <v>3.4959999999999998E-2</v>
      </c>
      <c r="O1605" s="52">
        <v>122.42529999999999</v>
      </c>
      <c r="P1605" s="50">
        <v>1380</v>
      </c>
      <c r="Q1605" s="52">
        <v>2768.2999999999997</v>
      </c>
      <c r="R1605" s="50">
        <v>5347.3</v>
      </c>
      <c r="S1605" s="30">
        <v>93.400999999999996</v>
      </c>
      <c r="T1605" s="50">
        <v>6.6470000000000002</v>
      </c>
      <c r="U1605" s="50">
        <v>6.6666999999999996</v>
      </c>
      <c r="V1605" s="50" t="s">
        <v>385</v>
      </c>
      <c r="W1605" s="22" t="s">
        <v>385</v>
      </c>
      <c r="X1605" s="22" t="s">
        <v>385</v>
      </c>
    </row>
    <row r="1606" spans="1:24" ht="18.75" customHeight="1">
      <c r="A1606" s="176">
        <v>42958</v>
      </c>
      <c r="B1606" s="50">
        <v>157.52189999999999</v>
      </c>
      <c r="C1606" s="50">
        <v>220.27440000000001</v>
      </c>
      <c r="D1606" s="50"/>
      <c r="E1606" s="50">
        <v>15.51</v>
      </c>
      <c r="F1606" s="51">
        <v>1.0316000000000001E-2</v>
      </c>
      <c r="G1606" s="51">
        <v>1.294E-2</v>
      </c>
      <c r="H1606" s="51">
        <v>1.4466E-2</v>
      </c>
      <c r="I1606" s="51">
        <v>1.7429E-2</v>
      </c>
      <c r="J1606" s="51">
        <v>2.1888000000000001E-2</v>
      </c>
      <c r="K1606" s="51">
        <v>2.0017E-2</v>
      </c>
      <c r="L1606" s="51">
        <v>2.7855000000000001E-2</v>
      </c>
      <c r="M1606" s="51">
        <v>1.4466E-2</v>
      </c>
      <c r="N1606" s="51">
        <v>3.4959999999999998E-2</v>
      </c>
      <c r="O1606" s="52">
        <v>122.4012</v>
      </c>
      <c r="P1606" s="50">
        <v>1380</v>
      </c>
      <c r="Q1606" s="52">
        <v>2768.2999999999997</v>
      </c>
      <c r="R1606" s="50">
        <v>5347.3</v>
      </c>
      <c r="S1606" s="30">
        <v>93.548000000000002</v>
      </c>
      <c r="T1606" s="50">
        <v>6.6742999999999997</v>
      </c>
      <c r="U1606" s="50">
        <v>6.6920999999999999</v>
      </c>
      <c r="V1606" s="50" t="s">
        <v>385</v>
      </c>
      <c r="W1606" s="22" t="s">
        <v>385</v>
      </c>
      <c r="X1606" s="22" t="s">
        <v>385</v>
      </c>
    </row>
    <row r="1607" spans="1:24" ht="18.75" customHeight="1">
      <c r="A1607" s="176">
        <v>42957</v>
      </c>
      <c r="B1607" s="50">
        <v>157.44829999999999</v>
      </c>
      <c r="C1607" s="50">
        <v>220.42509999999999</v>
      </c>
      <c r="D1607" s="50"/>
      <c r="E1607" s="50">
        <v>16.04</v>
      </c>
      <c r="F1607" s="51">
        <v>1.0304000000000001E-2</v>
      </c>
      <c r="G1607" s="51">
        <v>1.3246000000000001E-2</v>
      </c>
      <c r="H1607" s="51">
        <v>1.4813E-2</v>
      </c>
      <c r="I1607" s="51">
        <v>1.7711000000000001E-2</v>
      </c>
      <c r="J1607" s="51">
        <v>2.1975000000000001E-2</v>
      </c>
      <c r="K1607" s="51">
        <v>2.0139000000000001E-2</v>
      </c>
      <c r="L1607" s="51">
        <v>2.7729E-2</v>
      </c>
      <c r="M1607" s="51">
        <v>1.4813E-2</v>
      </c>
      <c r="N1607" s="51">
        <v>3.499E-2</v>
      </c>
      <c r="O1607" s="52">
        <v>122.3488</v>
      </c>
      <c r="P1607" s="50">
        <v>1380</v>
      </c>
      <c r="Q1607" s="52">
        <v>2768.2999999999997</v>
      </c>
      <c r="R1607" s="50">
        <v>5347.3</v>
      </c>
      <c r="S1607" s="30">
        <v>93.647000000000006</v>
      </c>
      <c r="T1607" s="50">
        <v>6.7064000000000004</v>
      </c>
      <c r="U1607" s="50">
        <v>6.7119999999999997</v>
      </c>
      <c r="V1607" s="50" t="s">
        <v>385</v>
      </c>
      <c r="W1607" s="22" t="s">
        <v>385</v>
      </c>
      <c r="X1607" s="22" t="s">
        <v>385</v>
      </c>
    </row>
    <row r="1608" spans="1:24" ht="18.75" customHeight="1">
      <c r="A1608" s="176">
        <v>42956</v>
      </c>
      <c r="B1608" s="50">
        <v>157.36330000000001</v>
      </c>
      <c r="C1608" s="50">
        <v>220.6474</v>
      </c>
      <c r="D1608" s="50"/>
      <c r="E1608" s="50">
        <v>11.11</v>
      </c>
      <c r="F1608" s="51">
        <v>1.0444999999999999E-2</v>
      </c>
      <c r="G1608" s="51">
        <v>1.3387E-2</v>
      </c>
      <c r="H1608" s="51">
        <v>1.5027E-2</v>
      </c>
      <c r="I1608" s="51">
        <v>1.804E-2</v>
      </c>
      <c r="J1608" s="51">
        <v>2.2475999999999999E-2</v>
      </c>
      <c r="K1608" s="51">
        <v>2.0621E-2</v>
      </c>
      <c r="L1608" s="51">
        <v>2.8222000000000001E-2</v>
      </c>
      <c r="M1608" s="51">
        <v>1.5027E-2</v>
      </c>
      <c r="N1608" s="51">
        <v>3.508E-2</v>
      </c>
      <c r="O1608" s="52">
        <v>122.3265</v>
      </c>
      <c r="P1608" s="50">
        <v>1380</v>
      </c>
      <c r="Q1608" s="52">
        <v>2768.2999999999997</v>
      </c>
      <c r="R1608" s="50">
        <v>5347.3</v>
      </c>
      <c r="S1608" s="30">
        <v>93.432000000000002</v>
      </c>
      <c r="T1608" s="50">
        <v>6.7214999999999998</v>
      </c>
      <c r="U1608" s="50">
        <v>6.7313000000000001</v>
      </c>
      <c r="V1608" s="50" t="s">
        <v>385</v>
      </c>
      <c r="W1608" s="22" t="s">
        <v>385</v>
      </c>
      <c r="X1608" s="22" t="s">
        <v>385</v>
      </c>
    </row>
    <row r="1609" spans="1:24" ht="18.75" customHeight="1">
      <c r="A1609" s="176">
        <v>42955</v>
      </c>
      <c r="B1609" s="50">
        <v>157.12020000000001</v>
      </c>
      <c r="C1609" s="50">
        <v>220.71639999999999</v>
      </c>
      <c r="D1609" s="50"/>
      <c r="E1609" s="50">
        <v>10.96</v>
      </c>
      <c r="F1609" s="51">
        <v>1.0444999999999999E-2</v>
      </c>
      <c r="G1609" s="51">
        <v>1.3507999999999999E-2</v>
      </c>
      <c r="H1609" s="51">
        <v>1.4944000000000001E-2</v>
      </c>
      <c r="I1609" s="51">
        <v>1.8172000000000001E-2</v>
      </c>
      <c r="J1609" s="51">
        <v>2.2619E-2</v>
      </c>
      <c r="K1609" s="51">
        <v>2.0766E-2</v>
      </c>
      <c r="L1609" s="51">
        <v>2.8427999999999998E-2</v>
      </c>
      <c r="M1609" s="51">
        <v>1.4944000000000001E-2</v>
      </c>
      <c r="N1609" s="51">
        <v>3.499E-2</v>
      </c>
      <c r="O1609" s="52">
        <v>122.28449999999999</v>
      </c>
      <c r="P1609" s="50">
        <v>1380</v>
      </c>
      <c r="Q1609" s="52">
        <v>2768.2999999999997</v>
      </c>
      <c r="R1609" s="50">
        <v>5347.3</v>
      </c>
      <c r="S1609" s="30">
        <v>93.542000000000002</v>
      </c>
      <c r="T1609" s="50">
        <v>6.7289000000000003</v>
      </c>
      <c r="U1609" s="50">
        <v>6.7351000000000001</v>
      </c>
      <c r="V1609" s="50" t="s">
        <v>385</v>
      </c>
      <c r="W1609" s="22" t="s">
        <v>385</v>
      </c>
      <c r="X1609" s="22" t="s">
        <v>385</v>
      </c>
    </row>
    <row r="1610" spans="1:24" ht="18.75" customHeight="1">
      <c r="A1610" s="176">
        <v>42954</v>
      </c>
      <c r="B1610" s="50">
        <v>157.19560000000001</v>
      </c>
      <c r="C1610" s="50">
        <v>220.6713</v>
      </c>
      <c r="D1610" s="50"/>
      <c r="E1610" s="50">
        <v>9.93</v>
      </c>
      <c r="F1610" s="51">
        <v>1.0507000000000001E-2</v>
      </c>
      <c r="G1610" s="51">
        <v>1.3509E-2</v>
      </c>
      <c r="H1610" s="51">
        <v>1.5025999999999999E-2</v>
      </c>
      <c r="I1610" s="51">
        <v>1.8107000000000002E-2</v>
      </c>
      <c r="J1610" s="51">
        <v>2.2530000000000001E-2</v>
      </c>
      <c r="K1610" s="51">
        <v>2.0694000000000001E-2</v>
      </c>
      <c r="L1610" s="51">
        <v>2.8336E-2</v>
      </c>
      <c r="M1610" s="51">
        <v>1.5025999999999999E-2</v>
      </c>
      <c r="N1610" s="51">
        <v>3.5349999999999999E-2</v>
      </c>
      <c r="O1610" s="52">
        <v>122.25060000000001</v>
      </c>
      <c r="P1610" s="50">
        <v>1380</v>
      </c>
      <c r="Q1610" s="52">
        <v>2768.2999999999997</v>
      </c>
      <c r="R1610" s="50">
        <v>5347.3</v>
      </c>
      <c r="S1610" s="30">
        <v>92.838999999999999</v>
      </c>
      <c r="T1610" s="50">
        <v>6.7172000000000001</v>
      </c>
      <c r="U1610" s="50">
        <v>6.7294999999999998</v>
      </c>
      <c r="V1610" s="50" t="s">
        <v>385</v>
      </c>
      <c r="W1610" s="22" t="s">
        <v>385</v>
      </c>
      <c r="X1610" s="22" t="s">
        <v>385</v>
      </c>
    </row>
    <row r="1611" spans="1:24" ht="18.75" customHeight="1">
      <c r="A1611" s="176">
        <v>42951</v>
      </c>
      <c r="B1611" s="50">
        <v>157.06020000000001</v>
      </c>
      <c r="C1611" s="50">
        <v>220.66399999999999</v>
      </c>
      <c r="D1611" s="50"/>
      <c r="E1611" s="50">
        <v>10.029999999999999</v>
      </c>
      <c r="F1611" s="51">
        <v>1.0697999999999999E-2</v>
      </c>
      <c r="G1611" s="51">
        <v>1.3509E-2</v>
      </c>
      <c r="H1611" s="51">
        <v>1.5025999999999999E-2</v>
      </c>
      <c r="I1611" s="51">
        <v>1.8157E-2</v>
      </c>
      <c r="J1611" s="51">
        <v>2.2620000000000001E-2</v>
      </c>
      <c r="K1611" s="51">
        <v>2.0766E-2</v>
      </c>
      <c r="L1611" s="51">
        <v>2.8420000000000001E-2</v>
      </c>
      <c r="M1611" s="51">
        <v>1.5025999999999999E-2</v>
      </c>
      <c r="N1611" s="51">
        <v>3.492E-2</v>
      </c>
      <c r="O1611" s="52">
        <v>122.25620000000001</v>
      </c>
      <c r="P1611" s="50">
        <v>1380</v>
      </c>
      <c r="Q1611" s="52">
        <v>2768.2999999999997</v>
      </c>
      <c r="R1611" s="50">
        <v>5347.3</v>
      </c>
      <c r="S1611" s="30">
        <v>92.835999999999999</v>
      </c>
      <c r="T1611" s="50">
        <v>6.7217000000000002</v>
      </c>
      <c r="U1611" s="50">
        <v>6.7298</v>
      </c>
      <c r="V1611" s="50" t="s">
        <v>385</v>
      </c>
      <c r="W1611" s="22" t="s">
        <v>385</v>
      </c>
      <c r="X1611" s="22" t="s">
        <v>385</v>
      </c>
    </row>
    <row r="1612" spans="1:24" ht="18.75" customHeight="1">
      <c r="A1612" s="176">
        <v>42950</v>
      </c>
      <c r="B1612" s="50">
        <v>157.28139999999999</v>
      </c>
      <c r="C1612" s="50">
        <v>220.70760000000001</v>
      </c>
      <c r="D1612" s="50"/>
      <c r="E1612" s="50">
        <v>10.44</v>
      </c>
      <c r="F1612" s="51">
        <v>1.0725E-2</v>
      </c>
      <c r="G1612" s="51">
        <v>1.3390000000000001E-2</v>
      </c>
      <c r="H1612" s="51">
        <v>1.4781000000000001E-2</v>
      </c>
      <c r="I1612" s="51">
        <v>1.7878999999999999E-2</v>
      </c>
      <c r="J1612" s="51">
        <v>2.2211999999999999E-2</v>
      </c>
      <c r="K1612" s="51">
        <v>2.043E-2</v>
      </c>
      <c r="L1612" s="51">
        <v>2.7972E-2</v>
      </c>
      <c r="M1612" s="51">
        <v>1.4781000000000001E-2</v>
      </c>
      <c r="N1612" s="51">
        <v>3.5000000000000003E-2</v>
      </c>
      <c r="O1612" s="52">
        <v>122.25449999999999</v>
      </c>
      <c r="P1612" s="50">
        <v>1380</v>
      </c>
      <c r="Q1612" s="52">
        <v>2768.2999999999997</v>
      </c>
      <c r="R1612" s="50">
        <v>5347.3</v>
      </c>
      <c r="S1612" s="30">
        <v>93.043000000000006</v>
      </c>
      <c r="T1612" s="50">
        <v>6.7179000000000002</v>
      </c>
      <c r="U1612" s="50">
        <v>6.7298999999999998</v>
      </c>
      <c r="V1612" s="50" t="s">
        <v>385</v>
      </c>
      <c r="W1612" s="22" t="s">
        <v>385</v>
      </c>
      <c r="X1612" s="22" t="s">
        <v>385</v>
      </c>
    </row>
    <row r="1613" spans="1:24" ht="18.75" customHeight="1">
      <c r="A1613" s="176">
        <v>42949</v>
      </c>
      <c r="B1613" s="50">
        <v>157.0069</v>
      </c>
      <c r="C1613" s="50">
        <v>220.5461</v>
      </c>
      <c r="D1613" s="50"/>
      <c r="E1613" s="50">
        <v>10.28</v>
      </c>
      <c r="F1613" s="51">
        <v>1.0673999999999999E-2</v>
      </c>
      <c r="G1613" s="51">
        <v>1.359E-2</v>
      </c>
      <c r="H1613" s="51">
        <v>1.5081000000000001E-2</v>
      </c>
      <c r="I1613" s="51">
        <v>1.8256000000000001E-2</v>
      </c>
      <c r="J1613" s="51">
        <v>2.2710000000000001E-2</v>
      </c>
      <c r="K1613" s="51">
        <v>2.0888E-2</v>
      </c>
      <c r="L1613" s="51">
        <v>2.8559000000000001E-2</v>
      </c>
      <c r="M1613" s="51">
        <v>1.5081000000000001E-2</v>
      </c>
      <c r="N1613" s="51">
        <v>3.499E-2</v>
      </c>
      <c r="O1613" s="52">
        <v>122.2072</v>
      </c>
      <c r="P1613" s="50">
        <v>1380</v>
      </c>
      <c r="Q1613" s="52">
        <v>2768.2999999999997</v>
      </c>
      <c r="R1613" s="50">
        <v>5347.3</v>
      </c>
      <c r="S1613" s="30">
        <v>92.863</v>
      </c>
      <c r="T1613" s="50">
        <v>6.7266000000000004</v>
      </c>
      <c r="U1613" s="50">
        <v>6.7271000000000001</v>
      </c>
      <c r="V1613" s="50" t="s">
        <v>385</v>
      </c>
      <c r="W1613" s="22" t="s">
        <v>385</v>
      </c>
      <c r="X1613" s="22" t="s">
        <v>385</v>
      </c>
    </row>
    <row r="1614" spans="1:24" ht="18.75" customHeight="1">
      <c r="A1614" s="176">
        <v>42948</v>
      </c>
      <c r="B1614" s="50">
        <v>157.0504</v>
      </c>
      <c r="C1614" s="50">
        <v>220.44829999999999</v>
      </c>
      <c r="D1614" s="50"/>
      <c r="E1614" s="50">
        <v>10.09</v>
      </c>
      <c r="F1614" s="51">
        <v>1.0673999999999999E-2</v>
      </c>
      <c r="G1614" s="51">
        <v>1.3410999999999999E-2</v>
      </c>
      <c r="H1614" s="51">
        <v>1.4891E-2</v>
      </c>
      <c r="I1614" s="51">
        <v>1.7994E-2</v>
      </c>
      <c r="J1614" s="51">
        <v>2.2532E-2</v>
      </c>
      <c r="K1614" s="51">
        <v>2.0670999999999998E-2</v>
      </c>
      <c r="L1614" s="51">
        <v>2.8566999999999999E-2</v>
      </c>
      <c r="M1614" s="51">
        <v>1.4891E-2</v>
      </c>
      <c r="N1614" s="51">
        <v>3.5229999999999997E-2</v>
      </c>
      <c r="O1614" s="52">
        <v>122.15560000000001</v>
      </c>
      <c r="P1614" s="50">
        <v>1380</v>
      </c>
      <c r="Q1614" s="52">
        <v>2756.84</v>
      </c>
      <c r="R1614" s="50">
        <v>5260.8</v>
      </c>
      <c r="S1614" s="30">
        <v>93.259</v>
      </c>
      <c r="T1614" s="50">
        <v>6.7369000000000003</v>
      </c>
      <c r="U1614" s="50">
        <v>6.7370000000000001</v>
      </c>
      <c r="V1614" s="50" t="s">
        <v>385</v>
      </c>
      <c r="W1614" s="22" t="s">
        <v>385</v>
      </c>
      <c r="X1614" s="22" t="s">
        <v>385</v>
      </c>
    </row>
    <row r="1615" spans="1:24" ht="18.75" customHeight="1">
      <c r="A1615" s="176">
        <v>42947</v>
      </c>
      <c r="B1615" s="50">
        <v>156.77770000000001</v>
      </c>
      <c r="C1615" s="50">
        <v>220.36619999999999</v>
      </c>
      <c r="D1615" s="50"/>
      <c r="E1615" s="50">
        <v>10.26</v>
      </c>
      <c r="F1615" s="51">
        <v>1.0723999999999999E-2</v>
      </c>
      <c r="G1615" s="51">
        <v>1.3491E-2</v>
      </c>
      <c r="H1615" s="51">
        <v>1.5081000000000001E-2</v>
      </c>
      <c r="I1615" s="51">
        <v>1.8356000000000001E-2</v>
      </c>
      <c r="J1615" s="51">
        <v>2.2942000000000001E-2</v>
      </c>
      <c r="K1615" s="51">
        <v>2.1128999999999998E-2</v>
      </c>
      <c r="L1615" s="51">
        <v>2.8999E-2</v>
      </c>
      <c r="M1615" s="51">
        <v>1.5081000000000001E-2</v>
      </c>
      <c r="N1615" s="51">
        <v>3.5099999999999999E-2</v>
      </c>
      <c r="O1615" s="52">
        <v>122.12130000000001</v>
      </c>
      <c r="P1615" s="50">
        <v>1380</v>
      </c>
      <c r="Q1615" s="52">
        <v>2756.84</v>
      </c>
      <c r="R1615" s="50">
        <v>5260.8</v>
      </c>
      <c r="S1615" s="30">
        <v>93.864000000000004</v>
      </c>
      <c r="T1615" s="50">
        <v>6.7430000000000003</v>
      </c>
      <c r="U1615" s="50">
        <v>6.7439999999999998</v>
      </c>
      <c r="V1615" s="50" t="s">
        <v>385</v>
      </c>
      <c r="W1615" s="22" t="s">
        <v>385</v>
      </c>
      <c r="X1615" s="22" t="s">
        <v>385</v>
      </c>
    </row>
    <row r="1616" spans="1:24" ht="18.75" customHeight="1">
      <c r="A1616" s="176">
        <v>42944</v>
      </c>
      <c r="B1616" s="50">
        <v>156.76519999999999</v>
      </c>
      <c r="C1616" s="50">
        <v>220.26079999999999</v>
      </c>
      <c r="D1616" s="50"/>
      <c r="E1616" s="50">
        <v>10.29</v>
      </c>
      <c r="F1616" s="51">
        <v>1.0775E-2</v>
      </c>
      <c r="G1616" s="51">
        <v>1.3472E-2</v>
      </c>
      <c r="H1616" s="51">
        <v>1.5025999999999999E-2</v>
      </c>
      <c r="I1616" s="51">
        <v>1.8339000000000001E-2</v>
      </c>
      <c r="J1616" s="51">
        <v>2.2889E-2</v>
      </c>
      <c r="K1616" s="51">
        <v>2.1009E-2</v>
      </c>
      <c r="L1616" s="51">
        <v>2.8953E-2</v>
      </c>
      <c r="M1616" s="51">
        <v>1.5025999999999999E-2</v>
      </c>
      <c r="N1616" s="51">
        <v>3.5099999999999999E-2</v>
      </c>
      <c r="O1616" s="52">
        <v>122.0826</v>
      </c>
      <c r="P1616" s="50">
        <v>1380</v>
      </c>
      <c r="Q1616" s="52">
        <v>2756.84</v>
      </c>
      <c r="R1616" s="50">
        <v>5260.8</v>
      </c>
      <c r="S1616" s="30">
        <v>93.671999999999997</v>
      </c>
      <c r="T1616" s="50">
        <v>6.7539999999999996</v>
      </c>
      <c r="U1616" s="50">
        <v>6.7431000000000001</v>
      </c>
      <c r="V1616" s="50" t="s">
        <v>385</v>
      </c>
      <c r="W1616" s="22" t="s">
        <v>385</v>
      </c>
      <c r="X1616" s="22" t="s">
        <v>385</v>
      </c>
    </row>
    <row r="1617" spans="1:24" ht="18.75" customHeight="1">
      <c r="A1617" s="176">
        <v>42943</v>
      </c>
      <c r="B1617" s="50">
        <v>156.6146</v>
      </c>
      <c r="C1617" s="50">
        <v>220.15979999999999</v>
      </c>
      <c r="D1617" s="50"/>
      <c r="E1617" s="50">
        <v>10.11</v>
      </c>
      <c r="F1617" s="51">
        <v>1.0928999999999999E-2</v>
      </c>
      <c r="G1617" s="51">
        <v>1.3631000000000001E-2</v>
      </c>
      <c r="H1617" s="51">
        <v>1.5188999999999999E-2</v>
      </c>
      <c r="I1617" s="51">
        <v>1.8519999999999998E-2</v>
      </c>
      <c r="J1617" s="51">
        <v>2.3102999999999999E-2</v>
      </c>
      <c r="K1617" s="51">
        <v>2.1169E-2</v>
      </c>
      <c r="L1617" s="51">
        <v>2.9194000000000001E-2</v>
      </c>
      <c r="M1617" s="51">
        <v>1.5188999999999999E-2</v>
      </c>
      <c r="N1617" s="51">
        <v>3.5119999999999998E-2</v>
      </c>
      <c r="O1617" s="52">
        <v>122.068</v>
      </c>
      <c r="P1617" s="50">
        <v>1380</v>
      </c>
      <c r="Q1617" s="52">
        <v>2756.84</v>
      </c>
      <c r="R1617" s="50">
        <v>5260.8</v>
      </c>
      <c r="S1617" s="30">
        <v>94.054000000000002</v>
      </c>
      <c r="T1617" s="50">
        <v>6.7510000000000003</v>
      </c>
      <c r="U1617" s="50">
        <v>6.7587999999999999</v>
      </c>
      <c r="V1617" s="50" t="s">
        <v>385</v>
      </c>
      <c r="W1617" s="22" t="s">
        <v>385</v>
      </c>
      <c r="X1617" s="22" t="s">
        <v>385</v>
      </c>
    </row>
    <row r="1618" spans="1:24" ht="18.75" customHeight="1">
      <c r="A1618" s="176">
        <v>42942</v>
      </c>
      <c r="B1618" s="50">
        <v>156.7124</v>
      </c>
      <c r="C1618" s="50">
        <v>220.03219999999999</v>
      </c>
      <c r="D1618" s="50"/>
      <c r="E1618" s="50">
        <v>9.6</v>
      </c>
      <c r="F1618" s="51">
        <v>1.1133000000000001E-2</v>
      </c>
      <c r="G1618" s="51">
        <v>1.3551000000000001E-2</v>
      </c>
      <c r="H1618" s="51">
        <v>1.5053E-2</v>
      </c>
      <c r="I1618" s="51">
        <v>1.8265E-2</v>
      </c>
      <c r="J1618" s="51">
        <v>2.2872E-2</v>
      </c>
      <c r="K1618" s="51">
        <v>2.0924000000000002E-2</v>
      </c>
      <c r="L1618" s="51">
        <v>2.8913999999999999E-2</v>
      </c>
      <c r="M1618" s="51">
        <v>1.5053E-2</v>
      </c>
      <c r="N1618" s="51">
        <v>3.5200000000000002E-2</v>
      </c>
      <c r="O1618" s="52">
        <v>122.0335</v>
      </c>
      <c r="P1618" s="50">
        <v>1380</v>
      </c>
      <c r="Q1618" s="52">
        <v>2756.84</v>
      </c>
      <c r="R1618" s="50">
        <v>5260.8</v>
      </c>
      <c r="S1618" s="30">
        <v>93.977000000000004</v>
      </c>
      <c r="T1618" s="50">
        <v>6.7511999999999999</v>
      </c>
      <c r="U1618" s="50">
        <v>6.7495000000000003</v>
      </c>
      <c r="V1618" s="50" t="s">
        <v>385</v>
      </c>
      <c r="W1618" s="22" t="s">
        <v>385</v>
      </c>
      <c r="X1618" s="22" t="s">
        <v>385</v>
      </c>
    </row>
    <row r="1619" spans="1:24" ht="18.75" customHeight="1">
      <c r="A1619" s="176">
        <v>42941</v>
      </c>
      <c r="B1619" s="50">
        <v>156.36590000000001</v>
      </c>
      <c r="C1619" s="50">
        <v>219.98699999999999</v>
      </c>
      <c r="D1619" s="50"/>
      <c r="E1619" s="50">
        <v>9.43</v>
      </c>
      <c r="F1619" s="51">
        <v>1.1540999999999999E-2</v>
      </c>
      <c r="G1619" s="51">
        <v>1.3899E-2</v>
      </c>
      <c r="H1619" s="51">
        <v>1.5566999999999999E-2</v>
      </c>
      <c r="I1619" s="51">
        <v>1.89E-2</v>
      </c>
      <c r="J1619" s="51">
        <v>2.3354E-2</v>
      </c>
      <c r="K1619" s="51">
        <v>2.1486999999999999E-2</v>
      </c>
      <c r="L1619" s="51">
        <v>2.9170999999999999E-2</v>
      </c>
      <c r="M1619" s="51">
        <v>1.5566999999999999E-2</v>
      </c>
      <c r="N1619" s="51">
        <v>3.4849999999999999E-2</v>
      </c>
      <c r="O1619" s="52">
        <v>121.88590000000001</v>
      </c>
      <c r="P1619" s="50">
        <v>1380</v>
      </c>
      <c r="Q1619" s="52">
        <v>2756.84</v>
      </c>
      <c r="R1619" s="50">
        <v>5260.8</v>
      </c>
      <c r="S1619" s="30">
        <v>93.858000000000004</v>
      </c>
      <c r="T1619" s="50">
        <v>6.7667000000000002</v>
      </c>
      <c r="U1619" s="50">
        <v>6.7571000000000003</v>
      </c>
      <c r="V1619" s="50" t="s">
        <v>385</v>
      </c>
      <c r="W1619" s="22" t="s">
        <v>385</v>
      </c>
      <c r="X1619" s="22" t="s">
        <v>385</v>
      </c>
    </row>
    <row r="1620" spans="1:24" ht="18.75" customHeight="1">
      <c r="A1620" s="176">
        <v>42940</v>
      </c>
      <c r="B1620" s="50">
        <v>156.71789999999999</v>
      </c>
      <c r="C1620" s="50">
        <v>219.95670000000001</v>
      </c>
      <c r="D1620" s="50"/>
      <c r="E1620" s="50">
        <v>9.43</v>
      </c>
      <c r="F1620" s="51">
        <v>1.1691999999999999E-2</v>
      </c>
      <c r="G1620" s="51">
        <v>1.3566999999999999E-2</v>
      </c>
      <c r="H1620" s="51">
        <v>1.5107000000000001E-2</v>
      </c>
      <c r="I1620" s="51">
        <v>1.8214000000000001E-2</v>
      </c>
      <c r="J1620" s="51">
        <v>2.2551999999999999E-2</v>
      </c>
      <c r="K1620" s="51">
        <v>2.068E-2</v>
      </c>
      <c r="L1620" s="51">
        <v>2.8344999999999999E-2</v>
      </c>
      <c r="M1620" s="51">
        <v>1.5107000000000001E-2</v>
      </c>
      <c r="N1620" s="51">
        <v>3.4770000000000002E-2</v>
      </c>
      <c r="O1620" s="52">
        <v>121.8579</v>
      </c>
      <c r="P1620" s="50">
        <v>1380</v>
      </c>
      <c r="Q1620" s="52">
        <v>2756.84</v>
      </c>
      <c r="R1620" s="50">
        <v>5260.8</v>
      </c>
      <c r="S1620" s="30">
        <v>94.305999999999997</v>
      </c>
      <c r="T1620" s="50">
        <v>6.7596999999999996</v>
      </c>
      <c r="U1620" s="50">
        <v>6.7561</v>
      </c>
      <c r="V1620" s="50" t="s">
        <v>385</v>
      </c>
      <c r="W1620" s="22" t="s">
        <v>385</v>
      </c>
      <c r="X1620" s="22" t="s">
        <v>385</v>
      </c>
    </row>
    <row r="1621" spans="1:24" ht="18.75" customHeight="1">
      <c r="A1621" s="176">
        <v>42937</v>
      </c>
      <c r="B1621" s="50">
        <v>156.80549999999999</v>
      </c>
      <c r="C1621" s="50">
        <v>219.76329999999999</v>
      </c>
      <c r="D1621" s="50"/>
      <c r="E1621" s="50">
        <v>9.36</v>
      </c>
      <c r="F1621" s="51">
        <v>1.159E-2</v>
      </c>
      <c r="G1621" s="51">
        <v>1.3402000000000001E-2</v>
      </c>
      <c r="H1621" s="51">
        <v>1.4945999999999999E-2</v>
      </c>
      <c r="I1621" s="51">
        <v>1.8030999999999998E-2</v>
      </c>
      <c r="J1621" s="51">
        <v>2.2374999999999999E-2</v>
      </c>
      <c r="K1621" s="51">
        <v>2.0485E-2</v>
      </c>
      <c r="L1621" s="51">
        <v>2.8087000000000001E-2</v>
      </c>
      <c r="M1621" s="51">
        <v>1.4945999999999999E-2</v>
      </c>
      <c r="N1621" s="51">
        <v>3.4849999999999999E-2</v>
      </c>
      <c r="O1621" s="52">
        <v>121.7692</v>
      </c>
      <c r="P1621" s="50">
        <v>1380</v>
      </c>
      <c r="Q1621" s="52">
        <v>2756.84</v>
      </c>
      <c r="R1621" s="50">
        <v>5260.8</v>
      </c>
      <c r="S1621" s="30">
        <v>94.778999999999996</v>
      </c>
      <c r="T1621" s="50">
        <v>6.7519</v>
      </c>
      <c r="U1621" s="50">
        <v>6.7594000000000003</v>
      </c>
      <c r="V1621" s="50" t="s">
        <v>385</v>
      </c>
      <c r="W1621" s="22" t="s">
        <v>385</v>
      </c>
      <c r="X1621" s="22" t="s">
        <v>385</v>
      </c>
    </row>
    <row r="1622" spans="1:24" ht="18.75" customHeight="1">
      <c r="A1622" s="176">
        <v>42936</v>
      </c>
      <c r="B1622" s="50">
        <v>156.60830000000001</v>
      </c>
      <c r="C1622" s="50">
        <v>219.6935</v>
      </c>
      <c r="D1622" s="50"/>
      <c r="E1622" s="50">
        <v>9.58</v>
      </c>
      <c r="F1622" s="51">
        <v>1.1387E-2</v>
      </c>
      <c r="G1622" s="51">
        <v>1.3521E-2</v>
      </c>
      <c r="H1622" s="51">
        <v>1.508E-2</v>
      </c>
      <c r="I1622" s="51">
        <v>1.8180000000000002E-2</v>
      </c>
      <c r="J1622" s="51">
        <v>2.2589000000000001E-2</v>
      </c>
      <c r="K1622" s="51">
        <v>2.0728E-2</v>
      </c>
      <c r="L1622" s="51">
        <v>2.8254000000000001E-2</v>
      </c>
      <c r="M1622" s="51">
        <v>1.508E-2</v>
      </c>
      <c r="N1622" s="51">
        <v>3.492E-2</v>
      </c>
      <c r="O1622" s="52">
        <v>121.5998</v>
      </c>
      <c r="P1622" s="50">
        <v>1380</v>
      </c>
      <c r="Q1622" s="52">
        <v>2756.84</v>
      </c>
      <c r="R1622" s="50">
        <v>5260.8</v>
      </c>
      <c r="S1622" s="30">
        <v>94.603999999999999</v>
      </c>
      <c r="T1622" s="50">
        <v>6.7465999999999999</v>
      </c>
      <c r="U1622" s="50">
        <v>6.7497999999999996</v>
      </c>
      <c r="V1622" s="50" t="s">
        <v>385</v>
      </c>
      <c r="W1622" s="22" t="s">
        <v>385</v>
      </c>
      <c r="X1622" s="22" t="s">
        <v>385</v>
      </c>
    </row>
    <row r="1623" spans="1:24" ht="18.75" customHeight="1">
      <c r="A1623" s="176">
        <v>42935</v>
      </c>
      <c r="B1623" s="50">
        <v>156.5703</v>
      </c>
      <c r="C1623" s="50">
        <v>219.55969999999999</v>
      </c>
      <c r="D1623" s="50"/>
      <c r="E1623" s="50">
        <v>9.7899999999999991</v>
      </c>
      <c r="F1623" s="51">
        <v>1.1030999999999999E-2</v>
      </c>
      <c r="G1623" s="51">
        <v>1.3559999999999999E-2</v>
      </c>
      <c r="H1623" s="51">
        <v>1.5214999999999999E-2</v>
      </c>
      <c r="I1623" s="51">
        <v>1.8245999999999998E-2</v>
      </c>
      <c r="J1623" s="51">
        <v>2.2696000000000001E-2</v>
      </c>
      <c r="K1623" s="51">
        <v>2.0825E-2</v>
      </c>
      <c r="L1623" s="51">
        <v>2.8514000000000001E-2</v>
      </c>
      <c r="M1623" s="51">
        <v>1.5214999999999999E-2</v>
      </c>
      <c r="N1623" s="51">
        <v>3.5000000000000003E-2</v>
      </c>
      <c r="O1623" s="52">
        <v>121.5202</v>
      </c>
      <c r="P1623" s="50">
        <v>1380</v>
      </c>
      <c r="Q1623" s="52">
        <v>2756.84</v>
      </c>
      <c r="R1623" s="50">
        <v>5260.8</v>
      </c>
      <c r="S1623" s="30">
        <v>95.128</v>
      </c>
      <c r="T1623" s="50">
        <v>6.77</v>
      </c>
      <c r="U1623" s="50">
        <v>6.7637999999999998</v>
      </c>
      <c r="V1623" s="50" t="s">
        <v>385</v>
      </c>
      <c r="W1623" s="22" t="s">
        <v>385</v>
      </c>
      <c r="X1623" s="22" t="s">
        <v>385</v>
      </c>
    </row>
    <row r="1624" spans="1:24" ht="18.75" customHeight="1">
      <c r="A1624" s="176">
        <v>42934</v>
      </c>
      <c r="B1624" s="50">
        <v>156.57060000000001</v>
      </c>
      <c r="C1624" s="50">
        <v>219.3425</v>
      </c>
      <c r="D1624" s="50"/>
      <c r="E1624" s="50">
        <v>9.89</v>
      </c>
      <c r="F1624" s="51">
        <v>1.0522E-2</v>
      </c>
      <c r="G1624" s="51">
        <v>1.3476999999999999E-2</v>
      </c>
      <c r="H1624" s="51">
        <v>1.5161000000000001E-2</v>
      </c>
      <c r="I1624" s="51">
        <v>1.8128999999999999E-2</v>
      </c>
      <c r="J1624" s="51">
        <v>2.2589999999999999E-2</v>
      </c>
      <c r="K1624" s="51">
        <v>2.0677999999999998E-2</v>
      </c>
      <c r="L1624" s="51">
        <v>2.8461E-2</v>
      </c>
      <c r="M1624" s="51">
        <v>1.5161000000000001E-2</v>
      </c>
      <c r="N1624" s="51">
        <v>3.499E-2</v>
      </c>
      <c r="O1624" s="52">
        <v>121.3935</v>
      </c>
      <c r="P1624" s="50">
        <v>1380</v>
      </c>
      <c r="Q1624" s="52">
        <v>2756.84</v>
      </c>
      <c r="R1624" s="50">
        <v>5260.8</v>
      </c>
      <c r="S1624" s="30">
        <v>95.153000000000006</v>
      </c>
      <c r="T1624" s="50">
        <v>6.7751999999999999</v>
      </c>
      <c r="U1624" s="50">
        <v>6.766</v>
      </c>
      <c r="V1624" s="50" t="s">
        <v>385</v>
      </c>
      <c r="W1624" s="22" t="s">
        <v>385</v>
      </c>
      <c r="X1624" s="22" t="s">
        <v>385</v>
      </c>
    </row>
    <row r="1625" spans="1:24" ht="18.75" customHeight="1">
      <c r="A1625" s="176">
        <v>42933</v>
      </c>
      <c r="B1625" s="50">
        <v>156.3528</v>
      </c>
      <c r="C1625" s="50">
        <v>219.7792</v>
      </c>
      <c r="D1625" s="50"/>
      <c r="E1625" s="50">
        <v>9.82</v>
      </c>
      <c r="F1625" s="51">
        <v>1.0366999999999999E-2</v>
      </c>
      <c r="G1625" s="51">
        <v>1.3557E-2</v>
      </c>
      <c r="H1625" s="51">
        <v>1.5402000000000001E-2</v>
      </c>
      <c r="I1625" s="51">
        <v>1.8593999999999999E-2</v>
      </c>
      <c r="J1625" s="51">
        <v>2.3140999999999998E-2</v>
      </c>
      <c r="K1625" s="51">
        <v>2.1214E-2</v>
      </c>
      <c r="L1625" s="51">
        <v>2.9038999999999999E-2</v>
      </c>
      <c r="M1625" s="51">
        <v>1.5402000000000001E-2</v>
      </c>
      <c r="N1625" s="51">
        <v>3.4779999999999998E-2</v>
      </c>
      <c r="O1625" s="52">
        <v>121.2833</v>
      </c>
      <c r="P1625" s="50">
        <v>1380</v>
      </c>
      <c r="Q1625" s="52">
        <v>2756.84</v>
      </c>
      <c r="R1625" s="50">
        <v>5260.8</v>
      </c>
      <c r="S1625" s="30">
        <v>95.727999999999994</v>
      </c>
      <c r="T1625" s="50">
        <v>6.7835000000000001</v>
      </c>
      <c r="U1625" s="50">
        <v>6.7819000000000003</v>
      </c>
      <c r="V1625" s="50" t="s">
        <v>385</v>
      </c>
      <c r="W1625" s="22" t="s">
        <v>385</v>
      </c>
      <c r="X1625" s="22" t="s">
        <v>385</v>
      </c>
    </row>
    <row r="1626" spans="1:24" ht="18.75" customHeight="1">
      <c r="A1626" s="176">
        <v>42930</v>
      </c>
      <c r="B1626" s="50">
        <v>156.24440000000001</v>
      </c>
      <c r="C1626" s="50">
        <v>219.93129999999999</v>
      </c>
      <c r="D1626" s="50"/>
      <c r="E1626" s="50">
        <v>9.51</v>
      </c>
      <c r="F1626" s="51">
        <v>1.0316000000000001E-2</v>
      </c>
      <c r="G1626" s="51">
        <v>1.3556E-2</v>
      </c>
      <c r="H1626" s="51">
        <v>1.5455E-2</v>
      </c>
      <c r="I1626" s="51">
        <v>1.866E-2</v>
      </c>
      <c r="J1626" s="51">
        <v>2.3318999999999999E-2</v>
      </c>
      <c r="K1626" s="51">
        <v>2.1360000000000001E-2</v>
      </c>
      <c r="L1626" s="51">
        <v>2.9194999999999999E-2</v>
      </c>
      <c r="M1626" s="51">
        <v>1.5455E-2</v>
      </c>
      <c r="N1626" s="51">
        <v>3.4790000000000001E-2</v>
      </c>
      <c r="O1626" s="52">
        <v>121.2013</v>
      </c>
      <c r="P1626" s="50">
        <v>1380</v>
      </c>
      <c r="Q1626" s="52">
        <v>2756.84</v>
      </c>
      <c r="R1626" s="50">
        <v>5260.8</v>
      </c>
      <c r="S1626" s="30">
        <v>95.760999999999996</v>
      </c>
      <c r="T1626" s="50">
        <v>6.7877999999999998</v>
      </c>
      <c r="U1626" s="50">
        <v>6.7865000000000002</v>
      </c>
      <c r="V1626" s="50" t="s">
        <v>385</v>
      </c>
      <c r="W1626" s="22" t="s">
        <v>385</v>
      </c>
      <c r="X1626" s="22" t="s">
        <v>385</v>
      </c>
    </row>
    <row r="1627" spans="1:24" ht="18.75" customHeight="1">
      <c r="A1627" s="176">
        <v>42929</v>
      </c>
      <c r="B1627" s="50">
        <v>156.07900000000001</v>
      </c>
      <c r="C1627" s="50">
        <v>219.90119999999999</v>
      </c>
      <c r="D1627" s="50"/>
      <c r="E1627" s="50">
        <v>9.9</v>
      </c>
      <c r="F1627" s="51">
        <v>1.0317E-2</v>
      </c>
      <c r="G1627" s="51">
        <v>1.3632999999999999E-2</v>
      </c>
      <c r="H1627" s="51">
        <v>1.559E-2</v>
      </c>
      <c r="I1627" s="51">
        <v>1.8908000000000001E-2</v>
      </c>
      <c r="J1627" s="51">
        <v>2.3444E-2</v>
      </c>
      <c r="K1627" s="51">
        <v>2.1554E-2</v>
      </c>
      <c r="L1627" s="51">
        <v>2.9172E-2</v>
      </c>
      <c r="M1627" s="51">
        <v>1.559E-2</v>
      </c>
      <c r="N1627" s="51">
        <v>3.4950000000000002E-2</v>
      </c>
      <c r="O1627" s="52">
        <v>121.15009999999999</v>
      </c>
      <c r="P1627" s="50">
        <v>1380</v>
      </c>
      <c r="Q1627" s="52">
        <v>2756.84</v>
      </c>
      <c r="R1627" s="50">
        <v>5260.8</v>
      </c>
      <c r="S1627" s="30">
        <v>95.668999999999997</v>
      </c>
      <c r="T1627" s="50">
        <v>6.8025000000000002</v>
      </c>
      <c r="U1627" s="50">
        <v>6.8007999999999997</v>
      </c>
      <c r="V1627" s="50" t="s">
        <v>385</v>
      </c>
      <c r="W1627" s="22" t="s">
        <v>385</v>
      </c>
      <c r="X1627" s="22" t="s">
        <v>385</v>
      </c>
    </row>
    <row r="1628" spans="1:24" ht="18.75" customHeight="1">
      <c r="A1628" s="176">
        <v>42928</v>
      </c>
      <c r="B1628" s="50">
        <v>156.18430000000001</v>
      </c>
      <c r="C1628" s="50">
        <v>219.8228</v>
      </c>
      <c r="D1628" s="50"/>
      <c r="E1628" s="50">
        <v>10.3</v>
      </c>
      <c r="F1628" s="51">
        <v>1.0418999999999999E-2</v>
      </c>
      <c r="G1628" s="51">
        <v>1.3429E-2</v>
      </c>
      <c r="H1628" s="51">
        <v>1.5375E-2</v>
      </c>
      <c r="I1628" s="51">
        <v>1.8741000000000001E-2</v>
      </c>
      <c r="J1628" s="51">
        <v>2.3177E-2</v>
      </c>
      <c r="K1628" s="51">
        <v>2.1333999999999999E-2</v>
      </c>
      <c r="L1628" s="51">
        <v>2.8837999999999999E-2</v>
      </c>
      <c r="M1628" s="51">
        <v>1.5375E-2</v>
      </c>
      <c r="N1628" s="51">
        <v>3.508E-2</v>
      </c>
      <c r="O1628" s="52">
        <v>121.1283</v>
      </c>
      <c r="P1628" s="50">
        <v>1380</v>
      </c>
      <c r="Q1628" s="52">
        <v>2756.84</v>
      </c>
      <c r="R1628" s="50">
        <v>5260.8</v>
      </c>
      <c r="S1628" s="30">
        <v>96.022000000000006</v>
      </c>
      <c r="T1628" s="50">
        <v>6.8036000000000003</v>
      </c>
      <c r="U1628" s="50">
        <v>6.806</v>
      </c>
      <c r="V1628" s="50" t="s">
        <v>385</v>
      </c>
      <c r="W1628" s="22" t="s">
        <v>385</v>
      </c>
      <c r="X1628" s="22" t="s">
        <v>385</v>
      </c>
    </row>
    <row r="1629" spans="1:24" ht="18.75" customHeight="1">
      <c r="A1629" s="176">
        <v>42927</v>
      </c>
      <c r="B1629" s="50">
        <v>155.92160000000001</v>
      </c>
      <c r="C1629" s="50">
        <v>219.56469999999999</v>
      </c>
      <c r="D1629" s="50"/>
      <c r="E1629" s="50">
        <v>10.89</v>
      </c>
      <c r="F1629" s="51">
        <v>1.0369E-2</v>
      </c>
      <c r="G1629" s="51">
        <v>1.3750999999999999E-2</v>
      </c>
      <c r="H1629" s="51">
        <v>1.5520000000000001E-2</v>
      </c>
      <c r="I1629" s="51">
        <v>1.9155999999999999E-2</v>
      </c>
      <c r="J1629" s="51">
        <v>2.3605000000000001E-2</v>
      </c>
      <c r="K1629" s="51">
        <v>2.1822000000000001E-2</v>
      </c>
      <c r="L1629" s="51">
        <v>2.9234E-2</v>
      </c>
      <c r="M1629" s="51">
        <v>1.5520000000000001E-2</v>
      </c>
      <c r="N1629" s="51">
        <v>3.4849999999999999E-2</v>
      </c>
      <c r="O1629" s="52">
        <v>121.04949999999999</v>
      </c>
      <c r="P1629" s="50">
        <v>1380</v>
      </c>
      <c r="Q1629" s="52">
        <v>2756.84</v>
      </c>
      <c r="R1629" s="50">
        <v>5260.8</v>
      </c>
      <c r="S1629" s="30">
        <v>96.007999999999996</v>
      </c>
      <c r="T1629" s="50">
        <v>6.8056999999999999</v>
      </c>
      <c r="U1629" s="50">
        <v>6.8038999999999996</v>
      </c>
      <c r="V1629" s="50" t="s">
        <v>385</v>
      </c>
      <c r="W1629" s="22" t="s">
        <v>385</v>
      </c>
      <c r="X1629" s="22" t="s">
        <v>385</v>
      </c>
    </row>
    <row r="1630" spans="1:24" ht="18.75" customHeight="1">
      <c r="A1630" s="176">
        <v>42926</v>
      </c>
      <c r="B1630" s="50">
        <v>155.80449999999999</v>
      </c>
      <c r="C1630" s="50">
        <v>219.46430000000001</v>
      </c>
      <c r="D1630" s="50"/>
      <c r="E1630" s="50">
        <v>11.11</v>
      </c>
      <c r="F1630" s="51">
        <v>1.0265E-2</v>
      </c>
      <c r="G1630" s="51">
        <v>1.383E-2</v>
      </c>
      <c r="H1630" s="51">
        <v>1.5737999999999999E-2</v>
      </c>
      <c r="I1630" s="51">
        <v>1.9321000000000001E-2</v>
      </c>
      <c r="J1630" s="51">
        <v>2.3730000000000001E-2</v>
      </c>
      <c r="K1630" s="51">
        <v>2.1968000000000001E-2</v>
      </c>
      <c r="L1630" s="51">
        <v>2.9264999999999999E-2</v>
      </c>
      <c r="M1630" s="51">
        <v>1.5737999999999999E-2</v>
      </c>
      <c r="N1630" s="51">
        <v>3.4909999999999997E-2</v>
      </c>
      <c r="O1630" s="52">
        <v>120.9898</v>
      </c>
      <c r="P1630" s="50">
        <v>1380</v>
      </c>
      <c r="Q1630" s="52">
        <v>2756.84</v>
      </c>
      <c r="R1630" s="50">
        <v>5260.8</v>
      </c>
      <c r="S1630" s="30">
        <v>95.802000000000007</v>
      </c>
      <c r="T1630" s="50">
        <v>6.8014999999999999</v>
      </c>
      <c r="U1630" s="50">
        <v>6.8003999999999998</v>
      </c>
      <c r="V1630" s="50" t="s">
        <v>385</v>
      </c>
      <c r="W1630" s="22" t="s">
        <v>385</v>
      </c>
      <c r="X1630" s="22" t="s">
        <v>385</v>
      </c>
    </row>
    <row r="1631" spans="1:24" ht="18.75" customHeight="1">
      <c r="A1631" s="176">
        <v>42923</v>
      </c>
      <c r="B1631" s="50">
        <v>155.59270000000001</v>
      </c>
      <c r="C1631" s="50">
        <v>219.2884</v>
      </c>
      <c r="D1631" s="50"/>
      <c r="E1631" s="50">
        <v>11.19</v>
      </c>
      <c r="F1631" s="51">
        <v>1.0265E-2</v>
      </c>
      <c r="G1631" s="51">
        <v>1.3990000000000001E-2</v>
      </c>
      <c r="H1631" s="51">
        <v>1.5901999999999999E-2</v>
      </c>
      <c r="I1631" s="51">
        <v>1.9470000000000001E-2</v>
      </c>
      <c r="J1631" s="51">
        <v>2.3855999999999999E-2</v>
      </c>
      <c r="K1631" s="51">
        <v>2.2162999999999999E-2</v>
      </c>
      <c r="L1631" s="51">
        <v>2.9288999999999999E-2</v>
      </c>
      <c r="M1631" s="51">
        <v>1.5901999999999999E-2</v>
      </c>
      <c r="N1631" s="51">
        <v>3.5000000000000003E-2</v>
      </c>
      <c r="O1631" s="52">
        <v>120.94759999999999</v>
      </c>
      <c r="P1631" s="50">
        <v>1380</v>
      </c>
      <c r="Q1631" s="52">
        <v>2756.84</v>
      </c>
      <c r="R1631" s="50">
        <v>5260.8</v>
      </c>
      <c r="S1631" s="30">
        <v>96.29</v>
      </c>
      <c r="T1631" s="50">
        <v>6.8018999999999998</v>
      </c>
      <c r="U1631" s="50">
        <v>6.8000999999999996</v>
      </c>
      <c r="V1631" s="50" t="s">
        <v>385</v>
      </c>
      <c r="W1631" s="22" t="s">
        <v>385</v>
      </c>
      <c r="X1631" s="22" t="s">
        <v>385</v>
      </c>
    </row>
    <row r="1632" spans="1:24" ht="18.75" customHeight="1">
      <c r="A1632" s="176">
        <v>42922</v>
      </c>
      <c r="B1632" s="50">
        <v>155.66980000000001</v>
      </c>
      <c r="C1632" s="50">
        <v>219.29650000000001</v>
      </c>
      <c r="D1632" s="50"/>
      <c r="E1632" s="50">
        <v>12.54</v>
      </c>
      <c r="F1632" s="51">
        <v>1.0317E-2</v>
      </c>
      <c r="G1632" s="51">
        <v>1.3944E-2</v>
      </c>
      <c r="H1632" s="51">
        <v>1.5873000000000002E-2</v>
      </c>
      <c r="I1632" s="51">
        <v>1.9351E-2</v>
      </c>
      <c r="J1632" s="51">
        <v>2.3658999999999999E-2</v>
      </c>
      <c r="K1632" s="51">
        <v>2.1989999999999999E-2</v>
      </c>
      <c r="L1632" s="51">
        <v>2.9016E-2</v>
      </c>
      <c r="M1632" s="51">
        <v>1.5873000000000002E-2</v>
      </c>
      <c r="N1632" s="51">
        <v>3.4709999999999998E-2</v>
      </c>
      <c r="O1632" s="52">
        <v>120.9277</v>
      </c>
      <c r="P1632" s="50">
        <v>1380</v>
      </c>
      <c r="Q1632" s="52">
        <v>2756.84</v>
      </c>
      <c r="R1632" s="50">
        <v>5260.8</v>
      </c>
      <c r="S1632" s="30">
        <v>96.218000000000004</v>
      </c>
      <c r="T1632" s="50">
        <v>6.8007</v>
      </c>
      <c r="U1632" s="50">
        <v>6.8060999999999998</v>
      </c>
      <c r="V1632" s="50" t="s">
        <v>385</v>
      </c>
      <c r="W1632" s="22" t="s">
        <v>385</v>
      </c>
      <c r="X1632" s="22" t="s">
        <v>385</v>
      </c>
    </row>
    <row r="1633" spans="1:24" ht="18.75" customHeight="1">
      <c r="A1633" s="176">
        <v>42921</v>
      </c>
      <c r="B1633" s="50">
        <v>155.7655</v>
      </c>
      <c r="C1633" s="50">
        <v>219.09909999999999</v>
      </c>
      <c r="D1633" s="50"/>
      <c r="E1633" s="50">
        <v>11.07</v>
      </c>
      <c r="F1633" s="51">
        <v>1.0418999999999999E-2</v>
      </c>
      <c r="G1633" s="51">
        <v>1.4022E-2</v>
      </c>
      <c r="H1633" s="51">
        <v>1.5762999999999999E-2</v>
      </c>
      <c r="I1633" s="51">
        <v>1.9134000000000002E-2</v>
      </c>
      <c r="J1633" s="51">
        <v>2.3231999999999999E-2</v>
      </c>
      <c r="K1633" s="51">
        <v>2.1623E-2</v>
      </c>
      <c r="L1633" s="51">
        <v>2.8469000000000001E-2</v>
      </c>
      <c r="M1633" s="51">
        <v>1.5762999999999999E-2</v>
      </c>
      <c r="N1633" s="51">
        <v>3.5020000000000003E-2</v>
      </c>
      <c r="O1633" s="52">
        <v>120.9174</v>
      </c>
      <c r="P1633" s="50">
        <v>1380</v>
      </c>
      <c r="Q1633" s="52">
        <v>2756.84</v>
      </c>
      <c r="R1633" s="50">
        <v>5260.8</v>
      </c>
      <c r="S1633" s="30">
        <v>96.218000000000004</v>
      </c>
      <c r="T1633" s="50">
        <v>6.8003</v>
      </c>
      <c r="U1633" s="50">
        <v>6.7972999999999999</v>
      </c>
      <c r="V1633" s="50" t="s">
        <v>385</v>
      </c>
      <c r="W1633" s="22" t="s">
        <v>385</v>
      </c>
      <c r="X1633" s="22" t="s">
        <v>385</v>
      </c>
    </row>
    <row r="1634" spans="1:24" ht="18.75" customHeight="1">
      <c r="A1634" s="176">
        <v>42920</v>
      </c>
      <c r="B1634" s="50">
        <v>155.6412</v>
      </c>
      <c r="C1634" s="50">
        <v>218.47970000000001</v>
      </c>
      <c r="D1634" s="50"/>
      <c r="E1634" s="50">
        <v>11.22</v>
      </c>
      <c r="F1634" s="51">
        <v>1.0214000000000001E-2</v>
      </c>
      <c r="G1634" s="51">
        <v>1.4101000000000001E-2</v>
      </c>
      <c r="H1634" s="51">
        <v>1.5844E-2</v>
      </c>
      <c r="I1634" s="51">
        <v>1.9316E-2</v>
      </c>
      <c r="J1634" s="51">
        <v>2.3498999999999999E-2</v>
      </c>
      <c r="K1634" s="51">
        <v>2.1891000000000001E-2</v>
      </c>
      <c r="L1634" s="51">
        <v>2.8669E-2</v>
      </c>
      <c r="M1634" s="51">
        <v>1.5844E-2</v>
      </c>
      <c r="N1634" s="51">
        <v>3.5189999999999999E-2</v>
      </c>
      <c r="O1634" s="52">
        <v>120.8656</v>
      </c>
      <c r="P1634" s="50">
        <v>1380</v>
      </c>
      <c r="Q1634" s="52">
        <v>2756.84</v>
      </c>
      <c r="R1634" s="50">
        <v>5260.8</v>
      </c>
      <c r="S1634" s="30">
        <v>95.628</v>
      </c>
      <c r="T1634" s="50">
        <v>6.7808999999999999</v>
      </c>
      <c r="U1634" s="50">
        <v>6.7807000000000004</v>
      </c>
      <c r="V1634" s="50" t="s">
        <v>385</v>
      </c>
      <c r="W1634" s="22" t="s">
        <v>385</v>
      </c>
      <c r="X1634" s="22" t="s">
        <v>385</v>
      </c>
    </row>
    <row r="1635" spans="1:24" ht="18.75" customHeight="1">
      <c r="A1635" s="176">
        <v>42919</v>
      </c>
      <c r="B1635" s="50">
        <v>155.6412</v>
      </c>
      <c r="C1635" s="50">
        <v>218.47970000000001</v>
      </c>
      <c r="D1635" s="50"/>
      <c r="E1635" s="50">
        <v>11.22</v>
      </c>
      <c r="F1635" s="51">
        <v>1.0214000000000001E-2</v>
      </c>
      <c r="G1635" s="51">
        <v>1.4101000000000001E-2</v>
      </c>
      <c r="H1635" s="51">
        <v>1.5844E-2</v>
      </c>
      <c r="I1635" s="51">
        <v>1.9316E-2</v>
      </c>
      <c r="J1635" s="51">
        <v>2.3498999999999999E-2</v>
      </c>
      <c r="K1635" s="51">
        <v>2.1891000000000001E-2</v>
      </c>
      <c r="L1635" s="51">
        <v>2.8669E-2</v>
      </c>
      <c r="M1635" s="51">
        <v>1.5844E-2</v>
      </c>
      <c r="N1635" s="51">
        <v>3.5499999999999997E-2</v>
      </c>
      <c r="O1635" s="52">
        <v>120.83159999999999</v>
      </c>
      <c r="P1635" s="50">
        <v>1270</v>
      </c>
      <c r="Q1635" s="52">
        <v>2751.17</v>
      </c>
      <c r="R1635" s="50">
        <v>5247.7999999999993</v>
      </c>
      <c r="S1635" s="30">
        <v>95.628</v>
      </c>
      <c r="T1635" s="50">
        <v>6.7869999999999999</v>
      </c>
      <c r="U1635" s="50">
        <v>6.7934999999999999</v>
      </c>
      <c r="V1635" s="50" t="s">
        <v>385</v>
      </c>
      <c r="W1635" s="22" t="s">
        <v>385</v>
      </c>
      <c r="X1635" s="22" t="s">
        <v>385</v>
      </c>
    </row>
    <row r="1636" spans="1:24" ht="18.75" customHeight="1">
      <c r="A1636" s="176">
        <v>42916</v>
      </c>
      <c r="B1636" s="50">
        <v>155.86000000000001</v>
      </c>
      <c r="C1636" s="50">
        <v>218.37020000000001</v>
      </c>
      <c r="D1636" s="50"/>
      <c r="E1636" s="50">
        <v>11.18</v>
      </c>
      <c r="F1636" s="51">
        <v>1.0113E-2</v>
      </c>
      <c r="G1636" s="51">
        <v>1.3816999999999999E-2</v>
      </c>
      <c r="H1636" s="51">
        <v>1.5461000000000001E-2</v>
      </c>
      <c r="I1636" s="51">
        <v>1.8884000000000001E-2</v>
      </c>
      <c r="J1636" s="51">
        <v>2.3036999999999998E-2</v>
      </c>
      <c r="K1636" s="51">
        <v>2.1402000000000001E-2</v>
      </c>
      <c r="L1636" s="51">
        <v>2.8348000000000002E-2</v>
      </c>
      <c r="M1636" s="51">
        <v>1.5461000000000001E-2</v>
      </c>
      <c r="N1636" s="51">
        <v>3.5049999999999998E-2</v>
      </c>
      <c r="O1636" s="52">
        <v>120.7627</v>
      </c>
      <c r="P1636" s="50">
        <v>1270</v>
      </c>
      <c r="Q1636" s="52">
        <v>2751.17</v>
      </c>
      <c r="R1636" s="50">
        <v>5247.7999999999993</v>
      </c>
      <c r="S1636" s="30">
        <v>96.01</v>
      </c>
      <c r="T1636" s="50">
        <v>6.7998000000000003</v>
      </c>
      <c r="U1636" s="50">
        <v>6.8036000000000003</v>
      </c>
      <c r="V1636" s="50" t="s">
        <v>385</v>
      </c>
      <c r="W1636" s="22" t="s">
        <v>385</v>
      </c>
      <c r="X1636" s="22" t="s">
        <v>385</v>
      </c>
    </row>
    <row r="1637" spans="1:24" ht="18.75" customHeight="1">
      <c r="A1637" s="176">
        <v>42915</v>
      </c>
      <c r="B1637" s="50">
        <v>156.05840000000001</v>
      </c>
      <c r="C1637" s="50">
        <v>218.77369999999999</v>
      </c>
      <c r="D1637" s="50"/>
      <c r="E1637" s="50">
        <v>11.44</v>
      </c>
      <c r="F1637" s="51">
        <v>1.0215E-2</v>
      </c>
      <c r="G1637" s="51">
        <v>1.3691999999999999E-2</v>
      </c>
      <c r="H1637" s="51">
        <v>1.5243E-2</v>
      </c>
      <c r="I1637" s="51">
        <v>1.8502000000000001E-2</v>
      </c>
      <c r="J1637" s="51">
        <v>2.2665999999999999E-2</v>
      </c>
      <c r="K1637" s="51">
        <v>2.0989000000000001E-2</v>
      </c>
      <c r="L1637" s="51">
        <v>2.8135E-2</v>
      </c>
      <c r="M1637" s="51">
        <v>1.5243E-2</v>
      </c>
      <c r="N1637" s="51">
        <v>3.4779999999999998E-2</v>
      </c>
      <c r="O1637" s="52">
        <v>120.7178</v>
      </c>
      <c r="P1637" s="50">
        <v>1270</v>
      </c>
      <c r="Q1637" s="52">
        <v>2751.17</v>
      </c>
      <c r="R1637" s="50">
        <v>5247.7999999999993</v>
      </c>
      <c r="S1637" s="30">
        <v>96.394000000000005</v>
      </c>
      <c r="T1637" s="50">
        <v>6.8125999999999998</v>
      </c>
      <c r="U1637" s="50">
        <v>6.8143000000000002</v>
      </c>
      <c r="V1637" s="50" t="s">
        <v>385</v>
      </c>
      <c r="W1637" s="22" t="s">
        <v>385</v>
      </c>
      <c r="X1637" s="22" t="s">
        <v>385</v>
      </c>
    </row>
    <row r="1638" spans="1:24" ht="18.75" customHeight="1">
      <c r="A1638" s="176">
        <v>42914</v>
      </c>
      <c r="B1638" s="50">
        <v>156.27850000000001</v>
      </c>
      <c r="C1638" s="50">
        <v>218.9991</v>
      </c>
      <c r="D1638" s="50"/>
      <c r="E1638" s="50">
        <v>10.029999999999999</v>
      </c>
      <c r="F1638" s="51">
        <v>1.0012E-2</v>
      </c>
      <c r="G1638" s="51">
        <v>1.3533E-2</v>
      </c>
      <c r="H1638" s="51">
        <v>1.5025999999999999E-2</v>
      </c>
      <c r="I1638" s="51">
        <v>1.8206E-2</v>
      </c>
      <c r="J1638" s="51">
        <v>2.2279E-2</v>
      </c>
      <c r="K1638" s="51">
        <v>2.0461E-2</v>
      </c>
      <c r="L1638" s="51">
        <v>2.7810000000000001E-2</v>
      </c>
      <c r="M1638" s="51">
        <v>1.5025999999999999E-2</v>
      </c>
      <c r="N1638" s="51">
        <v>3.474E-2</v>
      </c>
      <c r="O1638" s="52">
        <v>120.6634</v>
      </c>
      <c r="P1638" s="50">
        <v>1270</v>
      </c>
      <c r="Q1638" s="52">
        <v>2751.17</v>
      </c>
      <c r="R1638" s="50">
        <v>5247.7999999999993</v>
      </c>
      <c r="S1638" s="30">
        <v>97.426000000000002</v>
      </c>
      <c r="T1638" s="50">
        <v>6.8411</v>
      </c>
      <c r="U1638" s="50">
        <v>6.8541999999999996</v>
      </c>
      <c r="V1638" s="50" t="s">
        <v>385</v>
      </c>
      <c r="W1638" s="22" t="s">
        <v>385</v>
      </c>
      <c r="X1638" s="22" t="s">
        <v>385</v>
      </c>
    </row>
    <row r="1639" spans="1:24" ht="18.75" customHeight="1">
      <c r="A1639" s="176">
        <v>42913</v>
      </c>
      <c r="B1639" s="50">
        <v>156.30709999999999</v>
      </c>
      <c r="C1639" s="50">
        <v>219.5153</v>
      </c>
      <c r="D1639" s="50"/>
      <c r="E1639" s="50">
        <v>11.06</v>
      </c>
      <c r="F1639" s="51">
        <v>1.0012E-2</v>
      </c>
      <c r="G1639" s="51">
        <v>1.3691999999999999E-2</v>
      </c>
      <c r="H1639" s="51">
        <v>1.5188999999999999E-2</v>
      </c>
      <c r="I1639" s="51">
        <v>1.8114999999999999E-2</v>
      </c>
      <c r="J1639" s="51">
        <v>2.2051000000000001E-2</v>
      </c>
      <c r="K1639" s="51">
        <v>2.0388E-2</v>
      </c>
      <c r="L1639" s="51">
        <v>2.7518000000000001E-2</v>
      </c>
      <c r="M1639" s="51">
        <v>1.5188999999999999E-2</v>
      </c>
      <c r="N1639" s="51">
        <v>3.4720000000000001E-2</v>
      </c>
      <c r="O1639" s="52">
        <v>120.5067</v>
      </c>
      <c r="P1639" s="50">
        <v>1270</v>
      </c>
      <c r="Q1639" s="52">
        <v>2751.17</v>
      </c>
      <c r="R1639" s="50">
        <v>5247.7999999999993</v>
      </c>
      <c r="S1639" s="30">
        <v>97.263999999999996</v>
      </c>
      <c r="T1639" s="50">
        <v>6.8365999999999998</v>
      </c>
      <c r="U1639" s="50">
        <v>6.8362999999999996</v>
      </c>
      <c r="V1639" s="50" t="s">
        <v>385</v>
      </c>
      <c r="W1639" s="22" t="s">
        <v>385</v>
      </c>
      <c r="X1639" s="22" t="s">
        <v>385</v>
      </c>
    </row>
    <row r="1640" spans="1:24" ht="18.75" customHeight="1">
      <c r="A1640" s="176">
        <v>42912</v>
      </c>
      <c r="B1640" s="50">
        <v>156.5652</v>
      </c>
      <c r="C1640" s="50">
        <v>219.52170000000001</v>
      </c>
      <c r="D1640" s="50"/>
      <c r="E1640" s="50">
        <v>9.9</v>
      </c>
      <c r="F1640" s="51">
        <v>9.5010000000000008E-3</v>
      </c>
      <c r="G1640" s="51">
        <v>1.3323E-2</v>
      </c>
      <c r="H1640" s="51">
        <v>1.4782999999999999E-2</v>
      </c>
      <c r="I1640" s="51">
        <v>1.7565000000000001E-2</v>
      </c>
      <c r="J1640" s="51">
        <v>2.137E-2</v>
      </c>
      <c r="K1640" s="51">
        <v>1.9684E-2</v>
      </c>
      <c r="L1640" s="51">
        <v>2.6970000000000001E-2</v>
      </c>
      <c r="M1640" s="51">
        <v>1.4782999999999999E-2</v>
      </c>
      <c r="N1640" s="51">
        <v>3.5150000000000001E-2</v>
      </c>
      <c r="O1640" s="52">
        <v>120.4524</v>
      </c>
      <c r="P1640" s="50">
        <v>1270</v>
      </c>
      <c r="Q1640" s="52">
        <v>2751.17</v>
      </c>
      <c r="R1640" s="50">
        <v>5247.7999999999993</v>
      </c>
      <c r="S1640" s="30">
        <v>97.593000000000004</v>
      </c>
      <c r="T1640" s="50">
        <v>6.8348000000000004</v>
      </c>
      <c r="U1640" s="50">
        <v>6.8371000000000004</v>
      </c>
      <c r="V1640" s="50" t="s">
        <v>385</v>
      </c>
      <c r="W1640" s="22" t="s">
        <v>385</v>
      </c>
      <c r="X1640" s="22" t="s">
        <v>385</v>
      </c>
    </row>
    <row r="1641" spans="1:24" ht="18.75" customHeight="1">
      <c r="A1641" s="176">
        <v>42909</v>
      </c>
      <c r="B1641" s="50">
        <v>156.47040000000001</v>
      </c>
      <c r="C1641" s="50">
        <v>219.38059999999999</v>
      </c>
      <c r="D1641" s="50"/>
      <c r="E1641" s="50">
        <v>10.02</v>
      </c>
      <c r="F1641" s="51">
        <v>9.5010000000000008E-3</v>
      </c>
      <c r="G1641" s="51">
        <v>1.3403999999999999E-2</v>
      </c>
      <c r="H1641" s="51">
        <v>1.4784E-2</v>
      </c>
      <c r="I1641" s="51">
        <v>1.7565000000000001E-2</v>
      </c>
      <c r="J1641" s="51">
        <v>2.1423000000000001E-2</v>
      </c>
      <c r="K1641" s="51">
        <v>1.9732E-2</v>
      </c>
      <c r="L1641" s="51">
        <v>2.7154999999999999E-2</v>
      </c>
      <c r="M1641" s="51">
        <v>1.4784E-2</v>
      </c>
      <c r="N1641" s="51">
        <v>3.5430000000000003E-2</v>
      </c>
      <c r="O1641" s="52">
        <v>120.3871</v>
      </c>
      <c r="P1641" s="50">
        <v>1270</v>
      </c>
      <c r="Q1641" s="52">
        <v>2751.17</v>
      </c>
      <c r="R1641" s="50">
        <v>5247.7999999999993</v>
      </c>
      <c r="S1641" s="30">
        <v>97.558999999999997</v>
      </c>
      <c r="T1641" s="50">
        <v>6.8295000000000003</v>
      </c>
      <c r="U1641" s="50">
        <v>6.8311999999999999</v>
      </c>
      <c r="V1641" s="50" t="s">
        <v>385</v>
      </c>
      <c r="W1641" s="22" t="s">
        <v>385</v>
      </c>
      <c r="X1641" s="22" t="s">
        <v>385</v>
      </c>
    </row>
    <row r="1642" spans="1:24" ht="18.75" customHeight="1">
      <c r="A1642" s="176">
        <v>42908</v>
      </c>
      <c r="B1642" s="50">
        <v>156.39930000000001</v>
      </c>
      <c r="C1642" s="50">
        <v>219.44110000000001</v>
      </c>
      <c r="D1642" s="50"/>
      <c r="E1642" s="50">
        <v>10.48</v>
      </c>
      <c r="F1642" s="51">
        <v>9.4509999999999993E-3</v>
      </c>
      <c r="G1642" s="51">
        <v>1.3401E-2</v>
      </c>
      <c r="H1642" s="51">
        <v>1.4811E-2</v>
      </c>
      <c r="I1642" s="51">
        <v>1.7582E-2</v>
      </c>
      <c r="J1642" s="51">
        <v>2.1477E-2</v>
      </c>
      <c r="K1642" s="51">
        <v>1.9781E-2</v>
      </c>
      <c r="L1642" s="51">
        <v>2.7163E-2</v>
      </c>
      <c r="M1642" s="51">
        <v>1.4811E-2</v>
      </c>
      <c r="N1642" s="51">
        <v>3.5180000000000003E-2</v>
      </c>
      <c r="O1642" s="52">
        <v>120.3505</v>
      </c>
      <c r="P1642" s="50">
        <v>1270</v>
      </c>
      <c r="Q1642" s="52">
        <v>2751.17</v>
      </c>
      <c r="R1642" s="50">
        <v>5247.7999999999993</v>
      </c>
      <c r="S1642" s="30">
        <v>97.76</v>
      </c>
      <c r="T1642" s="50">
        <v>6.8292000000000002</v>
      </c>
      <c r="U1642" s="50">
        <v>6.8236999999999997</v>
      </c>
      <c r="V1642" s="50" t="s">
        <v>385</v>
      </c>
      <c r="W1642" s="22" t="s">
        <v>385</v>
      </c>
      <c r="X1642" s="22" t="s">
        <v>385</v>
      </c>
    </row>
    <row r="1643" spans="1:24" ht="18.75" customHeight="1">
      <c r="A1643" s="176">
        <v>42907</v>
      </c>
      <c r="B1643" s="50">
        <v>156.40600000000001</v>
      </c>
      <c r="C1643" s="50">
        <v>220.36510000000001</v>
      </c>
      <c r="D1643" s="50"/>
      <c r="E1643" s="50">
        <v>10.75</v>
      </c>
      <c r="F1643" s="51">
        <v>9.8080000000000007E-3</v>
      </c>
      <c r="G1643" s="51">
        <v>1.3481E-2</v>
      </c>
      <c r="H1643" s="51">
        <v>1.4973E-2</v>
      </c>
      <c r="I1643" s="51">
        <v>1.7731E-2</v>
      </c>
      <c r="J1643" s="51">
        <v>2.1634E-2</v>
      </c>
      <c r="K1643" s="51">
        <v>1.9927E-2</v>
      </c>
      <c r="L1643" s="51">
        <v>2.7274E-2</v>
      </c>
      <c r="M1643" s="51">
        <v>1.4973E-2</v>
      </c>
      <c r="N1643" s="51">
        <v>3.5180000000000003E-2</v>
      </c>
      <c r="O1643" s="52">
        <v>120.28870000000001</v>
      </c>
      <c r="P1643" s="50">
        <v>1270</v>
      </c>
      <c r="Q1643" s="52">
        <v>2751.17</v>
      </c>
      <c r="R1643" s="50">
        <v>5247.7999999999993</v>
      </c>
      <c r="S1643" s="30">
        <v>97.548000000000002</v>
      </c>
      <c r="T1643" s="50">
        <v>6.8194999999999997</v>
      </c>
      <c r="U1643" s="50">
        <v>6.8292000000000002</v>
      </c>
      <c r="V1643" s="50" t="s">
        <v>385</v>
      </c>
      <c r="W1643" s="22" t="s">
        <v>385</v>
      </c>
      <c r="X1643" s="22" t="s">
        <v>385</v>
      </c>
    </row>
    <row r="1644" spans="1:24" ht="18.75" customHeight="1">
      <c r="A1644" s="176">
        <v>42906</v>
      </c>
      <c r="B1644" s="50">
        <v>156.429</v>
      </c>
      <c r="C1644" s="50">
        <v>220.49459999999999</v>
      </c>
      <c r="D1644" s="50"/>
      <c r="E1644" s="50">
        <v>10.86</v>
      </c>
      <c r="F1644" s="51">
        <v>1.0114E-2</v>
      </c>
      <c r="G1644" s="51">
        <v>1.3439E-2</v>
      </c>
      <c r="H1644" s="51">
        <v>1.4973E-2</v>
      </c>
      <c r="I1644" s="51">
        <v>1.7631999999999998E-2</v>
      </c>
      <c r="J1644" s="51">
        <v>2.1565000000000001E-2</v>
      </c>
      <c r="K1644" s="51">
        <v>1.9806000000000001E-2</v>
      </c>
      <c r="L1644" s="51">
        <v>2.7385E-2</v>
      </c>
      <c r="M1644" s="51">
        <v>1.4973E-2</v>
      </c>
      <c r="N1644" s="51">
        <v>3.5180000000000003E-2</v>
      </c>
      <c r="O1644" s="52">
        <v>120.21250000000001</v>
      </c>
      <c r="P1644" s="50">
        <v>1270</v>
      </c>
      <c r="Q1644" s="52">
        <v>2751.17</v>
      </c>
      <c r="R1644" s="50">
        <v>5247.7999999999993</v>
      </c>
      <c r="S1644" s="30">
        <v>97.164000000000001</v>
      </c>
      <c r="T1644" s="50">
        <v>6.8105000000000002</v>
      </c>
      <c r="U1644" s="50">
        <v>6.8125999999999998</v>
      </c>
      <c r="V1644" s="50" t="s">
        <v>385</v>
      </c>
      <c r="W1644" s="22" t="s">
        <v>385</v>
      </c>
      <c r="X1644" s="22" t="s">
        <v>385</v>
      </c>
    </row>
    <row r="1645" spans="1:24" ht="18.75" customHeight="1">
      <c r="A1645" s="176">
        <v>42905</v>
      </c>
      <c r="B1645" s="50">
        <v>156.1781</v>
      </c>
      <c r="C1645" s="50">
        <v>220.61519999999999</v>
      </c>
      <c r="D1645" s="50"/>
      <c r="E1645" s="50">
        <v>10.37</v>
      </c>
      <c r="F1645" s="51">
        <v>1.001E-2</v>
      </c>
      <c r="G1645" s="51">
        <v>1.3559999999999999E-2</v>
      </c>
      <c r="H1645" s="51">
        <v>1.5214999999999999E-2</v>
      </c>
      <c r="I1645" s="51">
        <v>1.788E-2</v>
      </c>
      <c r="J1645" s="51">
        <v>2.1878999999999999E-2</v>
      </c>
      <c r="K1645" s="51">
        <v>2.0119999999999999E-2</v>
      </c>
      <c r="L1645" s="51">
        <v>2.7848999999999999E-2</v>
      </c>
      <c r="M1645" s="51">
        <v>1.5214999999999999E-2</v>
      </c>
      <c r="N1645" s="51">
        <v>3.5150000000000001E-2</v>
      </c>
      <c r="O1645" s="52">
        <v>120.15779999999999</v>
      </c>
      <c r="P1645" s="50">
        <v>1270</v>
      </c>
      <c r="Q1645" s="52">
        <v>2751.17</v>
      </c>
      <c r="R1645" s="50">
        <v>5247.7999999999993</v>
      </c>
      <c r="S1645" s="30">
        <v>97.433000000000007</v>
      </c>
      <c r="T1645" s="50">
        <v>6.8078000000000003</v>
      </c>
      <c r="U1645" s="50">
        <v>6.8068999999999997</v>
      </c>
      <c r="V1645" s="50" t="s">
        <v>385</v>
      </c>
      <c r="W1645" s="22" t="s">
        <v>385</v>
      </c>
      <c r="X1645" s="22" t="s">
        <v>385</v>
      </c>
    </row>
    <row r="1646" spans="1:24" ht="18.75" customHeight="1">
      <c r="A1646" s="176">
        <v>42902</v>
      </c>
      <c r="B1646" s="50">
        <v>156.3417</v>
      </c>
      <c r="C1646" s="50">
        <v>220.6241</v>
      </c>
      <c r="D1646" s="50"/>
      <c r="E1646" s="50">
        <v>10.38</v>
      </c>
      <c r="F1646" s="51">
        <v>1.0011000000000001E-2</v>
      </c>
      <c r="G1646" s="51">
        <v>1.3150999999999999E-2</v>
      </c>
      <c r="H1646" s="51">
        <v>1.4732E-2</v>
      </c>
      <c r="I1646" s="51">
        <v>1.7433000000000001E-2</v>
      </c>
      <c r="J1646" s="51">
        <v>2.1513999999999998E-2</v>
      </c>
      <c r="K1646" s="51">
        <v>1.9685000000000001E-2</v>
      </c>
      <c r="L1646" s="51">
        <v>2.7751999999999999E-2</v>
      </c>
      <c r="M1646" s="51">
        <v>1.4732E-2</v>
      </c>
      <c r="N1646" s="51">
        <v>3.567E-2</v>
      </c>
      <c r="O1646" s="52">
        <v>120.11960000000001</v>
      </c>
      <c r="P1646" s="50">
        <v>1270</v>
      </c>
      <c r="Q1646" s="52">
        <v>2751.17</v>
      </c>
      <c r="R1646" s="50">
        <v>5247.7999999999993</v>
      </c>
      <c r="S1646" s="30">
        <v>96.938999999999993</v>
      </c>
      <c r="T1646" s="50">
        <v>6.7916999999999996</v>
      </c>
      <c r="U1646" s="50">
        <v>6.7859999999999996</v>
      </c>
      <c r="V1646" s="50" t="s">
        <v>385</v>
      </c>
      <c r="W1646" s="22" t="s">
        <v>385</v>
      </c>
      <c r="X1646" s="22" t="s">
        <v>385</v>
      </c>
    </row>
    <row r="1647" spans="1:24" ht="18.75" customHeight="1">
      <c r="A1647" s="176">
        <v>42901</v>
      </c>
      <c r="B1647" s="50">
        <v>156.21080000000001</v>
      </c>
      <c r="C1647" s="50">
        <v>220.6866</v>
      </c>
      <c r="D1647" s="50"/>
      <c r="E1647" s="50">
        <v>10.9</v>
      </c>
      <c r="F1647" s="51">
        <v>1.0011000000000001E-2</v>
      </c>
      <c r="G1647" s="51">
        <v>1.3514E-2</v>
      </c>
      <c r="H1647" s="51">
        <v>1.4945999999999999E-2</v>
      </c>
      <c r="I1647" s="51">
        <v>1.7631999999999998E-2</v>
      </c>
      <c r="J1647" s="51">
        <v>2.1637E-2</v>
      </c>
      <c r="K1647" s="51">
        <v>1.9854E-2</v>
      </c>
      <c r="L1647" s="51">
        <v>2.7872000000000001E-2</v>
      </c>
      <c r="M1647" s="51">
        <v>1.4945999999999999E-2</v>
      </c>
      <c r="N1647" s="51">
        <v>3.5589999999999997E-2</v>
      </c>
      <c r="O1647" s="52">
        <v>120.0911</v>
      </c>
      <c r="P1647" s="50">
        <v>1270</v>
      </c>
      <c r="Q1647" s="52">
        <v>2751.17</v>
      </c>
      <c r="R1647" s="50">
        <v>5247.7999999999993</v>
      </c>
      <c r="S1647" s="30">
        <v>96.974999999999994</v>
      </c>
      <c r="T1647" s="50">
        <v>6.7991000000000001</v>
      </c>
      <c r="U1647" s="50">
        <v>6.7882999999999996</v>
      </c>
      <c r="V1647" s="50" t="s">
        <v>385</v>
      </c>
      <c r="W1647" s="22" t="s">
        <v>385</v>
      </c>
      <c r="X1647" s="22" t="s">
        <v>385</v>
      </c>
    </row>
    <row r="1648" spans="1:24" ht="18.75" customHeight="1">
      <c r="A1648" s="176">
        <v>42900</v>
      </c>
      <c r="B1648" s="50">
        <v>156.34800000000001</v>
      </c>
      <c r="C1648" s="50">
        <v>220.56880000000001</v>
      </c>
      <c r="D1648" s="50"/>
      <c r="E1648" s="50">
        <v>10.64</v>
      </c>
      <c r="F1648" s="51">
        <v>1.0012E-2</v>
      </c>
      <c r="G1648" s="51">
        <v>1.3310000000000001E-2</v>
      </c>
      <c r="H1648" s="51">
        <v>1.4652999999999999E-2</v>
      </c>
      <c r="I1648" s="51">
        <v>1.7153000000000002E-2</v>
      </c>
      <c r="J1648" s="51">
        <v>2.1256000000000001E-2</v>
      </c>
      <c r="K1648" s="51">
        <v>1.9421000000000001E-2</v>
      </c>
      <c r="L1648" s="51">
        <v>2.7692000000000001E-2</v>
      </c>
      <c r="M1648" s="51">
        <v>1.4652999999999999E-2</v>
      </c>
      <c r="N1648" s="51">
        <v>3.5700000000000003E-2</v>
      </c>
      <c r="O1648" s="52">
        <v>120.0806</v>
      </c>
      <c r="P1648" s="50">
        <v>1270</v>
      </c>
      <c r="Q1648" s="52">
        <v>2751.17</v>
      </c>
      <c r="R1648" s="50">
        <v>5247.7999999999993</v>
      </c>
      <c r="S1648" s="30">
        <v>97.138000000000005</v>
      </c>
      <c r="T1648" s="50">
        <v>6.7981999999999996</v>
      </c>
      <c r="U1648" s="50">
        <v>6.7956000000000003</v>
      </c>
      <c r="V1648" s="50" t="s">
        <v>385</v>
      </c>
      <c r="W1648" s="22" t="s">
        <v>385</v>
      </c>
      <c r="X1648" s="22" t="s">
        <v>385</v>
      </c>
    </row>
    <row r="1649" spans="1:24" ht="18.75" customHeight="1">
      <c r="A1649" s="176">
        <v>42899</v>
      </c>
      <c r="B1649" s="50">
        <v>155.92429999999999</v>
      </c>
      <c r="C1649" s="50">
        <v>220.4761</v>
      </c>
      <c r="D1649" s="50"/>
      <c r="E1649" s="50">
        <v>10.42</v>
      </c>
      <c r="F1649" s="51">
        <v>9.9609999999999994E-3</v>
      </c>
      <c r="G1649" s="51">
        <v>1.3632999999999999E-2</v>
      </c>
      <c r="H1649" s="51">
        <v>1.508E-2</v>
      </c>
      <c r="I1649" s="51">
        <v>1.7812999999999999E-2</v>
      </c>
      <c r="J1649" s="51">
        <v>2.2109E-2</v>
      </c>
      <c r="K1649" s="51">
        <v>2.0192999999999999E-2</v>
      </c>
      <c r="L1649" s="51">
        <v>2.8648E-2</v>
      </c>
      <c r="M1649" s="51">
        <v>1.508E-2</v>
      </c>
      <c r="N1649" s="51">
        <v>3.5819999999999998E-2</v>
      </c>
      <c r="O1649" s="52">
        <v>119.9884</v>
      </c>
      <c r="P1649" s="50">
        <v>1270</v>
      </c>
      <c r="Q1649" s="52">
        <v>2751.17</v>
      </c>
      <c r="R1649" s="50">
        <v>5247.7999999999993</v>
      </c>
      <c r="S1649" s="30">
        <v>97.274000000000001</v>
      </c>
      <c r="T1649" s="50">
        <v>6.798</v>
      </c>
      <c r="U1649" s="50">
        <v>6.7869000000000002</v>
      </c>
      <c r="V1649" s="50" t="s">
        <v>385</v>
      </c>
      <c r="W1649" s="22" t="s">
        <v>385</v>
      </c>
      <c r="X1649" s="22" t="s">
        <v>385</v>
      </c>
    </row>
    <row r="1650" spans="1:24">
      <c r="A1650" s="176">
        <v>42898</v>
      </c>
      <c r="B1650" s="50">
        <v>155.90790000000001</v>
      </c>
      <c r="C1650" s="50">
        <v>220.45189999999999</v>
      </c>
      <c r="D1650" s="50"/>
      <c r="E1650" s="50">
        <v>11.46</v>
      </c>
      <c r="F1650" s="51">
        <v>9.9590000000000008E-3</v>
      </c>
      <c r="G1650" s="51">
        <v>1.3551000000000001E-2</v>
      </c>
      <c r="H1650" s="51">
        <v>1.4862E-2</v>
      </c>
      <c r="I1650" s="51">
        <v>1.7780000000000001E-2</v>
      </c>
      <c r="J1650" s="51">
        <v>2.2145000000000001E-2</v>
      </c>
      <c r="K1650" s="51">
        <v>2.0216999999999999E-2</v>
      </c>
      <c r="L1650" s="51">
        <v>2.8694000000000001E-2</v>
      </c>
      <c r="M1650" s="51">
        <v>1.4862E-2</v>
      </c>
      <c r="N1650" s="51">
        <v>3.5779999999999999E-2</v>
      </c>
      <c r="O1650" s="52">
        <v>119.9752</v>
      </c>
      <c r="P1650" s="50">
        <v>1270</v>
      </c>
      <c r="Q1650" s="52">
        <v>2751.17</v>
      </c>
      <c r="R1650" s="50">
        <v>5247.7999999999993</v>
      </c>
      <c r="S1650" s="30">
        <v>96.918000000000006</v>
      </c>
      <c r="T1650" s="50">
        <v>6.8003</v>
      </c>
      <c r="U1650" s="50">
        <v>6.7826000000000004</v>
      </c>
      <c r="V1650" s="50" t="s">
        <v>385</v>
      </c>
      <c r="W1650" s="22" t="s">
        <v>385</v>
      </c>
      <c r="X1650" s="22" t="s">
        <v>385</v>
      </c>
    </row>
    <row r="1651" spans="1:24">
      <c r="A1651" s="176">
        <v>42895</v>
      </c>
      <c r="B1651" s="50">
        <v>155.9547</v>
      </c>
      <c r="C1651" s="50">
        <v>220.37780000000001</v>
      </c>
      <c r="D1651" s="50"/>
      <c r="E1651" s="50">
        <v>10.7</v>
      </c>
      <c r="F1651" s="51">
        <v>9.9600000000000001E-3</v>
      </c>
      <c r="G1651" s="51">
        <v>1.3346999999999999E-2</v>
      </c>
      <c r="H1651" s="51">
        <v>1.478E-2</v>
      </c>
      <c r="I1651" s="51">
        <v>1.7663999999999999E-2</v>
      </c>
      <c r="J1651" s="51">
        <v>2.2005E-2</v>
      </c>
      <c r="K1651" s="51">
        <v>2.0095999999999999E-2</v>
      </c>
      <c r="L1651" s="51">
        <v>2.8556000000000002E-2</v>
      </c>
      <c r="M1651" s="51">
        <v>1.478E-2</v>
      </c>
      <c r="N1651" s="51">
        <v>3.6069999999999998E-2</v>
      </c>
      <c r="O1651" s="52">
        <v>119.9063</v>
      </c>
      <c r="P1651" s="50">
        <v>1270</v>
      </c>
      <c r="Q1651" s="52">
        <v>2751.17</v>
      </c>
      <c r="R1651" s="50">
        <v>5247.7999999999993</v>
      </c>
      <c r="S1651" s="30">
        <v>96.748000000000005</v>
      </c>
      <c r="T1651" s="50">
        <v>6.7957999999999998</v>
      </c>
      <c r="U1651" s="50">
        <v>6.7742000000000004</v>
      </c>
      <c r="V1651" s="50" t="s">
        <v>385</v>
      </c>
      <c r="W1651" s="22" t="s">
        <v>385</v>
      </c>
      <c r="X1651" s="22" t="s">
        <v>385</v>
      </c>
    </row>
    <row r="1652" spans="1:24">
      <c r="A1652" s="176">
        <v>42894</v>
      </c>
      <c r="B1652" s="50">
        <v>155.97929999999999</v>
      </c>
      <c r="C1652" s="50">
        <v>220.2576</v>
      </c>
      <c r="D1652" s="50"/>
      <c r="E1652" s="50">
        <v>10.16</v>
      </c>
      <c r="F1652" s="51">
        <v>9.9100000000000004E-3</v>
      </c>
      <c r="G1652" s="51">
        <v>1.3143E-2</v>
      </c>
      <c r="H1652" s="51">
        <v>1.4534999999999999E-2</v>
      </c>
      <c r="I1652" s="51">
        <v>1.7482999999999999E-2</v>
      </c>
      <c r="J1652" s="51">
        <v>2.1885000000000002E-2</v>
      </c>
      <c r="K1652" s="51">
        <v>1.9951E-2</v>
      </c>
      <c r="L1652" s="51">
        <v>2.8510000000000001E-2</v>
      </c>
      <c r="M1652" s="51">
        <v>1.4534999999999999E-2</v>
      </c>
      <c r="N1652" s="51">
        <v>3.628E-2</v>
      </c>
      <c r="O1652" s="52">
        <v>119.8954</v>
      </c>
      <c r="P1652" s="50">
        <v>1270</v>
      </c>
      <c r="Q1652" s="52">
        <v>2751.17</v>
      </c>
      <c r="R1652" s="50">
        <v>5247.7999999999993</v>
      </c>
      <c r="S1652" s="30">
        <v>96.635999999999996</v>
      </c>
      <c r="T1652" s="50">
        <v>6.7952000000000004</v>
      </c>
      <c r="U1652" s="50">
        <v>6.7560000000000002</v>
      </c>
      <c r="V1652" s="50" t="s">
        <v>385</v>
      </c>
      <c r="W1652" s="22" t="s">
        <v>385</v>
      </c>
      <c r="X1652" s="22" t="s">
        <v>385</v>
      </c>
    </row>
    <row r="1653" spans="1:24">
      <c r="A1653" s="176">
        <v>42893</v>
      </c>
      <c r="B1653" s="50">
        <v>156.0274</v>
      </c>
      <c r="C1653" s="50">
        <v>220.2533</v>
      </c>
      <c r="D1653" s="50"/>
      <c r="E1653" s="50">
        <v>10.39</v>
      </c>
      <c r="F1653" s="51">
        <v>9.8589999999999997E-3</v>
      </c>
      <c r="G1653" s="51">
        <v>1.3061E-2</v>
      </c>
      <c r="H1653" s="51">
        <v>1.448E-2</v>
      </c>
      <c r="I1653" s="51">
        <v>1.7385000000000001E-2</v>
      </c>
      <c r="J1653" s="51">
        <v>2.1728999999999998E-2</v>
      </c>
      <c r="K1653" s="51">
        <v>1.9831000000000001E-2</v>
      </c>
      <c r="L1653" s="51">
        <v>2.8365999999999999E-2</v>
      </c>
      <c r="M1653" s="51">
        <v>1.448E-2</v>
      </c>
      <c r="N1653" s="51">
        <v>3.6420000000000001E-2</v>
      </c>
      <c r="O1653" s="52">
        <v>119.8909</v>
      </c>
      <c r="P1653" s="50">
        <v>1270</v>
      </c>
      <c r="Q1653" s="52">
        <v>2751.17</v>
      </c>
      <c r="R1653" s="50">
        <v>5247.7999999999993</v>
      </c>
      <c r="S1653" s="30">
        <v>96.799000000000007</v>
      </c>
      <c r="T1653" s="50">
        <v>6.8040000000000003</v>
      </c>
      <c r="U1653" s="50">
        <v>6.7816999999999998</v>
      </c>
      <c r="V1653" s="50" t="s">
        <v>385</v>
      </c>
      <c r="W1653" s="22" t="s">
        <v>385</v>
      </c>
      <c r="X1653" s="22" t="s">
        <v>385</v>
      </c>
    </row>
    <row r="1654" spans="1:24">
      <c r="A1654" s="176">
        <v>42892</v>
      </c>
      <c r="B1654" s="50">
        <v>156.1782</v>
      </c>
      <c r="C1654" s="50">
        <v>220.20529999999999</v>
      </c>
      <c r="D1654" s="50"/>
      <c r="E1654" s="50">
        <v>10.45</v>
      </c>
      <c r="F1654" s="51">
        <v>9.7059999999999994E-3</v>
      </c>
      <c r="G1654" s="51">
        <v>1.294E-2</v>
      </c>
      <c r="H1654" s="51">
        <v>1.4208999999999999E-2</v>
      </c>
      <c r="I1654" s="51">
        <v>1.7138E-2</v>
      </c>
      <c r="J1654" s="51">
        <v>2.1451000000000001E-2</v>
      </c>
      <c r="K1654" s="51">
        <v>1.9567000000000001E-2</v>
      </c>
      <c r="L1654" s="51">
        <v>2.8115000000000001E-2</v>
      </c>
      <c r="M1654" s="51">
        <v>1.4208999999999999E-2</v>
      </c>
      <c r="N1654" s="51">
        <v>3.5799999999999998E-2</v>
      </c>
      <c r="O1654" s="52">
        <v>119.8563</v>
      </c>
      <c r="P1654" s="50">
        <v>1270</v>
      </c>
      <c r="Q1654" s="52">
        <v>2751.17</v>
      </c>
      <c r="R1654" s="50">
        <v>5247.7999999999993</v>
      </c>
      <c r="S1654" s="30">
        <v>96.715000000000003</v>
      </c>
      <c r="T1654" s="50">
        <v>6.81</v>
      </c>
      <c r="U1654" s="50">
        <v>6.7766000000000002</v>
      </c>
      <c r="V1654" s="50" t="s">
        <v>385</v>
      </c>
      <c r="W1654" s="22" t="s">
        <v>385</v>
      </c>
      <c r="X1654" s="22" t="s">
        <v>385</v>
      </c>
    </row>
    <row r="1655" spans="1:24">
      <c r="A1655" s="176">
        <v>42891</v>
      </c>
      <c r="B1655" s="50">
        <v>155.9915</v>
      </c>
      <c r="C1655" s="50">
        <v>220.08860000000001</v>
      </c>
      <c r="D1655" s="50"/>
      <c r="E1655" s="50">
        <v>10.07</v>
      </c>
      <c r="F1655" s="51">
        <v>9.7050000000000001E-3</v>
      </c>
      <c r="G1655" s="51">
        <v>1.302E-2</v>
      </c>
      <c r="H1655" s="51">
        <v>1.4427000000000001E-2</v>
      </c>
      <c r="I1655" s="51">
        <v>1.7417999999999999E-2</v>
      </c>
      <c r="J1655" s="51">
        <v>2.1817E-2</v>
      </c>
      <c r="K1655" s="51">
        <v>1.9952000000000001E-2</v>
      </c>
      <c r="L1655" s="51">
        <v>2.8365999999999999E-2</v>
      </c>
      <c r="M1655" s="51">
        <v>1.4427000000000001E-2</v>
      </c>
      <c r="N1655" s="51">
        <v>3.5909999999999997E-2</v>
      </c>
      <c r="O1655" s="52">
        <v>119.8995</v>
      </c>
      <c r="P1655" s="50">
        <v>1270</v>
      </c>
      <c r="Q1655" s="52">
        <v>2751.17</v>
      </c>
      <c r="R1655" s="50">
        <v>5247.7999999999993</v>
      </c>
      <c r="S1655" s="30">
        <v>97.197999999999993</v>
      </c>
      <c r="T1655" s="50">
        <v>6.8083</v>
      </c>
      <c r="U1655" s="50">
        <v>6.75</v>
      </c>
      <c r="V1655" s="50" t="s">
        <v>385</v>
      </c>
      <c r="W1655" s="22" t="s">
        <v>385</v>
      </c>
      <c r="X1655" s="22" t="s">
        <v>385</v>
      </c>
    </row>
    <row r="1656" spans="1:24">
      <c r="A1656" s="176">
        <v>42888</v>
      </c>
      <c r="B1656" s="50">
        <v>156.06559999999999</v>
      </c>
      <c r="C1656" s="50">
        <v>219.78479999999999</v>
      </c>
      <c r="D1656" s="50"/>
      <c r="E1656" s="50">
        <v>9.75</v>
      </c>
      <c r="F1656" s="51">
        <v>9.7050000000000001E-3</v>
      </c>
      <c r="G1656" s="51">
        <v>1.2879E-2</v>
      </c>
      <c r="H1656" s="51">
        <v>1.4237E-2</v>
      </c>
      <c r="I1656" s="51">
        <v>1.7187999999999998E-2</v>
      </c>
      <c r="J1656" s="51">
        <v>2.1590999999999999E-2</v>
      </c>
      <c r="K1656" s="51">
        <v>1.9710999999999999E-2</v>
      </c>
      <c r="L1656" s="51">
        <v>2.81E-2</v>
      </c>
      <c r="M1656" s="51">
        <v>1.4237E-2</v>
      </c>
      <c r="N1656" s="51">
        <v>3.5999999999999997E-2</v>
      </c>
      <c r="O1656" s="52">
        <v>119.98180000000001</v>
      </c>
      <c r="P1656" s="50">
        <v>1270</v>
      </c>
      <c r="Q1656" s="52">
        <v>2751.17</v>
      </c>
      <c r="R1656" s="50">
        <v>5247.7999999999993</v>
      </c>
      <c r="S1656" s="30">
        <v>96.921999999999997</v>
      </c>
      <c r="T1656" s="50">
        <v>6.8179999999999996</v>
      </c>
      <c r="U1656" s="50">
        <v>6.7462</v>
      </c>
      <c r="V1656" s="50" t="s">
        <v>385</v>
      </c>
      <c r="W1656" s="22" t="s">
        <v>385</v>
      </c>
      <c r="X1656" s="22" t="s">
        <v>385</v>
      </c>
    </row>
    <row r="1657" spans="1:24">
      <c r="A1657" s="176">
        <v>42887</v>
      </c>
      <c r="B1657" s="50">
        <v>155.72819999999999</v>
      </c>
      <c r="C1657" s="50">
        <v>219.65379999999999</v>
      </c>
      <c r="D1657" s="50"/>
      <c r="E1657" s="50">
        <v>9.89</v>
      </c>
      <c r="F1657" s="51">
        <v>9.7059999999999994E-3</v>
      </c>
      <c r="G1657" s="51">
        <v>1.2898E-2</v>
      </c>
      <c r="H1657" s="51">
        <v>1.4375000000000001E-2</v>
      </c>
      <c r="I1657" s="51">
        <v>1.7614999999999999E-2</v>
      </c>
      <c r="J1657" s="51">
        <v>2.2114000000000002E-2</v>
      </c>
      <c r="K1657" s="51">
        <v>2.0192000000000002E-2</v>
      </c>
      <c r="L1657" s="51">
        <v>2.8625999999999999E-2</v>
      </c>
      <c r="M1657" s="51">
        <v>1.4375000000000001E-2</v>
      </c>
      <c r="N1657" s="51">
        <v>3.5860000000000003E-2</v>
      </c>
      <c r="O1657" s="52">
        <v>120.01779999999999</v>
      </c>
      <c r="P1657" s="50">
        <v>1270</v>
      </c>
      <c r="Q1657" s="52">
        <v>2751.59</v>
      </c>
      <c r="R1657" s="50">
        <v>5280</v>
      </c>
      <c r="S1657" s="30">
        <v>97.28</v>
      </c>
      <c r="T1657" s="50">
        <v>6.8555000000000001</v>
      </c>
      <c r="U1657" s="50">
        <v>6.8246000000000002</v>
      </c>
      <c r="V1657" s="50" t="s">
        <v>385</v>
      </c>
      <c r="W1657" s="22" t="s">
        <v>385</v>
      </c>
      <c r="X1657" s="22" t="s">
        <v>385</v>
      </c>
    </row>
    <row r="1658" spans="1:24">
      <c r="A1658" s="176">
        <v>42886</v>
      </c>
      <c r="B1658" s="50">
        <v>155.7697</v>
      </c>
      <c r="C1658" s="50">
        <v>219.5797</v>
      </c>
      <c r="D1658" s="50"/>
      <c r="E1658" s="50">
        <v>10.41</v>
      </c>
      <c r="F1658" s="51">
        <v>9.7059999999999994E-3</v>
      </c>
      <c r="G1658" s="51">
        <v>1.2818E-2</v>
      </c>
      <c r="H1658" s="51">
        <v>1.4322E-2</v>
      </c>
      <c r="I1658" s="51">
        <v>1.7516E-2</v>
      </c>
      <c r="J1658" s="51">
        <v>2.2027999999999999E-2</v>
      </c>
      <c r="K1658" s="51">
        <v>2.0167999999999998E-2</v>
      </c>
      <c r="L1658" s="51">
        <v>2.8634E-2</v>
      </c>
      <c r="M1658" s="51">
        <v>1.4322E-2</v>
      </c>
      <c r="N1658" s="51">
        <v>3.6069999999999998E-2</v>
      </c>
      <c r="O1658" s="52">
        <v>120.00579999999999</v>
      </c>
      <c r="P1658" s="50">
        <v>1270</v>
      </c>
      <c r="Q1658" s="52">
        <v>2751.59</v>
      </c>
      <c r="R1658" s="50">
        <v>5280</v>
      </c>
      <c r="S1658" s="30">
        <v>97.441999999999993</v>
      </c>
      <c r="T1658" s="50">
        <v>6.8555000000000001</v>
      </c>
      <c r="U1658" s="50">
        <v>6.8208000000000002</v>
      </c>
      <c r="V1658" s="50" t="s">
        <v>385</v>
      </c>
      <c r="W1658" s="22" t="s">
        <v>385</v>
      </c>
      <c r="X1658" s="22" t="s">
        <v>385</v>
      </c>
    </row>
    <row r="1659" spans="1:24">
      <c r="A1659" s="176">
        <v>42885</v>
      </c>
      <c r="B1659" s="50">
        <v>155.6491</v>
      </c>
      <c r="C1659" s="50">
        <v>219.5746</v>
      </c>
      <c r="D1659" s="50"/>
      <c r="E1659" s="50">
        <v>10.38</v>
      </c>
      <c r="F1659" s="51">
        <v>9.2969999999999997E-3</v>
      </c>
      <c r="G1659" s="51">
        <v>1.2836999999999999E-2</v>
      </c>
      <c r="H1659" s="51">
        <v>1.4322E-2</v>
      </c>
      <c r="I1659" s="51">
        <v>1.7548999999999999E-2</v>
      </c>
      <c r="J1659" s="51">
        <v>2.2098E-2</v>
      </c>
      <c r="K1659" s="51">
        <v>2.0240999999999999E-2</v>
      </c>
      <c r="L1659" s="51">
        <v>2.8771999999999999E-2</v>
      </c>
      <c r="M1659" s="51">
        <v>1.4322E-2</v>
      </c>
      <c r="N1659" s="51">
        <v>3.653E-2</v>
      </c>
      <c r="O1659" s="52">
        <v>119.9661</v>
      </c>
      <c r="P1659" s="50">
        <v>1270</v>
      </c>
      <c r="Q1659" s="52">
        <v>2751.59</v>
      </c>
      <c r="R1659" s="50">
        <v>5280</v>
      </c>
      <c r="S1659" s="30">
        <v>97.441999999999993</v>
      </c>
      <c r="T1659" s="50">
        <v>6.8555000000000001</v>
      </c>
      <c r="U1659" s="50">
        <v>6.8232999999999997</v>
      </c>
      <c r="V1659" s="50" t="s">
        <v>385</v>
      </c>
      <c r="W1659" s="22" t="s">
        <v>385</v>
      </c>
      <c r="X1659" s="22" t="s">
        <v>385</v>
      </c>
    </row>
    <row r="1660" spans="1:24">
      <c r="A1660" s="176">
        <v>42884</v>
      </c>
      <c r="B1660" s="50">
        <v>155.4186</v>
      </c>
      <c r="C1660" s="50">
        <v>219.4812</v>
      </c>
      <c r="D1660" s="50"/>
      <c r="E1660" s="50">
        <v>9.81</v>
      </c>
      <c r="F1660" s="51">
        <v>9.2460000000000007E-3</v>
      </c>
      <c r="G1660" s="51">
        <v>1.2937000000000001E-2</v>
      </c>
      <c r="H1660" s="51">
        <v>1.4539E-2</v>
      </c>
      <c r="I1660" s="51">
        <v>1.7894E-2</v>
      </c>
      <c r="J1660" s="51">
        <v>2.2464999999999999E-2</v>
      </c>
      <c r="K1660" s="51">
        <v>2.0601999999999999E-2</v>
      </c>
      <c r="L1660" s="51">
        <v>2.912E-2</v>
      </c>
      <c r="M1660" s="51">
        <v>1.4539E-2</v>
      </c>
      <c r="N1660" s="51">
        <v>3.653E-2</v>
      </c>
      <c r="O1660" s="52">
        <v>119.9838</v>
      </c>
      <c r="P1660" s="50">
        <v>1270</v>
      </c>
      <c r="Q1660" s="52">
        <v>2751.59</v>
      </c>
      <c r="R1660" s="50">
        <v>5280</v>
      </c>
      <c r="S1660" s="30">
        <v>97.248000000000005</v>
      </c>
      <c r="T1660" s="50">
        <v>6.8685</v>
      </c>
      <c r="U1660" s="50">
        <v>6.8490000000000002</v>
      </c>
      <c r="V1660" s="50" t="s">
        <v>385</v>
      </c>
      <c r="W1660" s="22" t="s">
        <v>385</v>
      </c>
      <c r="X1660" s="22" t="s">
        <v>385</v>
      </c>
    </row>
    <row r="1661" spans="1:24">
      <c r="A1661" s="176">
        <v>42881</v>
      </c>
      <c r="B1661" s="50">
        <v>155.4186</v>
      </c>
      <c r="C1661" s="50">
        <v>219.4812</v>
      </c>
      <c r="D1661" s="50"/>
      <c r="E1661" s="50">
        <v>9.81</v>
      </c>
      <c r="F1661" s="51">
        <v>9.2460000000000007E-3</v>
      </c>
      <c r="G1661" s="51">
        <v>1.2937000000000001E-2</v>
      </c>
      <c r="H1661" s="51">
        <v>1.4539E-2</v>
      </c>
      <c r="I1661" s="51">
        <v>1.7894E-2</v>
      </c>
      <c r="J1661" s="51">
        <v>2.2464999999999999E-2</v>
      </c>
      <c r="K1661" s="51">
        <v>2.0601999999999999E-2</v>
      </c>
      <c r="L1661" s="51">
        <v>2.912E-2</v>
      </c>
      <c r="M1661" s="51">
        <v>1.4539E-2</v>
      </c>
      <c r="N1661" s="51">
        <v>3.653E-2</v>
      </c>
      <c r="O1661" s="52">
        <v>119.9928</v>
      </c>
      <c r="P1661" s="50">
        <v>1270</v>
      </c>
      <c r="Q1661" s="52">
        <v>2751.59</v>
      </c>
      <c r="R1661" s="50">
        <v>5280</v>
      </c>
      <c r="S1661" s="30">
        <v>97.238</v>
      </c>
      <c r="T1661" s="50">
        <v>6.8901000000000003</v>
      </c>
      <c r="U1661" s="50">
        <v>6.8743999999999996</v>
      </c>
      <c r="V1661" s="50" t="s">
        <v>385</v>
      </c>
      <c r="W1661" s="22" t="s">
        <v>385</v>
      </c>
      <c r="X1661" s="22" t="s">
        <v>385</v>
      </c>
    </row>
    <row r="1662" spans="1:24">
      <c r="A1662" s="176">
        <v>42880</v>
      </c>
      <c r="B1662" s="50">
        <v>155.40049999999999</v>
      </c>
      <c r="C1662" s="50">
        <v>219.46469999999999</v>
      </c>
      <c r="D1662" s="50"/>
      <c r="E1662" s="50">
        <v>9.99</v>
      </c>
      <c r="F1662" s="51">
        <v>9.1970000000000003E-3</v>
      </c>
      <c r="G1662" s="51">
        <v>1.2937000000000001E-2</v>
      </c>
      <c r="H1662" s="51">
        <v>1.4567999999999999E-2</v>
      </c>
      <c r="I1662" s="51">
        <v>1.7943000000000001E-2</v>
      </c>
      <c r="J1662" s="51">
        <v>2.2554000000000001E-2</v>
      </c>
      <c r="K1662" s="51">
        <v>2.0631E-2</v>
      </c>
      <c r="L1662" s="51">
        <v>2.9205999999999999E-2</v>
      </c>
      <c r="M1662" s="51">
        <v>1.4567999999999999E-2</v>
      </c>
      <c r="N1662" s="51">
        <v>3.6589999999999998E-2</v>
      </c>
      <c r="O1662" s="52">
        <v>120.0077</v>
      </c>
      <c r="P1662" s="50">
        <v>1270</v>
      </c>
      <c r="Q1662" s="52">
        <v>2751.59</v>
      </c>
      <c r="R1662" s="50">
        <v>5280</v>
      </c>
      <c r="S1662" s="30">
        <v>97.350999999999999</v>
      </c>
      <c r="T1662" s="50">
        <v>6.8852000000000002</v>
      </c>
      <c r="U1662" s="50">
        <v>6.8808999999999996</v>
      </c>
      <c r="V1662" s="50" t="s">
        <v>385</v>
      </c>
      <c r="W1662" s="22" t="s">
        <v>385</v>
      </c>
      <c r="X1662" s="22" t="s">
        <v>385</v>
      </c>
    </row>
    <row r="1663" spans="1:24">
      <c r="A1663" s="176">
        <v>42879</v>
      </c>
      <c r="B1663" s="50">
        <v>155.32259999999999</v>
      </c>
      <c r="C1663" s="50">
        <v>219.41739999999999</v>
      </c>
      <c r="D1663" s="50"/>
      <c r="E1663" s="50">
        <v>10.02</v>
      </c>
      <c r="F1663" s="51">
        <v>9.1970000000000003E-3</v>
      </c>
      <c r="G1663" s="51">
        <v>1.2818E-2</v>
      </c>
      <c r="H1663" s="51">
        <v>1.4461E-2</v>
      </c>
      <c r="I1663" s="51">
        <v>1.7852E-2</v>
      </c>
      <c r="J1663" s="51">
        <v>2.2502000000000001E-2</v>
      </c>
      <c r="K1663" s="51">
        <v>2.0508999999999999E-2</v>
      </c>
      <c r="L1663" s="51">
        <v>2.9245E-2</v>
      </c>
      <c r="M1663" s="51">
        <v>1.4461E-2</v>
      </c>
      <c r="N1663" s="51">
        <v>3.6920000000000001E-2</v>
      </c>
      <c r="O1663" s="52">
        <v>119.9806</v>
      </c>
      <c r="P1663" s="50">
        <v>1270</v>
      </c>
      <c r="Q1663" s="52">
        <v>2751.59</v>
      </c>
      <c r="R1663" s="50">
        <v>5280</v>
      </c>
      <c r="S1663" s="30">
        <v>96.983999999999995</v>
      </c>
      <c r="T1663" s="50">
        <v>6.8864000000000001</v>
      </c>
      <c r="U1663" s="50">
        <v>6.8781999999999996</v>
      </c>
      <c r="V1663" s="50" t="s">
        <v>385</v>
      </c>
      <c r="W1663" s="22" t="s">
        <v>385</v>
      </c>
      <c r="X1663" s="22" t="s">
        <v>385</v>
      </c>
    </row>
    <row r="1664" spans="1:24">
      <c r="A1664" s="176">
        <v>42878</v>
      </c>
      <c r="B1664" s="50">
        <v>155.22239999999999</v>
      </c>
      <c r="C1664" s="50">
        <v>219.6234</v>
      </c>
      <c r="D1664" s="50"/>
      <c r="E1664" s="50">
        <v>10.72</v>
      </c>
      <c r="F1664" s="51">
        <v>9.044E-3</v>
      </c>
      <c r="G1664" s="51">
        <v>1.3032E-2</v>
      </c>
      <c r="H1664" s="51">
        <v>1.4838E-2</v>
      </c>
      <c r="I1664" s="51">
        <v>1.8266999999999999E-2</v>
      </c>
      <c r="J1664" s="51">
        <v>2.2799E-2</v>
      </c>
      <c r="K1664" s="51">
        <v>2.0899000000000001E-2</v>
      </c>
      <c r="L1664" s="51">
        <v>2.9432E-2</v>
      </c>
      <c r="M1664" s="51">
        <v>1.4838E-2</v>
      </c>
      <c r="N1664" s="51">
        <v>3.7130000000000003E-2</v>
      </c>
      <c r="O1664" s="52">
        <v>119.8824</v>
      </c>
      <c r="P1664" s="50">
        <v>1270</v>
      </c>
      <c r="Q1664" s="52">
        <v>2751.59</v>
      </c>
      <c r="R1664" s="50">
        <v>5280</v>
      </c>
      <c r="S1664" s="30">
        <v>97.141999999999996</v>
      </c>
      <c r="T1664" s="50">
        <v>6.8849999999999998</v>
      </c>
      <c r="U1664" s="50">
        <v>6.8742999999999999</v>
      </c>
      <c r="V1664" s="50" t="s">
        <v>385</v>
      </c>
      <c r="W1664" s="22" t="s">
        <v>385</v>
      </c>
      <c r="X1664" s="22" t="s">
        <v>385</v>
      </c>
    </row>
    <row r="1665" spans="1:24">
      <c r="A1665" s="176">
        <v>42877</v>
      </c>
      <c r="B1665" s="50">
        <v>155.3749</v>
      </c>
      <c r="C1665" s="50">
        <v>219.61269999999999</v>
      </c>
      <c r="D1665" s="50"/>
      <c r="E1665" s="50">
        <v>10.93</v>
      </c>
      <c r="F1665" s="51">
        <v>8.9409999999999993E-3</v>
      </c>
      <c r="G1665" s="51">
        <v>1.2826000000000001E-2</v>
      </c>
      <c r="H1665" s="51">
        <v>1.4569E-2</v>
      </c>
      <c r="I1665" s="51">
        <v>1.7985000000000001E-2</v>
      </c>
      <c r="J1665" s="51">
        <v>2.2537000000000001E-2</v>
      </c>
      <c r="K1665" s="51">
        <v>2.0631E-2</v>
      </c>
      <c r="L1665" s="51">
        <v>2.9135999999999999E-2</v>
      </c>
      <c r="M1665" s="51">
        <v>1.4569E-2</v>
      </c>
      <c r="N1665" s="51">
        <v>3.7409999999999999E-2</v>
      </c>
      <c r="O1665" s="52">
        <v>119.8516</v>
      </c>
      <c r="P1665" s="50">
        <v>1270</v>
      </c>
      <c r="Q1665" s="52">
        <v>2751.59</v>
      </c>
      <c r="R1665" s="50">
        <v>5280</v>
      </c>
      <c r="S1665" s="30">
        <v>97.879000000000005</v>
      </c>
      <c r="T1665" s="50">
        <v>6.8891999999999998</v>
      </c>
      <c r="U1665" s="50">
        <v>6.8830999999999998</v>
      </c>
      <c r="V1665" s="50" t="s">
        <v>385</v>
      </c>
      <c r="W1665" s="22" t="s">
        <v>385</v>
      </c>
      <c r="X1665" s="22" t="s">
        <v>385</v>
      </c>
    </row>
    <row r="1666" spans="1:24">
      <c r="A1666" s="176">
        <v>42874</v>
      </c>
      <c r="B1666" s="50">
        <v>155.35249999999999</v>
      </c>
      <c r="C1666" s="50">
        <v>219.44290000000001</v>
      </c>
      <c r="D1666" s="50"/>
      <c r="E1666" s="50">
        <v>12.04</v>
      </c>
      <c r="F1666" s="51">
        <v>9.0430000000000007E-3</v>
      </c>
      <c r="G1666" s="51">
        <v>1.2703000000000001E-2</v>
      </c>
      <c r="H1666" s="51">
        <v>1.4461999999999999E-2</v>
      </c>
      <c r="I1666" s="51">
        <v>1.7802999999999999E-2</v>
      </c>
      <c r="J1666" s="51">
        <v>2.2346000000000001E-2</v>
      </c>
      <c r="K1666" s="51">
        <v>2.0435999999999999E-2</v>
      </c>
      <c r="L1666" s="51">
        <v>2.8965999999999999E-2</v>
      </c>
      <c r="M1666" s="51">
        <v>1.4461999999999999E-2</v>
      </c>
      <c r="N1666" s="51">
        <v>3.6040000000000003E-2</v>
      </c>
      <c r="O1666" s="52">
        <v>119.8387</v>
      </c>
      <c r="P1666" s="50">
        <v>1270</v>
      </c>
      <c r="Q1666" s="52">
        <v>2751.59</v>
      </c>
      <c r="R1666" s="50">
        <v>5280</v>
      </c>
      <c r="S1666" s="30">
        <v>97.575000000000003</v>
      </c>
      <c r="T1666" s="50">
        <v>6.8784000000000001</v>
      </c>
      <c r="U1666" s="50">
        <v>6.8714000000000004</v>
      </c>
      <c r="V1666" s="50" t="s">
        <v>385</v>
      </c>
      <c r="W1666" s="22" t="s">
        <v>385</v>
      </c>
      <c r="X1666" s="22" t="s">
        <v>385</v>
      </c>
    </row>
    <row r="1667" spans="1:24">
      <c r="A1667" s="176">
        <v>42873</v>
      </c>
      <c r="B1667" s="50">
        <v>155.39410000000001</v>
      </c>
      <c r="C1667" s="50">
        <v>219.46260000000001</v>
      </c>
      <c r="D1667" s="50"/>
      <c r="E1667" s="50">
        <v>14.66</v>
      </c>
      <c r="F1667" s="51">
        <v>9.0950000000000007E-3</v>
      </c>
      <c r="G1667" s="51">
        <v>1.2682000000000001E-2</v>
      </c>
      <c r="H1667" s="51">
        <v>1.4383E-2</v>
      </c>
      <c r="I1667" s="51">
        <v>1.7722000000000002E-2</v>
      </c>
      <c r="J1667" s="51">
        <v>2.2294000000000001E-2</v>
      </c>
      <c r="K1667" s="51">
        <v>2.0362999999999999E-2</v>
      </c>
      <c r="L1667" s="51">
        <v>2.9005E-2</v>
      </c>
      <c r="M1667" s="51">
        <v>1.4383E-2</v>
      </c>
      <c r="N1667" s="51">
        <v>3.6040000000000003E-2</v>
      </c>
      <c r="O1667" s="52">
        <v>119.8201</v>
      </c>
      <c r="P1667" s="50">
        <v>1270</v>
      </c>
      <c r="Q1667" s="52">
        <v>2751.59</v>
      </c>
      <c r="R1667" s="50">
        <v>5280</v>
      </c>
      <c r="S1667" s="30">
        <v>98.105000000000004</v>
      </c>
      <c r="T1667" s="50">
        <v>6.8867000000000003</v>
      </c>
      <c r="U1667" s="50">
        <v>6.8757000000000001</v>
      </c>
      <c r="V1667" s="50" t="s">
        <v>385</v>
      </c>
      <c r="W1667" s="22" t="s">
        <v>385</v>
      </c>
      <c r="X1667" s="22" t="s">
        <v>385</v>
      </c>
    </row>
    <row r="1668" spans="1:24">
      <c r="A1668" s="176">
        <v>42872</v>
      </c>
      <c r="B1668" s="50">
        <v>155.59520000000001</v>
      </c>
      <c r="C1668" s="50">
        <v>219.68049999999999</v>
      </c>
      <c r="D1668" s="50"/>
      <c r="E1668" s="50">
        <v>15.59</v>
      </c>
      <c r="F1668" s="51">
        <v>8.8909999999999996E-3</v>
      </c>
      <c r="G1668" s="51">
        <v>1.2458E-2</v>
      </c>
      <c r="H1668" s="51">
        <v>1.4197E-2</v>
      </c>
      <c r="I1668" s="51">
        <v>1.7541999999999999E-2</v>
      </c>
      <c r="J1668" s="51">
        <v>2.2242999999999999E-2</v>
      </c>
      <c r="K1668" s="51">
        <v>2.0240999999999999E-2</v>
      </c>
      <c r="L1668" s="51">
        <v>2.9159999999999998E-2</v>
      </c>
      <c r="M1668" s="51">
        <v>1.4197E-2</v>
      </c>
      <c r="N1668" s="51">
        <v>3.6040000000000003E-2</v>
      </c>
      <c r="O1668" s="52">
        <v>119.7636</v>
      </c>
      <c r="P1668" s="50">
        <v>1270</v>
      </c>
      <c r="Q1668" s="52">
        <v>2751.59</v>
      </c>
      <c r="R1668" s="50">
        <v>5280</v>
      </c>
      <c r="S1668" s="30">
        <v>98.911000000000001</v>
      </c>
      <c r="T1668" s="50">
        <v>6.8935000000000004</v>
      </c>
      <c r="U1668" s="50">
        <v>6.8913000000000002</v>
      </c>
      <c r="V1668" s="50" t="s">
        <v>385</v>
      </c>
      <c r="W1668" s="22" t="s">
        <v>385</v>
      </c>
      <c r="X1668" s="22" t="s">
        <v>385</v>
      </c>
    </row>
    <row r="1669" spans="1:24">
      <c r="A1669" s="176">
        <v>42871</v>
      </c>
      <c r="B1669" s="50">
        <v>154.98419999999999</v>
      </c>
      <c r="C1669" s="50">
        <v>219.6815</v>
      </c>
      <c r="D1669" s="50"/>
      <c r="E1669" s="50">
        <v>10.65</v>
      </c>
      <c r="F1669" s="51">
        <v>8.9929999999999993E-3</v>
      </c>
      <c r="G1669" s="51">
        <v>1.2987E-2</v>
      </c>
      <c r="H1669" s="51">
        <v>1.4893E-2</v>
      </c>
      <c r="I1669" s="51">
        <v>1.8484E-2</v>
      </c>
      <c r="J1669" s="51">
        <v>2.3257E-2</v>
      </c>
      <c r="K1669" s="51">
        <v>2.1287E-2</v>
      </c>
      <c r="L1669" s="51">
        <v>2.9921E-2</v>
      </c>
      <c r="M1669" s="51">
        <v>1.4893E-2</v>
      </c>
      <c r="N1669" s="51">
        <v>3.6040000000000003E-2</v>
      </c>
      <c r="O1669" s="52">
        <v>119.73180000000001</v>
      </c>
      <c r="P1669" s="50">
        <v>1270</v>
      </c>
      <c r="Q1669" s="52">
        <v>2751.59</v>
      </c>
      <c r="R1669" s="50">
        <v>5280</v>
      </c>
      <c r="S1669" s="30">
        <v>99.251999999999995</v>
      </c>
      <c r="T1669" s="50">
        <v>6.8994999999999997</v>
      </c>
      <c r="U1669" s="50">
        <v>6.8986999999999998</v>
      </c>
      <c r="V1669" s="50" t="s">
        <v>385</v>
      </c>
      <c r="W1669" s="22" t="s">
        <v>385</v>
      </c>
      <c r="X1669" s="22" t="s">
        <v>385</v>
      </c>
    </row>
    <row r="1670" spans="1:24">
      <c r="A1670" s="176">
        <v>42870</v>
      </c>
      <c r="B1670" s="50">
        <v>154.9186</v>
      </c>
      <c r="C1670" s="50">
        <v>219.7107</v>
      </c>
      <c r="D1670" s="50"/>
      <c r="E1670" s="50">
        <v>10.42</v>
      </c>
      <c r="F1670" s="51">
        <v>8.737E-3</v>
      </c>
      <c r="G1670" s="51">
        <v>1.2985999999999999E-2</v>
      </c>
      <c r="H1670" s="51">
        <v>1.4945999999999999E-2</v>
      </c>
      <c r="I1670" s="51">
        <v>1.8617000000000002E-2</v>
      </c>
      <c r="J1670" s="51">
        <v>2.3432999999999999E-2</v>
      </c>
      <c r="K1670" s="51">
        <v>2.1457E-2</v>
      </c>
      <c r="L1670" s="51">
        <v>3.0064E-2</v>
      </c>
      <c r="M1670" s="51">
        <v>1.4945999999999999E-2</v>
      </c>
      <c r="N1670" s="51">
        <v>3.6040000000000003E-2</v>
      </c>
      <c r="O1670" s="52">
        <v>119.70440000000001</v>
      </c>
      <c r="P1670" s="50">
        <v>1270</v>
      </c>
      <c r="Q1670" s="52">
        <v>2751.59</v>
      </c>
      <c r="R1670" s="50">
        <v>5280</v>
      </c>
      <c r="S1670" s="30">
        <v>99.623000000000005</v>
      </c>
      <c r="T1670" s="50">
        <v>6.9036999999999997</v>
      </c>
      <c r="U1670" s="50">
        <v>6.9039999999999999</v>
      </c>
      <c r="V1670" s="50" t="s">
        <v>385</v>
      </c>
      <c r="W1670" s="22" t="s">
        <v>385</v>
      </c>
      <c r="X1670" s="22" t="s">
        <v>385</v>
      </c>
    </row>
    <row r="1671" spans="1:24">
      <c r="A1671" s="176">
        <v>42867</v>
      </c>
      <c r="B1671" s="50">
        <v>154.90600000000001</v>
      </c>
      <c r="C1671" s="50">
        <v>219.61969999999999</v>
      </c>
      <c r="D1671" s="50"/>
      <c r="E1671" s="50">
        <v>10.4</v>
      </c>
      <c r="F1671" s="51">
        <v>8.6870000000000003E-3</v>
      </c>
      <c r="G1671" s="51">
        <v>1.2904000000000001E-2</v>
      </c>
      <c r="H1671" s="51">
        <v>1.4866000000000001E-2</v>
      </c>
      <c r="I1671" s="51">
        <v>1.8467999999999998E-2</v>
      </c>
      <c r="J1671" s="51">
        <v>2.3257E-2</v>
      </c>
      <c r="K1671" s="51">
        <v>2.1309999999999999E-2</v>
      </c>
      <c r="L1671" s="51">
        <v>2.9888999999999999E-2</v>
      </c>
      <c r="M1671" s="51">
        <v>1.4866000000000001E-2</v>
      </c>
      <c r="N1671" s="51">
        <v>3.6040000000000003E-2</v>
      </c>
      <c r="O1671" s="52">
        <v>119.6835</v>
      </c>
      <c r="P1671" s="50">
        <v>1270</v>
      </c>
      <c r="Q1671" s="52">
        <v>2751.59</v>
      </c>
      <c r="R1671" s="50">
        <v>5280</v>
      </c>
      <c r="S1671" s="30">
        <v>99.668999999999997</v>
      </c>
      <c r="T1671" s="50">
        <v>6.9032</v>
      </c>
      <c r="U1671" s="50">
        <v>6.9134000000000002</v>
      </c>
      <c r="V1671" s="50" t="s">
        <v>385</v>
      </c>
      <c r="W1671" s="22" t="s">
        <v>385</v>
      </c>
      <c r="X1671" s="22" t="s">
        <v>385</v>
      </c>
    </row>
    <row r="1672" spans="1:24">
      <c r="A1672" s="176">
        <v>42866</v>
      </c>
      <c r="B1672" s="50">
        <v>154.4667</v>
      </c>
      <c r="C1672" s="50">
        <v>219.57089999999999</v>
      </c>
      <c r="D1672" s="50"/>
      <c r="E1672" s="50">
        <v>10.6</v>
      </c>
      <c r="F1672" s="51">
        <v>8.7379999999999992E-3</v>
      </c>
      <c r="G1672" s="51">
        <v>1.3346999999999999E-2</v>
      </c>
      <c r="H1672" s="51">
        <v>1.5481999999999999E-2</v>
      </c>
      <c r="I1672" s="51">
        <v>1.9147000000000001E-2</v>
      </c>
      <c r="J1672" s="51">
        <v>2.3873999999999999E-2</v>
      </c>
      <c r="K1672" s="51">
        <v>2.1944000000000002E-2</v>
      </c>
      <c r="L1672" s="51">
        <v>3.0255000000000001E-2</v>
      </c>
      <c r="M1672" s="51">
        <v>1.5481999999999999E-2</v>
      </c>
      <c r="N1672" s="51">
        <v>3.6040000000000003E-2</v>
      </c>
      <c r="O1672" s="52">
        <v>119.6939</v>
      </c>
      <c r="P1672" s="50">
        <v>1270</v>
      </c>
      <c r="Q1672" s="52">
        <v>2751.59</v>
      </c>
      <c r="R1672" s="50">
        <v>5280</v>
      </c>
      <c r="S1672" s="30">
        <v>99.658000000000001</v>
      </c>
      <c r="T1672" s="50">
        <v>6.9074</v>
      </c>
      <c r="U1672" s="50">
        <v>6.9153000000000002</v>
      </c>
      <c r="V1672" s="50" t="s">
        <v>385</v>
      </c>
      <c r="W1672" s="22" t="s">
        <v>385</v>
      </c>
      <c r="X1672" s="22" t="s">
        <v>385</v>
      </c>
    </row>
    <row r="1673" spans="1:24">
      <c r="A1673" s="176">
        <v>42865</v>
      </c>
      <c r="B1673" s="50">
        <v>154.3595</v>
      </c>
      <c r="C1673" s="50">
        <v>219.577</v>
      </c>
      <c r="D1673" s="50"/>
      <c r="E1673" s="50">
        <v>10.210000000000001</v>
      </c>
      <c r="F1673" s="51">
        <v>8.8909999999999996E-3</v>
      </c>
      <c r="G1673" s="51">
        <v>1.3547999999999999E-2</v>
      </c>
      <c r="H1673" s="51">
        <v>1.5668999999999999E-2</v>
      </c>
      <c r="I1673" s="51">
        <v>1.9379E-2</v>
      </c>
      <c r="J1673" s="51">
        <v>2.4140999999999999E-2</v>
      </c>
      <c r="K1673" s="51">
        <v>2.2213E-2</v>
      </c>
      <c r="L1673" s="51">
        <v>3.0407E-2</v>
      </c>
      <c r="M1673" s="51">
        <v>1.5668999999999999E-2</v>
      </c>
      <c r="N1673" s="51">
        <v>3.603E-2</v>
      </c>
      <c r="O1673" s="52">
        <v>119.68510000000001</v>
      </c>
      <c r="P1673" s="50">
        <v>1270</v>
      </c>
      <c r="Q1673" s="52">
        <v>2751.59</v>
      </c>
      <c r="R1673" s="50">
        <v>5280</v>
      </c>
      <c r="S1673" s="30">
        <v>99.06</v>
      </c>
      <c r="T1673" s="50">
        <v>6.9044999999999996</v>
      </c>
      <c r="U1673" s="50">
        <v>6.9088000000000003</v>
      </c>
      <c r="V1673" s="50" t="s">
        <v>385</v>
      </c>
      <c r="W1673" s="22" t="s">
        <v>385</v>
      </c>
      <c r="X1673" s="22" t="s">
        <v>385</v>
      </c>
    </row>
    <row r="1674" spans="1:24">
      <c r="A1674" s="176">
        <v>42864</v>
      </c>
      <c r="B1674" s="50">
        <v>154.3305</v>
      </c>
      <c r="C1674" s="50">
        <v>219.4692</v>
      </c>
      <c r="D1674" s="50"/>
      <c r="E1674" s="50">
        <v>9.9600000000000009</v>
      </c>
      <c r="F1674" s="51">
        <v>8.9420000000000003E-3</v>
      </c>
      <c r="G1674" s="51">
        <v>1.3405E-2</v>
      </c>
      <c r="H1674" s="51">
        <v>1.5382E-2</v>
      </c>
      <c r="I1674" s="51">
        <v>1.9229E-2</v>
      </c>
      <c r="J1674" s="51">
        <v>2.3976999999999998E-2</v>
      </c>
      <c r="K1674" s="51">
        <v>2.2089999999999999E-2</v>
      </c>
      <c r="L1674" s="51">
        <v>3.0270999999999999E-2</v>
      </c>
      <c r="M1674" s="51">
        <v>1.5382E-2</v>
      </c>
      <c r="N1674" s="51">
        <v>3.3329999999999999E-2</v>
      </c>
      <c r="O1674" s="52">
        <v>119.67019999999999</v>
      </c>
      <c r="P1674" s="50">
        <v>1270</v>
      </c>
      <c r="Q1674" s="52">
        <v>2751.59</v>
      </c>
      <c r="R1674" s="50">
        <v>5280</v>
      </c>
      <c r="S1674" s="30">
        <v>98.647999999999996</v>
      </c>
      <c r="T1674" s="50">
        <v>6.9031000000000002</v>
      </c>
      <c r="U1674" s="50">
        <v>6.9001999999999999</v>
      </c>
      <c r="V1674" s="50" t="s">
        <v>385</v>
      </c>
      <c r="W1674" s="22" t="s">
        <v>385</v>
      </c>
      <c r="X1674" s="22" t="s">
        <v>385</v>
      </c>
    </row>
    <row r="1675" spans="1:24">
      <c r="A1675" s="176">
        <v>42863</v>
      </c>
      <c r="B1675" s="50">
        <v>154.4239</v>
      </c>
      <c r="C1675" s="50">
        <v>219.37049999999999</v>
      </c>
      <c r="D1675" s="50"/>
      <c r="E1675" s="50">
        <v>9.77</v>
      </c>
      <c r="F1675" s="51">
        <v>8.8900000000000003E-3</v>
      </c>
      <c r="G1675" s="51">
        <v>1.3303000000000001E-2</v>
      </c>
      <c r="H1675" s="51">
        <v>1.5299E-2</v>
      </c>
      <c r="I1675" s="51">
        <v>1.9113000000000002E-2</v>
      </c>
      <c r="J1675" s="51">
        <v>2.3868E-2</v>
      </c>
      <c r="K1675" s="51">
        <v>2.1965999999999999E-2</v>
      </c>
      <c r="L1675" s="51">
        <v>3.0221999999999999E-2</v>
      </c>
      <c r="M1675" s="51">
        <v>1.5299E-2</v>
      </c>
      <c r="N1675" s="51">
        <v>3.3329999999999999E-2</v>
      </c>
      <c r="O1675" s="52">
        <v>119.65300000000001</v>
      </c>
      <c r="P1675" s="50">
        <v>1270</v>
      </c>
      <c r="Q1675" s="52">
        <v>2751.59</v>
      </c>
      <c r="R1675" s="50">
        <v>5280</v>
      </c>
      <c r="S1675" s="30">
        <v>98.796999999999997</v>
      </c>
      <c r="T1675" s="50">
        <v>6.8959000000000001</v>
      </c>
      <c r="U1675" s="50">
        <v>6.8925999999999998</v>
      </c>
      <c r="V1675" s="50" t="s">
        <v>385</v>
      </c>
      <c r="W1675" s="22" t="s">
        <v>385</v>
      </c>
      <c r="X1675" s="22" t="s">
        <v>385</v>
      </c>
    </row>
    <row r="1676" spans="1:24">
      <c r="A1676" s="176">
        <v>42860</v>
      </c>
      <c r="B1676" s="50">
        <v>154.4615</v>
      </c>
      <c r="C1676" s="50">
        <v>219.1626</v>
      </c>
      <c r="D1676" s="50"/>
      <c r="E1676" s="50">
        <v>10.57</v>
      </c>
      <c r="F1676" s="51">
        <v>8.8389999999999996E-3</v>
      </c>
      <c r="G1676" s="51">
        <v>1.3102000000000001E-2</v>
      </c>
      <c r="H1676" s="51">
        <v>1.5054E-2</v>
      </c>
      <c r="I1676" s="51">
        <v>1.8815999999999999E-2</v>
      </c>
      <c r="J1676" s="51">
        <v>2.3487000000000001E-2</v>
      </c>
      <c r="K1676" s="51">
        <v>2.1624000000000001E-2</v>
      </c>
      <c r="L1676" s="51">
        <v>2.9832000000000001E-2</v>
      </c>
      <c r="M1676" s="51">
        <v>1.5054E-2</v>
      </c>
      <c r="N1676" s="51">
        <v>3.3329999999999999E-2</v>
      </c>
      <c r="O1676" s="52">
        <v>119.65730000000001</v>
      </c>
      <c r="P1676" s="50">
        <v>1270</v>
      </c>
      <c r="Q1676" s="52">
        <v>2751.59</v>
      </c>
      <c r="R1676" s="50">
        <v>5280</v>
      </c>
      <c r="S1676" s="30">
        <v>99.209000000000003</v>
      </c>
      <c r="T1676" s="50">
        <v>6.8989000000000003</v>
      </c>
      <c r="U1676" s="50">
        <v>6.8947000000000003</v>
      </c>
      <c r="V1676" s="50" t="s">
        <v>385</v>
      </c>
      <c r="W1676" s="22" t="s">
        <v>385</v>
      </c>
      <c r="X1676" s="22" t="s">
        <v>385</v>
      </c>
    </row>
    <row r="1677" spans="1:24">
      <c r="A1677" s="176">
        <v>42859</v>
      </c>
      <c r="B1677" s="50">
        <v>154.4393</v>
      </c>
      <c r="C1677" s="50">
        <v>219.1541</v>
      </c>
      <c r="D1677" s="50"/>
      <c r="E1677" s="50">
        <v>10.46</v>
      </c>
      <c r="F1677" s="51">
        <v>8.7379999999999992E-3</v>
      </c>
      <c r="G1677" s="51">
        <v>1.3058999999999999E-2</v>
      </c>
      <c r="H1677" s="51">
        <v>1.5025999999999999E-2</v>
      </c>
      <c r="I1677" s="51">
        <v>1.8865E-2</v>
      </c>
      <c r="J1677" s="51">
        <v>2.3540999999999999E-2</v>
      </c>
      <c r="K1677" s="51">
        <v>2.1694999999999999E-2</v>
      </c>
      <c r="L1677" s="51">
        <v>2.9982999999999999E-2</v>
      </c>
      <c r="M1677" s="51">
        <v>1.5025999999999999E-2</v>
      </c>
      <c r="N1677" s="51">
        <v>3.3329999999999999E-2</v>
      </c>
      <c r="O1677" s="52">
        <v>119.63930000000001</v>
      </c>
      <c r="P1677" s="50">
        <v>1270</v>
      </c>
      <c r="Q1677" s="52">
        <v>2751.59</v>
      </c>
      <c r="R1677" s="50">
        <v>5280</v>
      </c>
      <c r="S1677" s="30">
        <v>98.975999999999999</v>
      </c>
      <c r="T1677" s="50">
        <v>6.8959000000000001</v>
      </c>
      <c r="U1677" s="50">
        <v>6.8898000000000001</v>
      </c>
      <c r="V1677" s="50" t="s">
        <v>385</v>
      </c>
      <c r="W1677" s="22" t="s">
        <v>385</v>
      </c>
      <c r="X1677" s="22" t="s">
        <v>385</v>
      </c>
    </row>
    <row r="1678" spans="1:24">
      <c r="A1678" s="176">
        <v>42858</v>
      </c>
      <c r="B1678" s="50">
        <v>154.62039999999999</v>
      </c>
      <c r="C1678" s="50">
        <v>219.0453</v>
      </c>
      <c r="D1678" s="50"/>
      <c r="E1678" s="50">
        <v>10.68</v>
      </c>
      <c r="F1678" s="51">
        <v>8.6370000000000006E-3</v>
      </c>
      <c r="G1678" s="51">
        <v>1.2939000000000001E-2</v>
      </c>
      <c r="H1678" s="51">
        <v>1.4782E-2</v>
      </c>
      <c r="I1678" s="51">
        <v>1.8519000000000001E-2</v>
      </c>
      <c r="J1678" s="51">
        <v>2.3179999999999999E-2</v>
      </c>
      <c r="K1678" s="51">
        <v>2.1329999999999998E-2</v>
      </c>
      <c r="L1678" s="51">
        <v>2.9680999999999999E-2</v>
      </c>
      <c r="M1678" s="51">
        <v>1.4782E-2</v>
      </c>
      <c r="N1678" s="51">
        <v>3.3329999999999999E-2</v>
      </c>
      <c r="O1678" s="52">
        <v>119.6148</v>
      </c>
      <c r="P1678" s="50">
        <v>1270</v>
      </c>
      <c r="Q1678" s="52">
        <v>2751.59</v>
      </c>
      <c r="R1678" s="50">
        <v>5280</v>
      </c>
      <c r="S1678" s="30">
        <v>99.076999999999998</v>
      </c>
      <c r="T1678" s="50">
        <v>6.8935000000000004</v>
      </c>
      <c r="U1678" s="50">
        <v>6.8978000000000002</v>
      </c>
      <c r="V1678" s="50" t="s">
        <v>385</v>
      </c>
      <c r="W1678" s="22" t="s">
        <v>385</v>
      </c>
      <c r="X1678" s="22" t="s">
        <v>385</v>
      </c>
    </row>
    <row r="1679" spans="1:24">
      <c r="A1679" s="176">
        <v>42857</v>
      </c>
      <c r="B1679" s="50">
        <v>154.7079</v>
      </c>
      <c r="C1679" s="50">
        <v>218.97559999999999</v>
      </c>
      <c r="D1679" s="50"/>
      <c r="E1679" s="50">
        <v>10.59</v>
      </c>
      <c r="F1679" s="51">
        <v>8.4329999999999995E-3</v>
      </c>
      <c r="G1679" s="51">
        <v>1.2579999999999999E-2</v>
      </c>
      <c r="H1679" s="51">
        <v>1.4429000000000001E-2</v>
      </c>
      <c r="I1679" s="51">
        <v>1.8027000000000001E-2</v>
      </c>
      <c r="J1679" s="51">
        <v>2.2803E-2</v>
      </c>
      <c r="K1679" s="51">
        <v>2.0892999999999998E-2</v>
      </c>
      <c r="L1679" s="51">
        <v>2.9689E-2</v>
      </c>
      <c r="M1679" s="51">
        <v>1.4429000000000001E-2</v>
      </c>
      <c r="N1679" s="51">
        <v>3.3329999999999999E-2</v>
      </c>
      <c r="O1679" s="52">
        <v>119.6023</v>
      </c>
      <c r="P1679" s="50">
        <v>1270</v>
      </c>
      <c r="Q1679" s="52">
        <v>2768.7599999999998</v>
      </c>
      <c r="R1679" s="50">
        <v>5072.7</v>
      </c>
      <c r="S1679" s="30">
        <v>99.05</v>
      </c>
      <c r="T1679" s="50">
        <v>6.8935000000000004</v>
      </c>
      <c r="U1679" s="50">
        <v>6.8987999999999996</v>
      </c>
      <c r="V1679" s="50" t="s">
        <v>385</v>
      </c>
      <c r="W1679" s="22" t="s">
        <v>385</v>
      </c>
      <c r="X1679" s="22" t="s">
        <v>385</v>
      </c>
    </row>
    <row r="1680" spans="1:24">
      <c r="A1680" s="176">
        <v>42856</v>
      </c>
      <c r="B1680" s="50">
        <v>154.48740000000001</v>
      </c>
      <c r="C1680" s="50">
        <v>218.9307</v>
      </c>
      <c r="D1680" s="50"/>
      <c r="E1680" s="50">
        <v>10.11</v>
      </c>
      <c r="F1680" s="51">
        <v>8.0249999999999991E-3</v>
      </c>
      <c r="G1680" s="51">
        <v>1.2739E-2</v>
      </c>
      <c r="H1680" s="51">
        <v>1.4619E-2</v>
      </c>
      <c r="I1680" s="51">
        <v>1.8405000000000001E-2</v>
      </c>
      <c r="J1680" s="51">
        <v>2.3179999999999999E-2</v>
      </c>
      <c r="K1680" s="51">
        <v>2.1256000000000001E-2</v>
      </c>
      <c r="L1680" s="51">
        <v>3.0023000000000001E-2</v>
      </c>
      <c r="M1680" s="51">
        <v>1.4619E-2</v>
      </c>
      <c r="N1680" s="51">
        <v>3.3329999999999999E-2</v>
      </c>
      <c r="O1680" s="52">
        <v>119.57550000000001</v>
      </c>
      <c r="P1680" s="50">
        <v>1270</v>
      </c>
      <c r="Q1680" s="52">
        <v>2768.7599999999998</v>
      </c>
      <c r="R1680" s="50">
        <v>5072.7</v>
      </c>
      <c r="S1680" s="30">
        <v>99.075999999999993</v>
      </c>
      <c r="T1680" s="50">
        <v>6.8978999999999999</v>
      </c>
      <c r="U1680" s="50">
        <v>6.9016000000000002</v>
      </c>
      <c r="V1680" s="50" t="s">
        <v>385</v>
      </c>
      <c r="W1680" s="22" t="s">
        <v>385</v>
      </c>
      <c r="X1680" s="22" t="s">
        <v>385</v>
      </c>
    </row>
    <row r="1681" spans="1:24">
      <c r="A1681" s="176">
        <v>42853</v>
      </c>
      <c r="B1681" s="50">
        <v>154.7174</v>
      </c>
      <c r="C1681" s="50">
        <v>218.94390000000001</v>
      </c>
      <c r="D1681" s="50"/>
      <c r="E1681" s="50">
        <v>10.82</v>
      </c>
      <c r="F1681" s="51">
        <v>7.9229999999999995E-3</v>
      </c>
      <c r="G1681" s="51">
        <v>1.2619E-2</v>
      </c>
      <c r="H1681" s="51">
        <v>1.443E-2</v>
      </c>
      <c r="I1681" s="51">
        <v>1.8141999999999998E-2</v>
      </c>
      <c r="J1681" s="51">
        <v>2.2801999999999999E-2</v>
      </c>
      <c r="K1681" s="51">
        <v>2.0941000000000001E-2</v>
      </c>
      <c r="L1681" s="51">
        <v>2.9508E-2</v>
      </c>
      <c r="M1681" s="51">
        <v>1.443E-2</v>
      </c>
      <c r="N1681" s="51">
        <v>3.3329999999999999E-2</v>
      </c>
      <c r="O1681" s="52">
        <v>119.5973</v>
      </c>
      <c r="P1681" s="50">
        <v>1270</v>
      </c>
      <c r="Q1681" s="52">
        <v>2768.7599999999998</v>
      </c>
      <c r="R1681" s="50">
        <v>5072.7</v>
      </c>
      <c r="S1681" s="30">
        <v>99.045000000000002</v>
      </c>
      <c r="T1681" s="50">
        <v>6.8925999999999998</v>
      </c>
      <c r="U1681" s="50">
        <v>6.8971999999999998</v>
      </c>
      <c r="V1681" s="50" t="s">
        <v>385</v>
      </c>
      <c r="W1681" s="22" t="s">
        <v>385</v>
      </c>
      <c r="X1681" s="22" t="s">
        <v>385</v>
      </c>
    </row>
    <row r="1682" spans="1:24">
      <c r="A1682" s="176">
        <v>42852</v>
      </c>
      <c r="B1682" s="50">
        <v>154.6456</v>
      </c>
      <c r="C1682" s="50">
        <v>218.74799999999999</v>
      </c>
      <c r="D1682" s="50"/>
      <c r="E1682" s="50">
        <v>10.36</v>
      </c>
      <c r="F1682" s="51">
        <v>7.9749999999999995E-3</v>
      </c>
      <c r="G1682" s="51">
        <v>1.2579E-2</v>
      </c>
      <c r="H1682" s="51">
        <v>1.4378E-2</v>
      </c>
      <c r="I1682" s="51">
        <v>1.8224000000000001E-2</v>
      </c>
      <c r="J1682" s="51">
        <v>2.2946000000000001E-2</v>
      </c>
      <c r="K1682" s="51">
        <v>2.1004999999999999E-2</v>
      </c>
      <c r="L1682" s="51">
        <v>2.9642000000000002E-2</v>
      </c>
      <c r="M1682" s="51">
        <v>1.4378E-2</v>
      </c>
      <c r="N1682" s="51">
        <v>3.3300000000000003E-2</v>
      </c>
      <c r="O1682" s="52">
        <v>119.56570000000001</v>
      </c>
      <c r="P1682" s="50">
        <v>1270</v>
      </c>
      <c r="Q1682" s="52">
        <v>2768.7599999999998</v>
      </c>
      <c r="R1682" s="50">
        <v>5072.7</v>
      </c>
      <c r="S1682" s="30">
        <v>98.784999999999997</v>
      </c>
      <c r="T1682" s="50">
        <v>6.8846999999999996</v>
      </c>
      <c r="U1682" s="50">
        <v>6.8883999999999999</v>
      </c>
      <c r="V1682" s="50" t="s">
        <v>385</v>
      </c>
      <c r="W1682" s="22" t="s">
        <v>385</v>
      </c>
      <c r="X1682" s="22" t="s">
        <v>385</v>
      </c>
    </row>
    <row r="1683" spans="1:24">
      <c r="A1683" s="176">
        <v>42851</v>
      </c>
      <c r="B1683" s="50">
        <v>154.55629999999999</v>
      </c>
      <c r="C1683" s="50">
        <v>218.6293</v>
      </c>
      <c r="D1683" s="50"/>
      <c r="E1683" s="50">
        <v>10.85</v>
      </c>
      <c r="F1683" s="51">
        <v>8.0770000000000008E-3</v>
      </c>
      <c r="G1683" s="51">
        <v>1.2716999999999999E-2</v>
      </c>
      <c r="H1683" s="51">
        <v>1.4567E-2</v>
      </c>
      <c r="I1683" s="51">
        <v>1.8282E-2</v>
      </c>
      <c r="J1683" s="51">
        <v>2.3035E-2</v>
      </c>
      <c r="K1683" s="51">
        <v>2.1078E-2</v>
      </c>
      <c r="L1683" s="51">
        <v>2.9602E-2</v>
      </c>
      <c r="M1683" s="51">
        <v>1.4567E-2</v>
      </c>
      <c r="N1683" s="51">
        <v>3.243E-2</v>
      </c>
      <c r="O1683" s="52">
        <v>119.49120000000001</v>
      </c>
      <c r="P1683" s="50">
        <v>1270</v>
      </c>
      <c r="Q1683" s="52">
        <v>2768.7599999999998</v>
      </c>
      <c r="R1683" s="50">
        <v>5072.7</v>
      </c>
      <c r="S1683" s="30">
        <v>99.091999999999999</v>
      </c>
      <c r="T1683" s="50">
        <v>6.8846999999999996</v>
      </c>
      <c r="U1683" s="50">
        <v>6.8837999999999999</v>
      </c>
      <c r="V1683" s="50" t="s">
        <v>385</v>
      </c>
      <c r="W1683" s="22" t="s">
        <v>385</v>
      </c>
      <c r="X1683" s="22" t="s">
        <v>385</v>
      </c>
    </row>
    <row r="1684" spans="1:24">
      <c r="A1684" s="176">
        <v>42850</v>
      </c>
      <c r="B1684" s="50">
        <v>154.42060000000001</v>
      </c>
      <c r="C1684" s="50">
        <v>218.52780000000001</v>
      </c>
      <c r="D1684" s="50"/>
      <c r="E1684" s="50">
        <v>10.76</v>
      </c>
      <c r="F1684" s="51">
        <v>8.1279999999999998E-3</v>
      </c>
      <c r="G1684" s="51">
        <v>1.2704E-2</v>
      </c>
      <c r="H1684" s="51">
        <v>1.4784E-2</v>
      </c>
      <c r="I1684" s="51">
        <v>1.8549E-2</v>
      </c>
      <c r="J1684" s="51">
        <v>2.3321999999999999E-2</v>
      </c>
      <c r="K1684" s="51">
        <v>2.1395000000000001E-2</v>
      </c>
      <c r="L1684" s="51">
        <v>2.9878999999999999E-2</v>
      </c>
      <c r="M1684" s="51">
        <v>1.4784E-2</v>
      </c>
      <c r="N1684" s="51">
        <v>3.2379999999999999E-2</v>
      </c>
      <c r="O1684" s="52">
        <v>119.4464</v>
      </c>
      <c r="P1684" s="50">
        <v>1270</v>
      </c>
      <c r="Q1684" s="52">
        <v>2768.7599999999998</v>
      </c>
      <c r="R1684" s="50">
        <v>5072.7</v>
      </c>
      <c r="S1684" s="30">
        <v>99.977000000000004</v>
      </c>
      <c r="T1684" s="50">
        <v>6.8859000000000004</v>
      </c>
      <c r="U1684" s="50">
        <v>6.8891999999999998</v>
      </c>
      <c r="V1684" s="50" t="s">
        <v>385</v>
      </c>
      <c r="W1684" s="22" t="s">
        <v>385</v>
      </c>
      <c r="X1684" s="22" t="s">
        <v>385</v>
      </c>
    </row>
    <row r="1685" spans="1:24">
      <c r="A1685" s="176">
        <v>42849</v>
      </c>
      <c r="B1685" s="50">
        <v>154.7064</v>
      </c>
      <c r="C1685" s="50">
        <v>218.51179999999999</v>
      </c>
      <c r="D1685" s="50"/>
      <c r="E1685" s="50">
        <v>10.84</v>
      </c>
      <c r="F1685" s="51">
        <v>7.8720000000000005E-3</v>
      </c>
      <c r="G1685" s="51">
        <v>1.2293999999999999E-2</v>
      </c>
      <c r="H1685" s="51">
        <v>1.4326E-2</v>
      </c>
      <c r="I1685" s="51">
        <v>1.8016999999999998E-2</v>
      </c>
      <c r="J1685" s="51">
        <v>2.273E-2</v>
      </c>
      <c r="K1685" s="51">
        <v>2.0787E-2</v>
      </c>
      <c r="L1685" s="51">
        <v>2.9288000000000002E-2</v>
      </c>
      <c r="M1685" s="51">
        <v>1.4326E-2</v>
      </c>
      <c r="N1685" s="51">
        <v>3.2599999999999997E-2</v>
      </c>
      <c r="O1685" s="52">
        <v>119.3792</v>
      </c>
      <c r="P1685" s="50">
        <v>1270</v>
      </c>
      <c r="Q1685" s="52">
        <v>2768.7599999999998</v>
      </c>
      <c r="R1685" s="50">
        <v>5072.7</v>
      </c>
      <c r="S1685" s="30">
        <v>99.778000000000006</v>
      </c>
      <c r="T1685" s="50">
        <v>6.8822000000000001</v>
      </c>
      <c r="U1685" s="50">
        <v>6.8845000000000001</v>
      </c>
      <c r="V1685" s="50" t="s">
        <v>385</v>
      </c>
      <c r="W1685" s="22" t="s">
        <v>385</v>
      </c>
      <c r="X1685" s="22" t="s">
        <v>385</v>
      </c>
    </row>
    <row r="1686" spans="1:24">
      <c r="A1686" s="176">
        <v>42846</v>
      </c>
      <c r="B1686" s="50">
        <v>154.85740000000001</v>
      </c>
      <c r="C1686" s="50">
        <v>218.4502</v>
      </c>
      <c r="D1686" s="50"/>
      <c r="E1686" s="50">
        <v>14.63</v>
      </c>
      <c r="F1686" s="51">
        <v>7.7200000000000003E-3</v>
      </c>
      <c r="G1686" s="51">
        <v>1.1802E-2</v>
      </c>
      <c r="H1686" s="51">
        <v>1.4004000000000001E-2</v>
      </c>
      <c r="I1686" s="51">
        <v>1.7703E-2</v>
      </c>
      <c r="J1686" s="51">
        <v>2.248E-2</v>
      </c>
      <c r="K1686" s="51">
        <v>2.0569E-2</v>
      </c>
      <c r="L1686" s="51">
        <v>2.9014999999999999E-2</v>
      </c>
      <c r="M1686" s="51">
        <v>1.4004000000000001E-2</v>
      </c>
      <c r="N1686" s="51">
        <v>3.1660000000000001E-2</v>
      </c>
      <c r="O1686" s="52">
        <v>119.3201</v>
      </c>
      <c r="P1686" s="50">
        <v>1270</v>
      </c>
      <c r="Q1686" s="52">
        <v>2768.7599999999998</v>
      </c>
      <c r="R1686" s="50">
        <v>5072.7</v>
      </c>
      <c r="S1686" s="30">
        <v>99.738</v>
      </c>
      <c r="T1686" s="50">
        <v>6.8879999999999999</v>
      </c>
      <c r="U1686" s="50">
        <v>6.8853999999999997</v>
      </c>
      <c r="V1686" s="50" t="s">
        <v>385</v>
      </c>
      <c r="W1686" s="22" t="s">
        <v>385</v>
      </c>
      <c r="X1686" s="22" t="s">
        <v>385</v>
      </c>
    </row>
    <row r="1687" spans="1:24">
      <c r="A1687" s="176">
        <v>42845</v>
      </c>
      <c r="B1687" s="50">
        <v>154.7475</v>
      </c>
      <c r="C1687" s="50">
        <v>218.38159999999999</v>
      </c>
      <c r="D1687" s="50"/>
      <c r="E1687" s="50">
        <v>14.15</v>
      </c>
      <c r="F1687" s="51">
        <v>7.8729999999999998E-3</v>
      </c>
      <c r="G1687" s="51">
        <v>1.1846000000000001E-2</v>
      </c>
      <c r="H1687" s="51">
        <v>1.3979999999999999E-2</v>
      </c>
      <c r="I1687" s="51">
        <v>1.7638999999999998E-2</v>
      </c>
      <c r="J1687" s="51">
        <v>2.232E-2</v>
      </c>
      <c r="K1687" s="51">
        <v>2.0448999999999998E-2</v>
      </c>
      <c r="L1687" s="51">
        <v>2.8822E-2</v>
      </c>
      <c r="M1687" s="51">
        <v>1.3979999999999999E-2</v>
      </c>
      <c r="N1687" s="51">
        <v>3.168E-2</v>
      </c>
      <c r="O1687" s="52">
        <v>119.253</v>
      </c>
      <c r="P1687" s="50">
        <v>1270</v>
      </c>
      <c r="Q1687" s="52">
        <v>2768.7599999999998</v>
      </c>
      <c r="R1687" s="50">
        <v>5072.7</v>
      </c>
      <c r="S1687" s="30">
        <v>99.498999999999995</v>
      </c>
      <c r="T1687" s="50">
        <v>6.8819999999999997</v>
      </c>
      <c r="U1687" s="50">
        <v>6.8757999999999999</v>
      </c>
      <c r="V1687" s="50" t="s">
        <v>385</v>
      </c>
      <c r="W1687" s="22" t="s">
        <v>385</v>
      </c>
      <c r="X1687" s="22" t="s">
        <v>385</v>
      </c>
    </row>
    <row r="1688" spans="1:24">
      <c r="A1688" s="176">
        <v>42844</v>
      </c>
      <c r="B1688" s="50">
        <v>154.9485</v>
      </c>
      <c r="C1688" s="50">
        <v>218.36439999999999</v>
      </c>
      <c r="D1688" s="50"/>
      <c r="E1688" s="50">
        <v>14.93</v>
      </c>
      <c r="F1688" s="51">
        <v>7.9749999999999995E-3</v>
      </c>
      <c r="G1688" s="51">
        <v>1.1766E-2</v>
      </c>
      <c r="H1688" s="51">
        <v>1.3794000000000001E-2</v>
      </c>
      <c r="I1688" s="51">
        <v>1.7392000000000001E-2</v>
      </c>
      <c r="J1688" s="51">
        <v>2.2142999999999999E-2</v>
      </c>
      <c r="K1688" s="51">
        <v>2.0206999999999999E-2</v>
      </c>
      <c r="L1688" s="51">
        <v>2.8729000000000001E-2</v>
      </c>
      <c r="M1688" s="51">
        <v>1.3794000000000001E-2</v>
      </c>
      <c r="N1688" s="51">
        <v>3.1609999999999999E-2</v>
      </c>
      <c r="O1688" s="52">
        <v>119.2062</v>
      </c>
      <c r="P1688" s="50">
        <v>1270</v>
      </c>
      <c r="Q1688" s="52">
        <v>2768.7599999999998</v>
      </c>
      <c r="R1688" s="50">
        <v>5072.7</v>
      </c>
      <c r="S1688" s="30">
        <v>100.29</v>
      </c>
      <c r="T1688" s="50">
        <v>6.8803000000000001</v>
      </c>
      <c r="U1688" s="50">
        <v>6.8780999999999999</v>
      </c>
      <c r="V1688" s="50" t="s">
        <v>385</v>
      </c>
      <c r="W1688" s="22" t="s">
        <v>385</v>
      </c>
      <c r="X1688" s="22" t="s">
        <v>385</v>
      </c>
    </row>
    <row r="1689" spans="1:24">
      <c r="A1689" s="176">
        <v>42843</v>
      </c>
      <c r="B1689" s="50">
        <v>155.11490000000001</v>
      </c>
      <c r="C1689" s="50">
        <v>218.43539999999999</v>
      </c>
      <c r="D1689" s="50"/>
      <c r="E1689" s="50">
        <v>14.42</v>
      </c>
      <c r="F1689" s="51">
        <v>8.0260000000000001E-3</v>
      </c>
      <c r="G1689" s="51">
        <v>1.1604E-2</v>
      </c>
      <c r="H1689" s="51">
        <v>1.3528E-2</v>
      </c>
      <c r="I1689" s="51">
        <v>1.6997000000000002E-2</v>
      </c>
      <c r="J1689" s="51">
        <v>2.1682E-2</v>
      </c>
      <c r="K1689" s="51">
        <v>1.9774E-2</v>
      </c>
      <c r="L1689" s="51">
        <v>2.8354000000000001E-2</v>
      </c>
      <c r="M1689" s="51">
        <v>1.3528E-2</v>
      </c>
      <c r="N1689" s="51">
        <v>3.1460000000000002E-2</v>
      </c>
      <c r="O1689" s="52">
        <v>119.1507</v>
      </c>
      <c r="P1689" s="50">
        <v>1270</v>
      </c>
      <c r="Q1689" s="52">
        <v>2768.7599999999998</v>
      </c>
      <c r="R1689" s="50">
        <v>5072.7</v>
      </c>
      <c r="S1689" s="30">
        <v>100.51</v>
      </c>
      <c r="T1689" s="50">
        <v>6.8853999999999997</v>
      </c>
      <c r="U1689" s="50">
        <v>6.8868</v>
      </c>
      <c r="V1689" s="50" t="s">
        <v>385</v>
      </c>
      <c r="W1689" s="22" t="s">
        <v>385</v>
      </c>
      <c r="X1689" s="22" t="s">
        <v>385</v>
      </c>
    </row>
    <row r="1690" spans="1:24">
      <c r="A1690" s="176">
        <v>42842</v>
      </c>
      <c r="B1690" s="50">
        <v>154.80000000000001</v>
      </c>
      <c r="C1690" s="50">
        <v>218.44900000000001</v>
      </c>
      <c r="D1690" s="50"/>
      <c r="E1690" s="50">
        <v>14.66</v>
      </c>
      <c r="F1690" s="51">
        <v>8.0249999999999991E-3</v>
      </c>
      <c r="G1690" s="51">
        <v>1.2011000000000001E-2</v>
      </c>
      <c r="H1690" s="51">
        <v>1.4063000000000001E-2</v>
      </c>
      <c r="I1690" s="51">
        <v>1.7756000000000001E-2</v>
      </c>
      <c r="J1690" s="51">
        <v>2.2498000000000001E-2</v>
      </c>
      <c r="K1690" s="51">
        <v>2.0594999999999999E-2</v>
      </c>
      <c r="L1690" s="51">
        <v>2.9093999999999998E-2</v>
      </c>
      <c r="M1690" s="51">
        <v>1.4063000000000001E-2</v>
      </c>
      <c r="N1690" s="51">
        <v>3.1660000000000001E-2</v>
      </c>
      <c r="O1690" s="52">
        <v>119.1176</v>
      </c>
      <c r="P1690" s="50">
        <v>1270</v>
      </c>
      <c r="Q1690" s="52">
        <v>2768.7599999999998</v>
      </c>
      <c r="R1690" s="50">
        <v>5072.7</v>
      </c>
      <c r="S1690" s="30">
        <v>100.49</v>
      </c>
      <c r="T1690" s="50">
        <v>6.89</v>
      </c>
      <c r="U1690" s="50">
        <v>6.8852000000000002</v>
      </c>
      <c r="V1690" s="50" t="s">
        <v>385</v>
      </c>
      <c r="W1690" s="22" t="s">
        <v>385</v>
      </c>
      <c r="X1690" s="22" t="s">
        <v>385</v>
      </c>
    </row>
    <row r="1691" spans="1:24">
      <c r="A1691" s="176">
        <v>42839</v>
      </c>
      <c r="B1691" s="50">
        <v>154.83770000000001</v>
      </c>
      <c r="C1691" s="50">
        <v>218.2912</v>
      </c>
      <c r="D1691" s="50"/>
      <c r="E1691" s="50">
        <v>15.96</v>
      </c>
      <c r="F1691" s="51">
        <v>8.0249999999999991E-3</v>
      </c>
      <c r="G1691" s="51">
        <v>1.2052999999999999E-2</v>
      </c>
      <c r="H1691" s="51">
        <v>1.4118E-2</v>
      </c>
      <c r="I1691" s="51">
        <v>1.7690999999999998E-2</v>
      </c>
      <c r="J1691" s="51">
        <v>2.2374000000000002E-2</v>
      </c>
      <c r="K1691" s="51">
        <v>2.0449999999999999E-2</v>
      </c>
      <c r="L1691" s="51">
        <v>2.8923000000000001E-2</v>
      </c>
      <c r="M1691" s="51">
        <v>1.4118E-2</v>
      </c>
      <c r="N1691" s="51">
        <v>3.0810000000000001E-2</v>
      </c>
      <c r="O1691" s="52">
        <v>119.0748</v>
      </c>
      <c r="P1691" s="50">
        <v>1270</v>
      </c>
      <c r="Q1691" s="52">
        <v>2768.7599999999998</v>
      </c>
      <c r="R1691" s="50">
        <v>5072.7</v>
      </c>
      <c r="S1691" s="30">
        <v>100.78</v>
      </c>
      <c r="T1691" s="50">
        <v>6.8914999999999997</v>
      </c>
      <c r="U1691" s="50">
        <v>6.8838999999999997</v>
      </c>
      <c r="V1691" s="50" t="s">
        <v>385</v>
      </c>
      <c r="W1691" s="22" t="s">
        <v>385</v>
      </c>
      <c r="X1691" s="22" t="s">
        <v>385</v>
      </c>
    </row>
    <row r="1692" spans="1:24">
      <c r="A1692" s="176">
        <v>42838</v>
      </c>
      <c r="B1692" s="50">
        <v>154.83770000000001</v>
      </c>
      <c r="C1692" s="50">
        <v>218.2912</v>
      </c>
      <c r="D1692" s="50"/>
      <c r="E1692" s="50">
        <v>15.96</v>
      </c>
      <c r="F1692" s="51">
        <v>8.0249999999999991E-3</v>
      </c>
      <c r="G1692" s="51">
        <v>1.2052999999999999E-2</v>
      </c>
      <c r="H1692" s="51">
        <v>1.4118E-2</v>
      </c>
      <c r="I1692" s="51">
        <v>1.7690999999999998E-2</v>
      </c>
      <c r="J1692" s="51">
        <v>2.2374000000000002E-2</v>
      </c>
      <c r="K1692" s="51">
        <v>2.0449999999999999E-2</v>
      </c>
      <c r="L1692" s="51">
        <v>2.8923000000000001E-2</v>
      </c>
      <c r="M1692" s="51">
        <v>1.4118E-2</v>
      </c>
      <c r="N1692" s="51">
        <v>3.0550000000000001E-2</v>
      </c>
      <c r="O1692" s="52">
        <v>119.0564</v>
      </c>
      <c r="P1692" s="50">
        <v>1270</v>
      </c>
      <c r="Q1692" s="52">
        <v>2768.7599999999998</v>
      </c>
      <c r="R1692" s="50">
        <v>5072.7</v>
      </c>
      <c r="S1692" s="30">
        <v>100.71</v>
      </c>
      <c r="T1692" s="50">
        <v>6.8921000000000001</v>
      </c>
      <c r="U1692" s="50">
        <v>6.9005999999999998</v>
      </c>
      <c r="V1692" s="50" t="s">
        <v>385</v>
      </c>
      <c r="W1692" s="22" t="s">
        <v>385</v>
      </c>
      <c r="X1692" s="22" t="s">
        <v>385</v>
      </c>
    </row>
    <row r="1693" spans="1:24">
      <c r="A1693" s="176">
        <v>42837</v>
      </c>
      <c r="B1693" s="50">
        <v>154.5642</v>
      </c>
      <c r="C1693" s="50">
        <v>218.214</v>
      </c>
      <c r="D1693" s="50"/>
      <c r="E1693" s="50">
        <v>15.77</v>
      </c>
      <c r="F1693" s="51">
        <v>8.0260000000000001E-3</v>
      </c>
      <c r="G1693" s="51">
        <v>1.2015E-2</v>
      </c>
      <c r="H1693" s="51">
        <v>1.4144E-2</v>
      </c>
      <c r="I1693" s="51">
        <v>1.7676000000000001E-2</v>
      </c>
      <c r="J1693" s="51">
        <v>2.2391999999999999E-2</v>
      </c>
      <c r="K1693" s="51">
        <v>2.0451E-2</v>
      </c>
      <c r="L1693" s="51">
        <v>2.8861000000000001E-2</v>
      </c>
      <c r="M1693" s="51">
        <v>1.4144E-2</v>
      </c>
      <c r="N1693" s="51">
        <v>3.041E-2</v>
      </c>
      <c r="O1693" s="52">
        <v>119.0194</v>
      </c>
      <c r="P1693" s="50">
        <v>1270</v>
      </c>
      <c r="Q1693" s="52">
        <v>2768.7599999999998</v>
      </c>
      <c r="R1693" s="50">
        <v>5072.7</v>
      </c>
      <c r="S1693" s="30">
        <v>101.02</v>
      </c>
      <c r="T1693" s="50">
        <v>6.9029999999999996</v>
      </c>
      <c r="U1693" s="50">
        <v>6.9055</v>
      </c>
      <c r="V1693" s="50" t="s">
        <v>385</v>
      </c>
      <c r="W1693" s="22" t="s">
        <v>385</v>
      </c>
      <c r="X1693" s="22" t="s">
        <v>385</v>
      </c>
    </row>
    <row r="1694" spans="1:24">
      <c r="A1694" s="176">
        <v>42836</v>
      </c>
      <c r="B1694" s="50">
        <v>154.61920000000001</v>
      </c>
      <c r="C1694" s="50">
        <v>218.21639999999999</v>
      </c>
      <c r="D1694" s="50"/>
      <c r="E1694" s="50">
        <v>15.07</v>
      </c>
      <c r="F1694" s="51">
        <v>8.0770000000000008E-3</v>
      </c>
      <c r="G1694" s="51">
        <v>1.2338E-2</v>
      </c>
      <c r="H1694" s="51">
        <v>1.4599000000000001E-2</v>
      </c>
      <c r="I1694" s="51">
        <v>1.8303E-2</v>
      </c>
      <c r="J1694" s="51">
        <v>2.2962E-2</v>
      </c>
      <c r="K1694" s="51">
        <v>2.1080000000000002E-2</v>
      </c>
      <c r="L1694" s="51">
        <v>2.9288999999999999E-2</v>
      </c>
      <c r="M1694" s="51">
        <v>1.4599000000000001E-2</v>
      </c>
      <c r="N1694" s="51">
        <v>3.041E-2</v>
      </c>
      <c r="O1694" s="52">
        <v>118.98560000000001</v>
      </c>
      <c r="P1694" s="50">
        <v>1270</v>
      </c>
      <c r="Q1694" s="52">
        <v>2768.7599999999998</v>
      </c>
      <c r="R1694" s="50">
        <v>5072.7</v>
      </c>
      <c r="S1694" s="30">
        <v>101.18</v>
      </c>
      <c r="T1694" s="50">
        <v>6.9005000000000001</v>
      </c>
      <c r="U1694" s="50">
        <v>6.8967000000000001</v>
      </c>
      <c r="V1694" s="50" t="s">
        <v>385</v>
      </c>
      <c r="W1694" s="22" t="s">
        <v>385</v>
      </c>
      <c r="X1694" s="22" t="s">
        <v>385</v>
      </c>
    </row>
    <row r="1695" spans="1:24">
      <c r="A1695" s="176">
        <v>42835</v>
      </c>
      <c r="B1695" s="50">
        <v>154.28110000000001</v>
      </c>
      <c r="C1695" s="50">
        <v>218.14349999999999</v>
      </c>
      <c r="D1695" s="50"/>
      <c r="E1695" s="50">
        <v>14.05</v>
      </c>
      <c r="F1695" s="51">
        <v>8.0249999999999991E-3</v>
      </c>
      <c r="G1695" s="51">
        <v>1.2741000000000001E-2</v>
      </c>
      <c r="H1695" s="51">
        <v>1.4962E-2</v>
      </c>
      <c r="I1695" s="51">
        <v>1.8998000000000001E-2</v>
      </c>
      <c r="J1695" s="51">
        <v>2.3661000000000001E-2</v>
      </c>
      <c r="K1695" s="51">
        <v>2.1808000000000001E-2</v>
      </c>
      <c r="L1695" s="51">
        <v>2.9902999999999999E-2</v>
      </c>
      <c r="M1695" s="51">
        <v>1.4962E-2</v>
      </c>
      <c r="N1695" s="51">
        <v>3.0380000000000001E-2</v>
      </c>
      <c r="O1695" s="52">
        <v>118.92959999999999</v>
      </c>
      <c r="P1695" s="50">
        <v>1270</v>
      </c>
      <c r="Q1695" s="52">
        <v>2768.7599999999998</v>
      </c>
      <c r="R1695" s="50">
        <v>5072.7</v>
      </c>
      <c r="S1695" s="30">
        <v>100.67</v>
      </c>
      <c r="T1695" s="50">
        <v>6.8977000000000004</v>
      </c>
      <c r="U1695" s="50">
        <v>6.8894000000000002</v>
      </c>
      <c r="V1695" s="50" t="s">
        <v>385</v>
      </c>
      <c r="W1695" s="22" t="s">
        <v>385</v>
      </c>
      <c r="X1695" s="22" t="s">
        <v>385</v>
      </c>
    </row>
    <row r="1696" spans="1:24">
      <c r="A1696" s="176">
        <v>42832</v>
      </c>
      <c r="B1696" s="50">
        <v>154.16980000000001</v>
      </c>
      <c r="C1696" s="50">
        <v>218.04650000000001</v>
      </c>
      <c r="D1696" s="50"/>
      <c r="E1696" s="50">
        <v>12.87</v>
      </c>
      <c r="F1696" s="51">
        <v>8.1270000000000005E-3</v>
      </c>
      <c r="G1696" s="51">
        <v>1.2862E-2</v>
      </c>
      <c r="H1696" s="51">
        <v>1.5072E-2</v>
      </c>
      <c r="I1696" s="51">
        <v>1.9196000000000001E-2</v>
      </c>
      <c r="J1696" s="51">
        <v>2.3821999999999999E-2</v>
      </c>
      <c r="K1696" s="51">
        <v>2.2003000000000002E-2</v>
      </c>
      <c r="L1696" s="51">
        <v>3.0078000000000001E-2</v>
      </c>
      <c r="M1696" s="51">
        <v>1.5072E-2</v>
      </c>
      <c r="N1696" s="51">
        <v>3.0419999999999999E-2</v>
      </c>
      <c r="O1696" s="52">
        <v>118.90819999999999</v>
      </c>
      <c r="P1696" s="50">
        <v>1270</v>
      </c>
      <c r="Q1696" s="52">
        <v>2768.7599999999998</v>
      </c>
      <c r="R1696" s="50">
        <v>5072.7</v>
      </c>
      <c r="S1696" s="30">
        <v>100.56</v>
      </c>
      <c r="T1696" s="50">
        <v>6.8948</v>
      </c>
      <c r="U1696" s="50">
        <v>6.8825000000000003</v>
      </c>
      <c r="V1696" s="50" t="s">
        <v>385</v>
      </c>
      <c r="W1696" s="22" t="s">
        <v>385</v>
      </c>
      <c r="X1696" s="22" t="s">
        <v>385</v>
      </c>
    </row>
    <row r="1697" spans="1:24">
      <c r="A1697" s="176">
        <v>42831</v>
      </c>
      <c r="B1697" s="50">
        <v>154.4126</v>
      </c>
      <c r="C1697" s="50">
        <v>217.9922</v>
      </c>
      <c r="D1697" s="50"/>
      <c r="E1697" s="50">
        <v>12.39</v>
      </c>
      <c r="F1697" s="51">
        <v>8.0260000000000001E-3</v>
      </c>
      <c r="G1697" s="51">
        <v>1.2378999999999999E-2</v>
      </c>
      <c r="H1697" s="51">
        <v>1.4423E-2</v>
      </c>
      <c r="I1697" s="51">
        <v>1.8585000000000001E-2</v>
      </c>
      <c r="J1697" s="51">
        <v>2.3408000000000002E-2</v>
      </c>
      <c r="K1697" s="51">
        <v>2.1443E-2</v>
      </c>
      <c r="L1697" s="51">
        <v>2.9864000000000002E-2</v>
      </c>
      <c r="M1697" s="51">
        <v>1.4423E-2</v>
      </c>
      <c r="N1697" s="51">
        <v>3.0439999999999998E-2</v>
      </c>
      <c r="O1697" s="52">
        <v>118.8852</v>
      </c>
      <c r="P1697" s="50">
        <v>1270</v>
      </c>
      <c r="Q1697" s="52">
        <v>2768.7599999999998</v>
      </c>
      <c r="R1697" s="50">
        <v>5072.7</v>
      </c>
      <c r="S1697" s="30">
        <v>100.54</v>
      </c>
      <c r="T1697" s="50">
        <v>6.8872</v>
      </c>
      <c r="U1697" s="50">
        <v>6.8788</v>
      </c>
      <c r="V1697" s="50" t="s">
        <v>385</v>
      </c>
      <c r="W1697" s="22" t="s">
        <v>385</v>
      </c>
      <c r="X1697" s="22" t="s">
        <v>385</v>
      </c>
    </row>
    <row r="1698" spans="1:24">
      <c r="A1698" s="176">
        <v>42830</v>
      </c>
      <c r="B1698" s="50">
        <v>154.38310000000001</v>
      </c>
      <c r="C1698" s="50">
        <v>217.84450000000001</v>
      </c>
      <c r="D1698" s="50"/>
      <c r="E1698" s="50">
        <v>12.89</v>
      </c>
      <c r="F1698" s="51">
        <v>7.9749999999999995E-3</v>
      </c>
      <c r="G1698" s="51">
        <v>1.234E-2</v>
      </c>
      <c r="H1698" s="51">
        <v>1.4370000000000001E-2</v>
      </c>
      <c r="I1698" s="51">
        <v>1.8519000000000001E-2</v>
      </c>
      <c r="J1698" s="51">
        <v>2.3354E-2</v>
      </c>
      <c r="K1698" s="51">
        <v>2.1395000000000001E-2</v>
      </c>
      <c r="L1698" s="51">
        <v>2.9856000000000001E-2</v>
      </c>
      <c r="M1698" s="51">
        <v>1.4370000000000001E-2</v>
      </c>
      <c r="N1698" s="51">
        <v>3.0460000000000001E-2</v>
      </c>
      <c r="O1698" s="52">
        <v>118.87260000000001</v>
      </c>
      <c r="P1698" s="50">
        <v>1270</v>
      </c>
      <c r="Q1698" s="52">
        <v>2768.7599999999998</v>
      </c>
      <c r="R1698" s="50">
        <v>5072.7</v>
      </c>
      <c r="S1698" s="30">
        <v>100.54</v>
      </c>
      <c r="T1698" s="50">
        <v>6.8872</v>
      </c>
      <c r="U1698" s="50">
        <v>6.8746999999999998</v>
      </c>
      <c r="V1698" s="50" t="s">
        <v>385</v>
      </c>
      <c r="W1698" s="22" t="s">
        <v>385</v>
      </c>
      <c r="X1698" s="22" t="s">
        <v>385</v>
      </c>
    </row>
    <row r="1699" spans="1:24">
      <c r="A1699" s="176">
        <v>42829</v>
      </c>
      <c r="B1699" s="50">
        <v>154.3639</v>
      </c>
      <c r="C1699" s="50">
        <v>217.75110000000001</v>
      </c>
      <c r="D1699" s="50"/>
      <c r="E1699" s="50">
        <v>11.79</v>
      </c>
      <c r="F1699" s="51">
        <v>7.7210000000000004E-3</v>
      </c>
      <c r="G1699" s="51">
        <v>1.252E-2</v>
      </c>
      <c r="H1699" s="51">
        <v>1.4697E-2</v>
      </c>
      <c r="I1699" s="51">
        <v>1.8898000000000002E-2</v>
      </c>
      <c r="J1699" s="51">
        <v>2.3605000000000001E-2</v>
      </c>
      <c r="K1699" s="51">
        <v>2.1759000000000001E-2</v>
      </c>
      <c r="L1699" s="51">
        <v>2.9999000000000001E-2</v>
      </c>
      <c r="M1699" s="51">
        <v>1.4697E-2</v>
      </c>
      <c r="N1699" s="51">
        <v>3.0259999999999999E-2</v>
      </c>
      <c r="O1699" s="52">
        <v>118.8348</v>
      </c>
      <c r="P1699" s="50">
        <v>1270</v>
      </c>
      <c r="Q1699" s="52">
        <v>2768.7599999999998</v>
      </c>
      <c r="R1699" s="50">
        <v>5072.7</v>
      </c>
      <c r="S1699" s="30">
        <v>100.35</v>
      </c>
      <c r="T1699" s="50">
        <v>6.8872</v>
      </c>
      <c r="U1699" s="50">
        <v>6.8715000000000002</v>
      </c>
      <c r="V1699" s="50" t="s">
        <v>385</v>
      </c>
      <c r="W1699" s="22" t="s">
        <v>385</v>
      </c>
      <c r="X1699" s="22" t="s">
        <v>385</v>
      </c>
    </row>
    <row r="1700" spans="1:24">
      <c r="A1700" s="176">
        <v>42828</v>
      </c>
      <c r="B1700" s="50">
        <v>154.3767</v>
      </c>
      <c r="C1700" s="50">
        <v>217.67</v>
      </c>
      <c r="D1700" s="50"/>
      <c r="E1700" s="50">
        <v>12.38</v>
      </c>
      <c r="F1700" s="51">
        <v>7.5669999999999999E-3</v>
      </c>
      <c r="G1700" s="51">
        <v>1.2260999999999999E-2</v>
      </c>
      <c r="H1700" s="51">
        <v>1.4345999999999999E-2</v>
      </c>
      <c r="I1700" s="51">
        <v>1.8519000000000001E-2</v>
      </c>
      <c r="J1700" s="51">
        <v>2.3192999999999998E-2</v>
      </c>
      <c r="K1700" s="51">
        <v>2.1347000000000001E-2</v>
      </c>
      <c r="L1700" s="51">
        <v>2.9531999999999999E-2</v>
      </c>
      <c r="M1700" s="51">
        <v>1.4345999999999999E-2</v>
      </c>
      <c r="N1700" s="51">
        <v>3.0259999999999999E-2</v>
      </c>
      <c r="O1700" s="52">
        <v>118.8175</v>
      </c>
      <c r="P1700" s="50">
        <v>1260</v>
      </c>
      <c r="Q1700" s="52">
        <v>2769.69</v>
      </c>
      <c r="R1700" s="50">
        <v>5114</v>
      </c>
      <c r="S1700" s="30">
        <v>100.41</v>
      </c>
      <c r="T1700" s="50">
        <v>6.8894000000000002</v>
      </c>
      <c r="U1700" s="50">
        <v>6.8841000000000001</v>
      </c>
      <c r="V1700" s="50" t="s">
        <v>385</v>
      </c>
      <c r="W1700" s="22" t="s">
        <v>385</v>
      </c>
      <c r="X1700" s="22" t="s">
        <v>385</v>
      </c>
    </row>
    <row r="1701" spans="1:24">
      <c r="A1701" s="176">
        <v>42825</v>
      </c>
      <c r="B1701" s="50">
        <v>154.08150000000001</v>
      </c>
      <c r="C1701" s="50">
        <v>217.70240000000001</v>
      </c>
      <c r="D1701" s="50"/>
      <c r="E1701" s="50">
        <v>12.37</v>
      </c>
      <c r="F1701" s="51">
        <v>7.5160000000000001E-3</v>
      </c>
      <c r="G1701" s="51">
        <v>1.2540000000000001E-2</v>
      </c>
      <c r="H1701" s="51">
        <v>1.489E-2</v>
      </c>
      <c r="I1701" s="51">
        <v>1.9212E-2</v>
      </c>
      <c r="J1701" s="51">
        <v>2.3873999999999999E-2</v>
      </c>
      <c r="K1701" s="51">
        <v>2.2098E-2</v>
      </c>
      <c r="L1701" s="51">
        <v>3.0095E-2</v>
      </c>
      <c r="M1701" s="51">
        <v>1.489E-2</v>
      </c>
      <c r="N1701" s="51">
        <v>3.0259999999999999E-2</v>
      </c>
      <c r="O1701" s="52">
        <v>118.80549999999999</v>
      </c>
      <c r="P1701" s="50">
        <v>1260</v>
      </c>
      <c r="Q1701" s="52">
        <v>2769.69</v>
      </c>
      <c r="R1701" s="50">
        <v>5114</v>
      </c>
      <c r="S1701" s="30">
        <v>99.998000000000005</v>
      </c>
      <c r="T1701" s="50">
        <v>6.8901000000000003</v>
      </c>
      <c r="U1701" s="50">
        <v>6.8667999999999996</v>
      </c>
      <c r="V1701" s="50" t="s">
        <v>385</v>
      </c>
      <c r="W1701" s="22" t="s">
        <v>385</v>
      </c>
      <c r="X1701" s="22" t="s">
        <v>385</v>
      </c>
    </row>
    <row r="1702" spans="1:24">
      <c r="A1702" s="176">
        <v>42824</v>
      </c>
      <c r="B1702" s="50">
        <v>153.92580000000001</v>
      </c>
      <c r="C1702" s="50">
        <v>217.80840000000001</v>
      </c>
      <c r="D1702" s="50"/>
      <c r="E1702" s="50">
        <v>11.54</v>
      </c>
      <c r="F1702" s="51">
        <v>7.5680000000000001E-3</v>
      </c>
      <c r="G1702" s="51">
        <v>1.2818E-2</v>
      </c>
      <c r="H1702" s="51">
        <v>1.5327E-2</v>
      </c>
      <c r="I1702" s="51">
        <v>1.9640000000000001E-2</v>
      </c>
      <c r="J1702" s="51">
        <v>2.4197E-2</v>
      </c>
      <c r="K1702" s="51">
        <v>2.2487E-2</v>
      </c>
      <c r="L1702" s="51">
        <v>3.0342999999999998E-2</v>
      </c>
      <c r="M1702" s="51">
        <v>1.5327E-2</v>
      </c>
      <c r="N1702" s="51">
        <v>3.0620000000000001E-2</v>
      </c>
      <c r="O1702" s="52">
        <v>118.77200000000001</v>
      </c>
      <c r="P1702" s="50">
        <v>1260</v>
      </c>
      <c r="Q1702" s="52">
        <v>2769.69</v>
      </c>
      <c r="R1702" s="50">
        <v>5114</v>
      </c>
      <c r="S1702" s="30">
        <v>99.712000000000003</v>
      </c>
      <c r="T1702" s="50">
        <v>6.8795000000000002</v>
      </c>
      <c r="U1702" s="50">
        <v>6.8737000000000004</v>
      </c>
      <c r="V1702" s="50" t="s">
        <v>385</v>
      </c>
      <c r="W1702" s="22" t="s">
        <v>385</v>
      </c>
      <c r="X1702" s="22" t="s">
        <v>385</v>
      </c>
    </row>
    <row r="1703" spans="1:24">
      <c r="A1703" s="176">
        <v>42823</v>
      </c>
      <c r="B1703" s="50">
        <v>154.08510000000001</v>
      </c>
      <c r="C1703" s="50">
        <v>217.6755</v>
      </c>
      <c r="D1703" s="50"/>
      <c r="E1703" s="50">
        <v>11.42</v>
      </c>
      <c r="F1703" s="51">
        <v>7.7200000000000003E-3</v>
      </c>
      <c r="G1703" s="51">
        <v>1.2697999999999999E-2</v>
      </c>
      <c r="H1703" s="51">
        <v>1.5165E-2</v>
      </c>
      <c r="I1703" s="51">
        <v>1.9259999999999999E-2</v>
      </c>
      <c r="J1703" s="51">
        <v>2.3765000000000001E-2</v>
      </c>
      <c r="K1703" s="51">
        <v>2.1957999999999998E-2</v>
      </c>
      <c r="L1703" s="51">
        <v>2.9856000000000001E-2</v>
      </c>
      <c r="M1703" s="51">
        <v>1.5165E-2</v>
      </c>
      <c r="N1703" s="51">
        <v>3.0370000000000001E-2</v>
      </c>
      <c r="O1703" s="52">
        <v>118.7409</v>
      </c>
      <c r="P1703" s="50">
        <v>1260</v>
      </c>
      <c r="Q1703" s="52">
        <v>2769.69</v>
      </c>
      <c r="R1703" s="50">
        <v>5114</v>
      </c>
      <c r="S1703" s="30">
        <v>99.165999999999997</v>
      </c>
      <c r="T1703" s="50">
        <v>6.8728999999999996</v>
      </c>
      <c r="U1703" s="50">
        <v>6.8554000000000004</v>
      </c>
      <c r="V1703" s="50" t="s">
        <v>385</v>
      </c>
      <c r="W1703" s="22" t="s">
        <v>385</v>
      </c>
      <c r="X1703" s="22" t="s">
        <v>385</v>
      </c>
    </row>
    <row r="1704" spans="1:24">
      <c r="A1704" s="176">
        <v>42822</v>
      </c>
      <c r="B1704" s="50">
        <v>153.9049</v>
      </c>
      <c r="C1704" s="50">
        <v>217.54669999999999</v>
      </c>
      <c r="D1704" s="50"/>
      <c r="E1704" s="50">
        <v>11.53</v>
      </c>
      <c r="F1704" s="51">
        <v>7.7210000000000004E-3</v>
      </c>
      <c r="G1704" s="51">
        <v>1.3016E-2</v>
      </c>
      <c r="H1704" s="51">
        <v>1.5491E-2</v>
      </c>
      <c r="I1704" s="51">
        <v>1.9636000000000001E-2</v>
      </c>
      <c r="J1704" s="51">
        <v>2.4178000000000002E-2</v>
      </c>
      <c r="K1704" s="51">
        <v>2.2425E-2</v>
      </c>
      <c r="L1704" s="51">
        <v>3.0245999999999999E-2</v>
      </c>
      <c r="M1704" s="51">
        <v>1.5491E-2</v>
      </c>
      <c r="N1704" s="51">
        <v>3.041E-2</v>
      </c>
      <c r="O1704" s="52">
        <v>118.7012</v>
      </c>
      <c r="P1704" s="50">
        <v>1260</v>
      </c>
      <c r="Q1704" s="52">
        <v>2769.69</v>
      </c>
      <c r="R1704" s="50">
        <v>5114</v>
      </c>
      <c r="S1704" s="30">
        <v>99.626999999999995</v>
      </c>
      <c r="T1704" s="50">
        <v>6.8837000000000002</v>
      </c>
      <c r="U1704" s="50">
        <v>6.8728999999999996</v>
      </c>
      <c r="V1704" s="50" t="s">
        <v>385</v>
      </c>
      <c r="W1704" s="22" t="s">
        <v>385</v>
      </c>
      <c r="X1704" s="22" t="s">
        <v>385</v>
      </c>
    </row>
    <row r="1705" spans="1:24">
      <c r="A1705" s="176">
        <v>42821</v>
      </c>
      <c r="B1705" s="50">
        <v>154.09809999999999</v>
      </c>
      <c r="C1705" s="50">
        <v>217.44880000000001</v>
      </c>
      <c r="D1705" s="50"/>
      <c r="E1705" s="50">
        <v>12.5</v>
      </c>
      <c r="F1705" s="51">
        <v>7.7200000000000003E-3</v>
      </c>
      <c r="G1705" s="51">
        <v>1.2527E-2</v>
      </c>
      <c r="H1705" s="51">
        <v>1.5086E-2</v>
      </c>
      <c r="I1705" s="51">
        <v>1.9182999999999999E-2</v>
      </c>
      <c r="J1705" s="51">
        <v>2.3782000000000001E-2</v>
      </c>
      <c r="K1705" s="51">
        <v>2.1982000000000002E-2</v>
      </c>
      <c r="L1705" s="51">
        <v>2.9848E-2</v>
      </c>
      <c r="M1705" s="51">
        <v>1.5086E-2</v>
      </c>
      <c r="N1705" s="51">
        <v>3.0530000000000002E-2</v>
      </c>
      <c r="O1705" s="52">
        <v>118.67</v>
      </c>
      <c r="P1705" s="50">
        <v>1260</v>
      </c>
      <c r="Q1705" s="52">
        <v>2769.69</v>
      </c>
      <c r="R1705" s="50">
        <v>5114</v>
      </c>
      <c r="S1705" s="30">
        <v>99.76</v>
      </c>
      <c r="T1705" s="50">
        <v>6.8863000000000003</v>
      </c>
      <c r="U1705" s="50">
        <v>6.87</v>
      </c>
      <c r="V1705" s="50" t="s">
        <v>385</v>
      </c>
      <c r="W1705" s="22" t="s">
        <v>385</v>
      </c>
      <c r="X1705" s="22" t="s">
        <v>385</v>
      </c>
    </row>
    <row r="1706" spans="1:24">
      <c r="A1706" s="176">
        <v>42818</v>
      </c>
      <c r="B1706" s="50">
        <v>153.97839999999999</v>
      </c>
      <c r="C1706" s="50">
        <v>217.25729999999999</v>
      </c>
      <c r="D1706" s="50"/>
      <c r="E1706" s="50">
        <v>12.96</v>
      </c>
      <c r="F1706" s="51">
        <v>7.6179999999999998E-3</v>
      </c>
      <c r="G1706" s="51">
        <v>1.2566000000000001E-2</v>
      </c>
      <c r="H1706" s="51">
        <v>1.5276E-2</v>
      </c>
      <c r="I1706" s="51">
        <v>1.9449999999999999E-2</v>
      </c>
      <c r="J1706" s="51">
        <v>2.4122999999999999E-2</v>
      </c>
      <c r="K1706" s="51">
        <v>2.2301000000000001E-2</v>
      </c>
      <c r="L1706" s="51">
        <v>3.0134000000000001E-2</v>
      </c>
      <c r="M1706" s="51">
        <v>1.5276E-2</v>
      </c>
      <c r="N1706" s="51">
        <v>3.066E-2</v>
      </c>
      <c r="O1706" s="52">
        <v>118.629</v>
      </c>
      <c r="P1706" s="50">
        <v>1260</v>
      </c>
      <c r="Q1706" s="52">
        <v>2769.69</v>
      </c>
      <c r="R1706" s="50">
        <v>5114</v>
      </c>
      <c r="S1706" s="30">
        <v>99.677000000000007</v>
      </c>
      <c r="T1706" s="50">
        <v>6.8818999999999999</v>
      </c>
      <c r="U1706" s="50">
        <v>6.8636999999999997</v>
      </c>
      <c r="V1706" s="50" t="s">
        <v>385</v>
      </c>
      <c r="W1706" s="22" t="s">
        <v>385</v>
      </c>
      <c r="X1706" s="22" t="s">
        <v>385</v>
      </c>
    </row>
    <row r="1707" spans="1:24">
      <c r="A1707" s="176">
        <v>42817</v>
      </c>
      <c r="B1707" s="50">
        <v>153.86420000000001</v>
      </c>
      <c r="C1707" s="50">
        <v>217.19560000000001</v>
      </c>
      <c r="D1707" s="50"/>
      <c r="E1707" s="50">
        <v>13.12</v>
      </c>
      <c r="F1707" s="51">
        <v>7.6179999999999998E-3</v>
      </c>
      <c r="G1707" s="51">
        <v>1.252E-2</v>
      </c>
      <c r="H1707" s="51">
        <v>1.5278999999999999E-2</v>
      </c>
      <c r="I1707" s="51">
        <v>1.9515999999999999E-2</v>
      </c>
      <c r="J1707" s="51">
        <v>2.4194E-2</v>
      </c>
      <c r="K1707" s="51">
        <v>2.2349000000000001E-2</v>
      </c>
      <c r="L1707" s="51">
        <v>3.0294000000000001E-2</v>
      </c>
      <c r="M1707" s="51">
        <v>1.5278999999999999E-2</v>
      </c>
      <c r="N1707" s="51">
        <v>3.0849999999999999E-2</v>
      </c>
      <c r="O1707" s="52">
        <v>118.6002</v>
      </c>
      <c r="P1707" s="50">
        <v>1260</v>
      </c>
      <c r="Q1707" s="52">
        <v>2769.69</v>
      </c>
      <c r="R1707" s="50">
        <v>5114</v>
      </c>
      <c r="S1707" s="30">
        <v>99.813000000000002</v>
      </c>
      <c r="T1707" s="50">
        <v>6.8874000000000004</v>
      </c>
      <c r="U1707" s="50">
        <v>6.8723000000000001</v>
      </c>
      <c r="V1707" s="50" t="s">
        <v>385</v>
      </c>
      <c r="W1707" s="22" t="s">
        <v>385</v>
      </c>
      <c r="X1707" s="22" t="s">
        <v>385</v>
      </c>
    </row>
    <row r="1708" spans="1:24">
      <c r="A1708" s="176">
        <v>42816</v>
      </c>
      <c r="B1708" s="50">
        <v>153.90950000000001</v>
      </c>
      <c r="C1708" s="50">
        <v>217.1079</v>
      </c>
      <c r="D1708" s="50"/>
      <c r="E1708" s="50">
        <v>12.81</v>
      </c>
      <c r="F1708" s="51">
        <v>7.6189999999999999E-3</v>
      </c>
      <c r="G1708" s="51">
        <v>1.2477E-2</v>
      </c>
      <c r="H1708" s="51">
        <v>1.5172E-2</v>
      </c>
      <c r="I1708" s="51">
        <v>1.9366000000000001E-2</v>
      </c>
      <c r="J1708" s="51">
        <v>2.4049999999999998E-2</v>
      </c>
      <c r="K1708" s="51">
        <v>2.2202E-2</v>
      </c>
      <c r="L1708" s="51">
        <v>3.0173999999999999E-2</v>
      </c>
      <c r="M1708" s="51">
        <v>1.5172E-2</v>
      </c>
      <c r="N1708" s="51">
        <v>2.9350000000000001E-2</v>
      </c>
      <c r="O1708" s="52">
        <v>118.6033</v>
      </c>
      <c r="P1708" s="50">
        <v>1260</v>
      </c>
      <c r="Q1708" s="52">
        <v>2769.69</v>
      </c>
      <c r="R1708" s="50">
        <v>5114</v>
      </c>
      <c r="S1708" s="30">
        <v>100.41</v>
      </c>
      <c r="T1708" s="50">
        <v>6.9085000000000001</v>
      </c>
      <c r="U1708" s="50">
        <v>6.8888999999999996</v>
      </c>
      <c r="V1708" s="50" t="s">
        <v>385</v>
      </c>
      <c r="W1708" s="22" t="s">
        <v>385</v>
      </c>
      <c r="X1708" s="22" t="s">
        <v>385</v>
      </c>
    </row>
    <row r="1709" spans="1:24">
      <c r="A1709" s="176">
        <v>42815</v>
      </c>
      <c r="B1709" s="50">
        <v>153.74850000000001</v>
      </c>
      <c r="C1709" s="50">
        <v>217.08260000000001</v>
      </c>
      <c r="D1709" s="50"/>
      <c r="E1709" s="50">
        <v>12.47</v>
      </c>
      <c r="F1709" s="51">
        <v>7.5680000000000001E-3</v>
      </c>
      <c r="G1709" s="51">
        <v>1.2598E-2</v>
      </c>
      <c r="H1709" s="51">
        <v>1.5308E-2</v>
      </c>
      <c r="I1709" s="51">
        <v>1.9466000000000001E-2</v>
      </c>
      <c r="J1709" s="51">
        <v>2.4174999999999999E-2</v>
      </c>
      <c r="K1709" s="51">
        <v>2.2298999999999999E-2</v>
      </c>
      <c r="L1709" s="51">
        <v>3.0342999999999998E-2</v>
      </c>
      <c r="M1709" s="51">
        <v>1.5308E-2</v>
      </c>
      <c r="N1709" s="51">
        <v>2.9350000000000001E-2</v>
      </c>
      <c r="O1709" s="52">
        <v>118.5698</v>
      </c>
      <c r="P1709" s="50">
        <v>1260</v>
      </c>
      <c r="Q1709" s="52">
        <v>2769.69</v>
      </c>
      <c r="R1709" s="50">
        <v>5114</v>
      </c>
      <c r="S1709" s="30">
        <v>100.3</v>
      </c>
      <c r="T1709" s="50">
        <v>6.9034000000000004</v>
      </c>
      <c r="U1709" s="50">
        <v>6.8864999999999998</v>
      </c>
      <c r="V1709" s="50" t="s">
        <v>385</v>
      </c>
      <c r="W1709" s="22" t="s">
        <v>385</v>
      </c>
      <c r="X1709" s="22" t="s">
        <v>385</v>
      </c>
    </row>
    <row r="1710" spans="1:24">
      <c r="A1710" s="176">
        <v>42814</v>
      </c>
      <c r="B1710" s="50">
        <v>153.5121</v>
      </c>
      <c r="C1710" s="50">
        <v>216.97020000000001</v>
      </c>
      <c r="D1710" s="50"/>
      <c r="E1710" s="50">
        <v>11.34</v>
      </c>
      <c r="F1710" s="51">
        <v>7.2620000000000002E-3</v>
      </c>
      <c r="G1710" s="51">
        <v>1.2883E-2</v>
      </c>
      <c r="H1710" s="51">
        <v>1.5712E-2</v>
      </c>
      <c r="I1710" s="51">
        <v>1.9848999999999999E-2</v>
      </c>
      <c r="J1710" s="51">
        <v>2.4607E-2</v>
      </c>
      <c r="K1710" s="51">
        <v>2.2716E-2</v>
      </c>
      <c r="L1710" s="51">
        <v>3.0769999999999999E-2</v>
      </c>
      <c r="M1710" s="51">
        <v>1.5712E-2</v>
      </c>
      <c r="N1710" s="51">
        <v>2.9350000000000001E-2</v>
      </c>
      <c r="O1710" s="52">
        <v>118.5459</v>
      </c>
      <c r="P1710" s="50">
        <v>1260</v>
      </c>
      <c r="Q1710" s="52">
        <v>2769.69</v>
      </c>
      <c r="R1710" s="50">
        <v>5114</v>
      </c>
      <c r="S1710" s="30">
        <v>100.36</v>
      </c>
      <c r="T1710" s="50">
        <v>6.8979999999999997</v>
      </c>
      <c r="U1710" s="50">
        <v>6.8703000000000003</v>
      </c>
      <c r="V1710" s="50" t="s">
        <v>385</v>
      </c>
      <c r="W1710" s="22" t="s">
        <v>385</v>
      </c>
      <c r="X1710" s="22" t="s">
        <v>385</v>
      </c>
    </row>
    <row r="1711" spans="1:24">
      <c r="A1711" s="176">
        <v>42811</v>
      </c>
      <c r="B1711" s="50">
        <v>153.27590000000001</v>
      </c>
      <c r="C1711" s="50">
        <v>216.80359999999999</v>
      </c>
      <c r="D1711" s="50"/>
      <c r="E1711" s="50">
        <v>11.28</v>
      </c>
      <c r="F1711" s="51">
        <v>7.2620000000000002E-3</v>
      </c>
      <c r="G1711" s="51">
        <v>1.3146E-2</v>
      </c>
      <c r="H1711" s="51">
        <v>1.6008000000000001E-2</v>
      </c>
      <c r="I1711" s="51">
        <v>2.0183E-2</v>
      </c>
      <c r="J1711" s="51">
        <v>2.5004999999999999E-2</v>
      </c>
      <c r="K1711" s="51">
        <v>2.3060000000000001E-2</v>
      </c>
      <c r="L1711" s="51">
        <v>3.1095999999999999E-2</v>
      </c>
      <c r="M1711" s="51">
        <v>1.6008000000000001E-2</v>
      </c>
      <c r="N1711" s="51">
        <v>2.9350000000000001E-2</v>
      </c>
      <c r="O1711" s="52">
        <v>118.5163</v>
      </c>
      <c r="P1711" s="50">
        <v>1260</v>
      </c>
      <c r="Q1711" s="52">
        <v>2769.69</v>
      </c>
      <c r="R1711" s="50">
        <v>5114</v>
      </c>
      <c r="S1711" s="30">
        <v>100.74</v>
      </c>
      <c r="T1711" s="50">
        <v>6.9149000000000003</v>
      </c>
      <c r="U1711" s="50">
        <v>6.8476999999999997</v>
      </c>
      <c r="V1711" s="50" t="s">
        <v>385</v>
      </c>
      <c r="W1711" s="22" t="s">
        <v>385</v>
      </c>
      <c r="X1711" s="22" t="s">
        <v>385</v>
      </c>
    </row>
    <row r="1712" spans="1:24">
      <c r="A1712" s="176">
        <v>42810</v>
      </c>
      <c r="B1712" s="50">
        <v>153.16630000000001</v>
      </c>
      <c r="C1712" s="50">
        <v>216.7321</v>
      </c>
      <c r="D1712" s="50"/>
      <c r="E1712" s="50">
        <v>11.21</v>
      </c>
      <c r="F1712" s="51">
        <v>7.2110000000000004E-3</v>
      </c>
      <c r="G1712" s="51">
        <v>1.3322000000000001E-2</v>
      </c>
      <c r="H1712" s="51">
        <v>1.6277E-2</v>
      </c>
      <c r="I1712" s="51">
        <v>2.0499E-2</v>
      </c>
      <c r="J1712" s="51">
        <v>2.5402000000000001E-2</v>
      </c>
      <c r="K1712" s="51">
        <v>2.3477000000000001E-2</v>
      </c>
      <c r="L1712" s="51">
        <v>3.1505999999999999E-2</v>
      </c>
      <c r="M1712" s="51">
        <v>1.6277E-2</v>
      </c>
      <c r="N1712" s="51">
        <v>2.938E-2</v>
      </c>
      <c r="O1712" s="52">
        <v>118.52209999999999</v>
      </c>
      <c r="P1712" s="50">
        <v>1260</v>
      </c>
      <c r="Q1712" s="52">
        <v>2769.69</v>
      </c>
      <c r="R1712" s="50">
        <v>5114</v>
      </c>
      <c r="S1712" s="30">
        <v>101.7</v>
      </c>
      <c r="T1712" s="50">
        <v>6.915</v>
      </c>
      <c r="U1712" s="50">
        <v>6.9005000000000001</v>
      </c>
      <c r="V1712" s="50" t="s">
        <v>385</v>
      </c>
      <c r="W1712" s="22" t="s">
        <v>385</v>
      </c>
      <c r="X1712" s="22" t="s">
        <v>385</v>
      </c>
    </row>
    <row r="1713" spans="1:24">
      <c r="A1713" s="176">
        <v>42809</v>
      </c>
      <c r="B1713" s="50">
        <v>153.17099999999999</v>
      </c>
      <c r="C1713" s="50">
        <v>216.31399999999999</v>
      </c>
      <c r="D1713" s="50"/>
      <c r="E1713" s="50">
        <v>11.63</v>
      </c>
      <c r="F1713" s="51">
        <v>7.2119999999999997E-3</v>
      </c>
      <c r="G1713" s="51">
        <v>1.2994E-2</v>
      </c>
      <c r="H1713" s="51">
        <v>1.5821000000000002E-2</v>
      </c>
      <c r="I1713" s="51">
        <v>2.0029999999999999E-2</v>
      </c>
      <c r="J1713" s="51">
        <v>2.4930000000000001E-2</v>
      </c>
      <c r="K1713" s="51">
        <v>2.2984000000000001E-2</v>
      </c>
      <c r="L1713" s="51">
        <v>3.1071000000000001E-2</v>
      </c>
      <c r="M1713" s="51">
        <v>1.5821000000000002E-2</v>
      </c>
      <c r="N1713" s="51">
        <v>2.9430000000000001E-2</v>
      </c>
      <c r="O1713" s="52">
        <v>118.5536</v>
      </c>
      <c r="P1713" s="50">
        <v>1260</v>
      </c>
      <c r="Q1713" s="52">
        <v>2769.69</v>
      </c>
      <c r="R1713" s="50">
        <v>5114</v>
      </c>
      <c r="S1713" s="30">
        <v>101.31</v>
      </c>
      <c r="T1713" s="50">
        <v>6.9142999999999999</v>
      </c>
      <c r="U1713" s="50">
        <v>6.8963000000000001</v>
      </c>
      <c r="V1713" s="50" t="s">
        <v>385</v>
      </c>
      <c r="W1713" s="22" t="s">
        <v>385</v>
      </c>
      <c r="X1713" s="22" t="s">
        <v>385</v>
      </c>
    </row>
    <row r="1714" spans="1:24">
      <c r="A1714" s="176">
        <v>42808</v>
      </c>
      <c r="B1714" s="50">
        <v>152.61279999999999</v>
      </c>
      <c r="C1714" s="50">
        <v>216.24760000000001</v>
      </c>
      <c r="D1714" s="50"/>
      <c r="E1714" s="50">
        <v>12.3</v>
      </c>
      <c r="F1714" s="51">
        <v>7.6189999999999999E-3</v>
      </c>
      <c r="G1714" s="51">
        <v>1.3762999999999999E-2</v>
      </c>
      <c r="H1714" s="51">
        <v>1.6840000000000001E-2</v>
      </c>
      <c r="I1714" s="51">
        <v>2.1284999999999998E-2</v>
      </c>
      <c r="J1714" s="51">
        <v>2.6002000000000001E-2</v>
      </c>
      <c r="K1714" s="51">
        <v>2.4192999999999999E-2</v>
      </c>
      <c r="L1714" s="51">
        <v>3.1746999999999997E-2</v>
      </c>
      <c r="M1714" s="51">
        <v>1.6840000000000001E-2</v>
      </c>
      <c r="N1714" s="51">
        <v>2.9430000000000001E-2</v>
      </c>
      <c r="O1714" s="52">
        <v>118.4995</v>
      </c>
      <c r="P1714" s="50">
        <v>1260</v>
      </c>
      <c r="Q1714" s="52">
        <v>2769.69</v>
      </c>
      <c r="R1714" s="50">
        <v>5114</v>
      </c>
      <c r="S1714" s="30">
        <v>101.25</v>
      </c>
      <c r="T1714" s="50">
        <v>6.9093</v>
      </c>
      <c r="U1714" s="50">
        <v>6.8949999999999996</v>
      </c>
      <c r="V1714" s="50" t="s">
        <v>385</v>
      </c>
      <c r="W1714" s="22" t="s">
        <v>385</v>
      </c>
      <c r="X1714" s="22" t="s">
        <v>385</v>
      </c>
    </row>
    <row r="1715" spans="1:24">
      <c r="A1715" s="176">
        <v>42807</v>
      </c>
      <c r="B1715" s="50">
        <v>152.54689999999999</v>
      </c>
      <c r="C1715" s="50">
        <v>216.28559999999999</v>
      </c>
      <c r="D1715" s="50"/>
      <c r="E1715" s="50">
        <v>11.35</v>
      </c>
      <c r="F1715" s="51">
        <v>7.4139999999999996E-3</v>
      </c>
      <c r="G1715" s="51">
        <v>1.3719E-2</v>
      </c>
      <c r="H1715" s="51">
        <v>1.6840000000000001E-2</v>
      </c>
      <c r="I1715" s="51">
        <v>2.1385000000000001E-2</v>
      </c>
      <c r="J1715" s="51">
        <v>2.6258E-2</v>
      </c>
      <c r="K1715" s="51">
        <v>2.4365000000000001E-2</v>
      </c>
      <c r="L1715" s="51">
        <v>3.2121999999999998E-2</v>
      </c>
      <c r="M1715" s="51">
        <v>1.6840000000000001E-2</v>
      </c>
      <c r="N1715" s="51">
        <v>2.9430000000000001E-2</v>
      </c>
      <c r="O1715" s="52">
        <v>118.506</v>
      </c>
      <c r="P1715" s="50">
        <v>1260</v>
      </c>
      <c r="Q1715" s="52">
        <v>2769.69</v>
      </c>
      <c r="R1715" s="50">
        <v>5114</v>
      </c>
      <c r="S1715" s="30">
        <v>101.85</v>
      </c>
      <c r="T1715" s="50">
        <v>6.9109999999999996</v>
      </c>
      <c r="U1715" s="50">
        <v>6.9046000000000003</v>
      </c>
      <c r="V1715" s="50" t="s">
        <v>385</v>
      </c>
      <c r="W1715" s="22" t="s">
        <v>385</v>
      </c>
      <c r="X1715" s="22" t="s">
        <v>385</v>
      </c>
    </row>
    <row r="1716" spans="1:24">
      <c r="A1716" s="176">
        <v>42804</v>
      </c>
      <c r="B1716" s="50">
        <v>152.57300000000001</v>
      </c>
      <c r="C1716" s="50">
        <v>215.9777</v>
      </c>
      <c r="D1716" s="50"/>
      <c r="E1716" s="50">
        <v>11.66</v>
      </c>
      <c r="F1716" s="51">
        <v>7.4139999999999996E-3</v>
      </c>
      <c r="G1716" s="51">
        <v>1.3533999999999999E-2</v>
      </c>
      <c r="H1716" s="51">
        <v>1.6598000000000002E-2</v>
      </c>
      <c r="I1716" s="51">
        <v>2.1014000000000001E-2</v>
      </c>
      <c r="J1716" s="51">
        <v>2.5745000000000001E-2</v>
      </c>
      <c r="K1716" s="51">
        <v>2.3942999999999999E-2</v>
      </c>
      <c r="L1716" s="51">
        <v>3.1647000000000002E-2</v>
      </c>
      <c r="M1716" s="51">
        <v>1.6598000000000002E-2</v>
      </c>
      <c r="N1716" s="51">
        <v>2.9430000000000001E-2</v>
      </c>
      <c r="O1716" s="52">
        <v>118.5312</v>
      </c>
      <c r="P1716" s="50">
        <v>1260</v>
      </c>
      <c r="Q1716" s="52">
        <v>2769.69</v>
      </c>
      <c r="R1716" s="50">
        <v>5114</v>
      </c>
      <c r="S1716" s="30">
        <v>102.07</v>
      </c>
      <c r="T1716" s="50">
        <v>6.9131</v>
      </c>
      <c r="U1716" s="50">
        <v>6.9161999999999999</v>
      </c>
      <c r="V1716" s="50" t="s">
        <v>385</v>
      </c>
      <c r="W1716" s="22" t="s">
        <v>385</v>
      </c>
      <c r="X1716" s="22" t="s">
        <v>385</v>
      </c>
    </row>
    <row r="1717" spans="1:24">
      <c r="A1717" s="176">
        <v>42803</v>
      </c>
      <c r="B1717" s="50">
        <v>152.46019999999999</v>
      </c>
      <c r="C1717" s="50">
        <v>216.09960000000001</v>
      </c>
      <c r="D1717" s="50"/>
      <c r="E1717" s="50">
        <v>12.3</v>
      </c>
      <c r="F1717" s="51">
        <v>7.2620000000000002E-3</v>
      </c>
      <c r="G1717" s="51">
        <v>1.3726E-2</v>
      </c>
      <c r="H1717" s="51">
        <v>1.6920000000000001E-2</v>
      </c>
      <c r="I1717" s="51">
        <v>2.1361999999999999E-2</v>
      </c>
      <c r="J1717" s="51">
        <v>2.6053E-2</v>
      </c>
      <c r="K1717" s="51">
        <v>2.4336E-2</v>
      </c>
      <c r="L1717" s="51">
        <v>3.1888E-2</v>
      </c>
      <c r="M1717" s="51">
        <v>1.6920000000000001E-2</v>
      </c>
      <c r="N1717" s="51">
        <v>2.9579999999999999E-2</v>
      </c>
      <c r="O1717" s="52">
        <v>118.5111</v>
      </c>
      <c r="P1717" s="50">
        <v>1260</v>
      </c>
      <c r="Q1717" s="52">
        <v>2769.69</v>
      </c>
      <c r="R1717" s="50">
        <v>5114</v>
      </c>
      <c r="S1717" s="30">
        <v>101.81</v>
      </c>
      <c r="T1717" s="50">
        <v>6.9024999999999999</v>
      </c>
      <c r="U1717" s="50">
        <v>6.8937999999999997</v>
      </c>
      <c r="V1717" s="50" t="s">
        <v>385</v>
      </c>
      <c r="W1717" s="22" t="s">
        <v>385</v>
      </c>
      <c r="X1717" s="22" t="s">
        <v>385</v>
      </c>
    </row>
    <row r="1718" spans="1:24">
      <c r="A1718" s="176">
        <v>42802</v>
      </c>
      <c r="B1718" s="50">
        <v>152.74780000000001</v>
      </c>
      <c r="C1718" s="50">
        <v>216.5016</v>
      </c>
      <c r="D1718" s="50"/>
      <c r="E1718" s="50">
        <v>11.86</v>
      </c>
      <c r="F1718" s="51">
        <v>7.1609999999999998E-3</v>
      </c>
      <c r="G1718" s="51">
        <v>1.3542E-2</v>
      </c>
      <c r="H1718" s="51">
        <v>1.6625000000000001E-2</v>
      </c>
      <c r="I1718" s="51">
        <v>2.0926E-2</v>
      </c>
      <c r="J1718" s="51">
        <v>2.5597000000000002E-2</v>
      </c>
      <c r="K1718" s="51">
        <v>2.3865999999999998E-2</v>
      </c>
      <c r="L1718" s="51">
        <v>3.1489000000000003E-2</v>
      </c>
      <c r="M1718" s="51">
        <v>1.6625000000000001E-2</v>
      </c>
      <c r="N1718" s="51">
        <v>2.9409999999999999E-2</v>
      </c>
      <c r="O1718" s="52">
        <v>118.5168</v>
      </c>
      <c r="P1718" s="50">
        <v>1260</v>
      </c>
      <c r="Q1718" s="52">
        <v>2769.69</v>
      </c>
      <c r="R1718" s="50">
        <v>5114</v>
      </c>
      <c r="S1718" s="30">
        <v>101.64</v>
      </c>
      <c r="T1718" s="50">
        <v>6.8970000000000002</v>
      </c>
      <c r="U1718" s="50">
        <v>6.9010999999999996</v>
      </c>
      <c r="V1718" s="50" t="s">
        <v>385</v>
      </c>
      <c r="W1718" s="22" t="s">
        <v>385</v>
      </c>
      <c r="X1718" s="22" t="s">
        <v>385</v>
      </c>
    </row>
    <row r="1719" spans="1:24">
      <c r="A1719" s="176">
        <v>42801</v>
      </c>
      <c r="B1719" s="50">
        <v>152.96610000000001</v>
      </c>
      <c r="C1719" s="50">
        <v>216.4623</v>
      </c>
      <c r="D1719" s="50"/>
      <c r="E1719" s="50">
        <v>11.45</v>
      </c>
      <c r="F1719" s="51">
        <v>7.4149999999999997E-3</v>
      </c>
      <c r="G1719" s="51">
        <v>1.3277000000000001E-2</v>
      </c>
      <c r="H1719" s="51">
        <v>1.6095999999999999E-2</v>
      </c>
      <c r="I1719" s="51">
        <v>2.0490999999999999E-2</v>
      </c>
      <c r="J1719" s="51">
        <v>2.5179E-2</v>
      </c>
      <c r="K1719" s="51">
        <v>2.3421000000000001E-2</v>
      </c>
      <c r="L1719" s="51">
        <v>3.1210000000000002E-2</v>
      </c>
      <c r="M1719" s="51">
        <v>1.6095999999999999E-2</v>
      </c>
      <c r="N1719" s="51">
        <v>2.955E-2</v>
      </c>
      <c r="O1719" s="52">
        <v>118.455</v>
      </c>
      <c r="P1719" s="50">
        <v>1260</v>
      </c>
      <c r="Q1719" s="52">
        <v>2769.69</v>
      </c>
      <c r="R1719" s="50">
        <v>5114</v>
      </c>
      <c r="S1719" s="30">
        <v>101.54</v>
      </c>
      <c r="T1719" s="50">
        <v>6.8971999999999998</v>
      </c>
      <c r="U1719" s="50">
        <v>6.8967000000000001</v>
      </c>
      <c r="V1719" s="50" t="s">
        <v>385</v>
      </c>
      <c r="W1719" s="22" t="s">
        <v>385</v>
      </c>
      <c r="X1719" s="22" t="s">
        <v>385</v>
      </c>
    </row>
    <row r="1720" spans="1:24">
      <c r="A1720" s="176">
        <v>42800</v>
      </c>
      <c r="B1720" s="50">
        <v>153.08150000000001</v>
      </c>
      <c r="C1720" s="50">
        <v>216.58179999999999</v>
      </c>
      <c r="D1720" s="50"/>
      <c r="E1720" s="50">
        <v>11.24</v>
      </c>
      <c r="F1720" s="51">
        <v>7.2110000000000004E-3</v>
      </c>
      <c r="G1720" s="51">
        <v>1.3053E-2</v>
      </c>
      <c r="H1720" s="51">
        <v>1.5821000000000002E-2</v>
      </c>
      <c r="I1720" s="51">
        <v>2.0191000000000001E-2</v>
      </c>
      <c r="J1720" s="51">
        <v>2.4996999999999998E-2</v>
      </c>
      <c r="K1720" s="51">
        <v>2.3175000000000001E-2</v>
      </c>
      <c r="L1720" s="51">
        <v>3.1046000000000001E-2</v>
      </c>
      <c r="M1720" s="51">
        <v>1.5821000000000002E-2</v>
      </c>
      <c r="N1720" s="51">
        <v>2.921E-2</v>
      </c>
      <c r="O1720" s="52">
        <v>118.4141</v>
      </c>
      <c r="P1720" s="50">
        <v>1260</v>
      </c>
      <c r="Q1720" s="52">
        <v>2769.69</v>
      </c>
      <c r="R1720" s="50">
        <v>5114</v>
      </c>
      <c r="S1720" s="30">
        <v>102.2</v>
      </c>
      <c r="T1720" s="50">
        <v>6.8898999999999999</v>
      </c>
      <c r="U1720" s="50">
        <v>6.8852000000000002</v>
      </c>
      <c r="V1720" s="50" t="s">
        <v>385</v>
      </c>
      <c r="W1720" s="22" t="s">
        <v>385</v>
      </c>
      <c r="X1720" s="22" t="s">
        <v>385</v>
      </c>
    </row>
    <row r="1721" spans="1:24">
      <c r="A1721" s="176">
        <v>42797</v>
      </c>
      <c r="B1721" s="50">
        <v>153.05670000000001</v>
      </c>
      <c r="C1721" s="50">
        <v>216.78620000000001</v>
      </c>
      <c r="D1721" s="50"/>
      <c r="E1721" s="50">
        <v>10.96</v>
      </c>
      <c r="F1721" s="51">
        <v>6.9569999999999996E-3</v>
      </c>
      <c r="G1721" s="51">
        <v>1.3051E-2</v>
      </c>
      <c r="H1721" s="51">
        <v>1.5790999999999999E-2</v>
      </c>
      <c r="I1721" s="51">
        <v>2.009E-2</v>
      </c>
      <c r="J1721" s="51">
        <v>2.478E-2</v>
      </c>
      <c r="K1721" s="51">
        <v>2.3052E-2</v>
      </c>
      <c r="L1721" s="51">
        <v>3.0713000000000001E-2</v>
      </c>
      <c r="M1721" s="51">
        <v>1.5790999999999999E-2</v>
      </c>
      <c r="N1721" s="51">
        <v>2.9100000000000001E-2</v>
      </c>
      <c r="O1721" s="52">
        <v>118.40560000000001</v>
      </c>
      <c r="P1721" s="50">
        <v>1260</v>
      </c>
      <c r="Q1721" s="52">
        <v>2769.69</v>
      </c>
      <c r="R1721" s="50">
        <v>5114</v>
      </c>
      <c r="S1721" s="30">
        <v>101.78</v>
      </c>
      <c r="T1721" s="50">
        <v>6.8818999999999999</v>
      </c>
      <c r="U1721" s="50">
        <v>6.8715999999999999</v>
      </c>
      <c r="V1721" s="50" t="s">
        <v>385</v>
      </c>
      <c r="W1721" s="22" t="s">
        <v>385</v>
      </c>
      <c r="X1721" s="22" t="s">
        <v>385</v>
      </c>
    </row>
    <row r="1722" spans="1:24">
      <c r="A1722" s="176">
        <v>42796</v>
      </c>
      <c r="B1722" s="50">
        <v>153.0129</v>
      </c>
      <c r="C1722" s="50">
        <v>216.80680000000001</v>
      </c>
      <c r="D1722" s="50"/>
      <c r="E1722" s="50">
        <v>11.81</v>
      </c>
      <c r="F1722" s="51">
        <v>6.6010000000000001E-3</v>
      </c>
      <c r="G1722" s="51">
        <v>1.3084E-2</v>
      </c>
      <c r="H1722" s="51">
        <v>1.5868E-2</v>
      </c>
      <c r="I1722" s="51">
        <v>2.0154999999999999E-2</v>
      </c>
      <c r="J1722" s="51">
        <v>2.4778999999999999E-2</v>
      </c>
      <c r="K1722" s="51">
        <v>2.3123000000000001E-2</v>
      </c>
      <c r="L1722" s="51">
        <v>3.0728999999999999E-2</v>
      </c>
      <c r="M1722" s="51">
        <v>1.5868E-2</v>
      </c>
      <c r="N1722" s="51">
        <v>2.9180000000000001E-2</v>
      </c>
      <c r="O1722" s="52">
        <v>118.35339999999999</v>
      </c>
      <c r="P1722" s="50">
        <v>1260</v>
      </c>
      <c r="Q1722" s="52">
        <v>2769.69</v>
      </c>
      <c r="R1722" s="50">
        <v>5114</v>
      </c>
      <c r="S1722" s="30">
        <v>101.12</v>
      </c>
      <c r="T1722" s="50">
        <v>6.867</v>
      </c>
      <c r="U1722" s="50">
        <v>6.8554000000000004</v>
      </c>
      <c r="V1722" s="50" t="s">
        <v>385</v>
      </c>
      <c r="W1722" s="22" t="s">
        <v>385</v>
      </c>
      <c r="X1722" s="22" t="s">
        <v>385</v>
      </c>
    </row>
    <row r="1723" spans="1:24">
      <c r="A1723" s="176">
        <v>42795</v>
      </c>
      <c r="B1723" s="50">
        <v>153.13460000000001</v>
      </c>
      <c r="C1723" s="50">
        <v>216.81209999999999</v>
      </c>
      <c r="D1723" s="50"/>
      <c r="E1723" s="50">
        <v>12.54</v>
      </c>
      <c r="F1723" s="51">
        <v>6.1939999999999999E-3</v>
      </c>
      <c r="G1723" s="51">
        <v>1.2841999999999999E-2</v>
      </c>
      <c r="H1723" s="51">
        <v>1.5647999999999999E-2</v>
      </c>
      <c r="I1723" s="51">
        <v>1.9872000000000001E-2</v>
      </c>
      <c r="J1723" s="51">
        <v>2.4525999999999999E-2</v>
      </c>
      <c r="K1723" s="51">
        <v>2.2877999999999999E-2</v>
      </c>
      <c r="L1723" s="51">
        <v>3.0608E-2</v>
      </c>
      <c r="M1723" s="51">
        <v>1.5647999999999999E-2</v>
      </c>
      <c r="N1723" s="51">
        <v>2.9180000000000001E-2</v>
      </c>
      <c r="O1723" s="52">
        <v>118.29730000000001</v>
      </c>
      <c r="P1723" s="50">
        <v>1260</v>
      </c>
      <c r="Q1723" s="52">
        <v>2771.75</v>
      </c>
      <c r="R1723" s="50">
        <v>5224.8</v>
      </c>
      <c r="S1723" s="30">
        <v>101.13</v>
      </c>
      <c r="T1723" s="50">
        <v>6.8708</v>
      </c>
      <c r="U1723" s="50">
        <v>6.8619000000000003</v>
      </c>
      <c r="V1723" s="50" t="s">
        <v>385</v>
      </c>
      <c r="W1723" s="22" t="s">
        <v>385</v>
      </c>
      <c r="X1723" s="22" t="s">
        <v>385</v>
      </c>
    </row>
    <row r="1724" spans="1:24">
      <c r="A1724" s="176">
        <v>42794</v>
      </c>
      <c r="B1724" s="50">
        <v>153.7235</v>
      </c>
      <c r="C1724" s="50">
        <v>216.85059999999999</v>
      </c>
      <c r="D1724" s="50"/>
      <c r="E1724" s="50">
        <v>12.92</v>
      </c>
      <c r="F1724" s="51">
        <v>6.0419999999999996E-3</v>
      </c>
      <c r="G1724" s="51">
        <v>1.2600999999999999E-2</v>
      </c>
      <c r="H1724" s="51">
        <v>1.5185000000000001E-2</v>
      </c>
      <c r="I1724" s="51">
        <v>1.9293999999999999E-2</v>
      </c>
      <c r="J1724" s="51">
        <v>2.3899E-2</v>
      </c>
      <c r="K1724" s="51">
        <v>2.2218999999999999E-2</v>
      </c>
      <c r="L1724" s="51">
        <v>2.9951999999999999E-2</v>
      </c>
      <c r="M1724" s="51">
        <v>1.5185000000000001E-2</v>
      </c>
      <c r="N1724" s="51">
        <v>2.896E-2</v>
      </c>
      <c r="O1724" s="52">
        <v>118.2351</v>
      </c>
      <c r="P1724" s="50">
        <v>1260</v>
      </c>
      <c r="Q1724" s="52">
        <v>2771.75</v>
      </c>
      <c r="R1724" s="50">
        <v>5224.8</v>
      </c>
      <c r="S1724" s="30">
        <v>101.09</v>
      </c>
      <c r="T1724" s="50">
        <v>6.8691000000000004</v>
      </c>
      <c r="U1724" s="50">
        <v>6.8544999999999998</v>
      </c>
      <c r="V1724" s="50" t="s">
        <v>385</v>
      </c>
      <c r="W1724" s="22" t="s">
        <v>385</v>
      </c>
      <c r="X1724" s="22" t="s">
        <v>385</v>
      </c>
    </row>
    <row r="1725" spans="1:24">
      <c r="A1725" s="176">
        <v>42793</v>
      </c>
      <c r="B1725" s="50">
        <v>153.6688</v>
      </c>
      <c r="C1725" s="50">
        <v>216.7217</v>
      </c>
      <c r="D1725" s="50"/>
      <c r="E1725" s="50">
        <v>12.09</v>
      </c>
      <c r="F1725" s="51">
        <v>5.025E-3</v>
      </c>
      <c r="G1725" s="51">
        <v>1.1944E-2</v>
      </c>
      <c r="H1725" s="51">
        <v>1.4479000000000001E-2</v>
      </c>
      <c r="I1725" s="51">
        <v>1.8651000000000001E-2</v>
      </c>
      <c r="J1725" s="51">
        <v>2.3650000000000001E-2</v>
      </c>
      <c r="K1725" s="51">
        <v>2.1781999999999999E-2</v>
      </c>
      <c r="L1725" s="51">
        <v>2.9832999999999998E-2</v>
      </c>
      <c r="M1725" s="51">
        <v>1.4479000000000001E-2</v>
      </c>
      <c r="N1725" s="51">
        <v>2.903E-2</v>
      </c>
      <c r="O1725" s="52">
        <v>118.2166</v>
      </c>
      <c r="P1725" s="50">
        <v>1260</v>
      </c>
      <c r="Q1725" s="52">
        <v>2771.75</v>
      </c>
      <c r="R1725" s="50">
        <v>5224.8</v>
      </c>
      <c r="S1725" s="30">
        <v>101.05</v>
      </c>
      <c r="T1725" s="50">
        <v>6.8661000000000003</v>
      </c>
      <c r="U1725" s="50">
        <v>6.8494000000000002</v>
      </c>
      <c r="V1725" s="50" t="s">
        <v>385</v>
      </c>
      <c r="W1725" s="22" t="s">
        <v>385</v>
      </c>
      <c r="X1725" s="22" t="s">
        <v>385</v>
      </c>
    </row>
    <row r="1726" spans="1:24">
      <c r="A1726" s="176">
        <v>42790</v>
      </c>
      <c r="B1726" s="50">
        <v>154.01</v>
      </c>
      <c r="C1726" s="50">
        <v>216.57169999999999</v>
      </c>
      <c r="D1726" s="50"/>
      <c r="E1726" s="50">
        <v>11.47</v>
      </c>
      <c r="F1726" s="51">
        <v>5.025E-3</v>
      </c>
      <c r="G1726" s="51">
        <v>1.1428000000000001E-2</v>
      </c>
      <c r="H1726" s="51">
        <v>1.3884000000000001E-2</v>
      </c>
      <c r="I1726" s="51">
        <v>1.8044000000000001E-2</v>
      </c>
      <c r="J1726" s="51">
        <v>2.3116999999999999E-2</v>
      </c>
      <c r="K1726" s="51">
        <v>2.1201999999999999E-2</v>
      </c>
      <c r="L1726" s="51">
        <v>2.9510000000000002E-2</v>
      </c>
      <c r="M1726" s="51">
        <v>1.3884000000000001E-2</v>
      </c>
      <c r="N1726" s="51">
        <v>2.8750000000000001E-2</v>
      </c>
      <c r="O1726" s="52">
        <v>118.1939</v>
      </c>
      <c r="P1726" s="50">
        <v>1260</v>
      </c>
      <c r="Q1726" s="52">
        <v>2771.75</v>
      </c>
      <c r="R1726" s="50">
        <v>5224.8</v>
      </c>
      <c r="S1726" s="30">
        <v>101.22</v>
      </c>
      <c r="T1726" s="50">
        <v>6.8777999999999997</v>
      </c>
      <c r="U1726" s="50">
        <v>6.8573000000000004</v>
      </c>
      <c r="V1726" s="50" t="s">
        <v>385</v>
      </c>
      <c r="W1726" s="22" t="s">
        <v>385</v>
      </c>
      <c r="X1726" s="22" t="s">
        <v>385</v>
      </c>
    </row>
    <row r="1727" spans="1:24">
      <c r="A1727" s="176">
        <v>42789</v>
      </c>
      <c r="B1727" s="50">
        <v>153.6046</v>
      </c>
      <c r="C1727" s="50">
        <v>216.51679999999999</v>
      </c>
      <c r="D1727" s="50"/>
      <c r="E1727" s="50">
        <v>11.71</v>
      </c>
      <c r="F1727" s="51">
        <v>5.0759999999999998E-3</v>
      </c>
      <c r="G1727" s="51">
        <v>1.1825E-2</v>
      </c>
      <c r="H1727" s="51">
        <v>1.4315E-2</v>
      </c>
      <c r="I1727" s="51">
        <v>1.8585999999999998E-2</v>
      </c>
      <c r="J1727" s="51">
        <v>2.3720000000000001E-2</v>
      </c>
      <c r="K1727" s="51">
        <v>2.1718000000000001E-2</v>
      </c>
      <c r="L1727" s="51">
        <v>3.0127000000000001E-2</v>
      </c>
      <c r="M1727" s="51">
        <v>1.4315E-2</v>
      </c>
      <c r="N1727" s="51">
        <v>2.8729999999999999E-2</v>
      </c>
      <c r="O1727" s="52">
        <v>118.182</v>
      </c>
      <c r="P1727" s="50">
        <v>1260</v>
      </c>
      <c r="Q1727" s="52">
        <v>2771.75</v>
      </c>
      <c r="R1727" s="50">
        <v>5224.8</v>
      </c>
      <c r="S1727" s="30">
        <v>101.37</v>
      </c>
      <c r="T1727" s="50">
        <v>6.8840000000000003</v>
      </c>
      <c r="U1727" s="50">
        <v>6.8635999999999999</v>
      </c>
      <c r="V1727" s="50" t="s">
        <v>385</v>
      </c>
      <c r="W1727" s="22" t="s">
        <v>385</v>
      </c>
      <c r="X1727" s="22" t="s">
        <v>385</v>
      </c>
    </row>
    <row r="1728" spans="1:24">
      <c r="A1728" s="176">
        <v>42788</v>
      </c>
      <c r="B1728" s="50">
        <v>153.40860000000001</v>
      </c>
      <c r="C1728" s="50">
        <v>216.44319999999999</v>
      </c>
      <c r="D1728" s="50"/>
      <c r="E1728" s="50">
        <v>11.74</v>
      </c>
      <c r="F1728" s="51">
        <v>5.1269999999999996E-3</v>
      </c>
      <c r="G1728" s="51">
        <v>1.2161999999999999E-2</v>
      </c>
      <c r="H1728" s="51">
        <v>1.4744999999999999E-2</v>
      </c>
      <c r="I1728" s="51">
        <v>1.9049E-2</v>
      </c>
      <c r="J1728" s="51">
        <v>2.4129000000000001E-2</v>
      </c>
      <c r="K1728" s="51">
        <v>2.2180999999999999E-2</v>
      </c>
      <c r="L1728" s="51">
        <v>3.0327E-2</v>
      </c>
      <c r="M1728" s="51">
        <v>1.4744999999999999E-2</v>
      </c>
      <c r="N1728" s="51">
        <v>2.9229999999999999E-2</v>
      </c>
      <c r="O1728" s="52">
        <v>118.1562</v>
      </c>
      <c r="P1728" s="50">
        <v>1260</v>
      </c>
      <c r="Q1728" s="52">
        <v>2771.75</v>
      </c>
      <c r="R1728" s="50">
        <v>5224.8</v>
      </c>
      <c r="S1728" s="30">
        <v>100.95</v>
      </c>
      <c r="T1728" s="50">
        <v>6.8784999999999998</v>
      </c>
      <c r="U1728" s="50">
        <v>6.8575999999999997</v>
      </c>
      <c r="V1728" s="50" t="s">
        <v>385</v>
      </c>
      <c r="W1728" s="22" t="s">
        <v>385</v>
      </c>
      <c r="X1728" s="22" t="s">
        <v>385</v>
      </c>
    </row>
    <row r="1729" spans="1:24">
      <c r="A1729" s="176">
        <v>42787</v>
      </c>
      <c r="B1729" s="50">
        <v>153.31299999999999</v>
      </c>
      <c r="C1729" s="50">
        <v>216.4641</v>
      </c>
      <c r="D1729" s="50"/>
      <c r="E1729" s="50">
        <v>11.57</v>
      </c>
      <c r="F1729" s="51">
        <v>5.1260000000000003E-3</v>
      </c>
      <c r="G1729" s="51">
        <v>1.2067E-2</v>
      </c>
      <c r="H1729" s="51">
        <v>1.4879E-2</v>
      </c>
      <c r="I1729" s="51">
        <v>1.9199000000000001E-2</v>
      </c>
      <c r="J1729" s="51">
        <v>2.4289999999999999E-2</v>
      </c>
      <c r="K1729" s="51">
        <v>2.2328000000000001E-2</v>
      </c>
      <c r="L1729" s="51">
        <v>3.0407E-2</v>
      </c>
      <c r="M1729" s="51">
        <v>1.4879E-2</v>
      </c>
      <c r="N1729" s="51">
        <v>2.8819999999999998E-2</v>
      </c>
      <c r="O1729" s="52">
        <v>118.1054</v>
      </c>
      <c r="P1729" s="50">
        <v>1260</v>
      </c>
      <c r="Q1729" s="52">
        <v>2771.75</v>
      </c>
      <c r="R1729" s="50">
        <v>5224.8</v>
      </c>
      <c r="S1729" s="30">
        <v>100.95</v>
      </c>
      <c r="T1729" s="50">
        <v>6.8665000000000003</v>
      </c>
      <c r="U1729" s="50">
        <v>6.8507999999999996</v>
      </c>
      <c r="V1729" s="50" t="s">
        <v>385</v>
      </c>
      <c r="W1729" s="22" t="s">
        <v>385</v>
      </c>
      <c r="X1729" s="22" t="s">
        <v>385</v>
      </c>
    </row>
    <row r="1730" spans="1:24">
      <c r="A1730" s="176">
        <v>42786</v>
      </c>
      <c r="B1730" s="50">
        <v>153.22110000000001</v>
      </c>
      <c r="C1730" s="50">
        <v>216.22569999999999</v>
      </c>
      <c r="D1730" s="50"/>
      <c r="E1730" s="50">
        <v>11.49</v>
      </c>
      <c r="F1730" s="51">
        <v>5.1260000000000003E-3</v>
      </c>
      <c r="G1730" s="51">
        <v>1.1882E-2</v>
      </c>
      <c r="H1730" s="51">
        <v>1.4716999999999999E-2</v>
      </c>
      <c r="I1730" s="51">
        <v>1.9015000000000001E-2</v>
      </c>
      <c r="J1730" s="51">
        <v>2.4146999999999998E-2</v>
      </c>
      <c r="K1730" s="51">
        <v>2.2182E-2</v>
      </c>
      <c r="L1730" s="51">
        <v>3.0231000000000001E-2</v>
      </c>
      <c r="M1730" s="51">
        <v>1.4716999999999999E-2</v>
      </c>
      <c r="N1730" s="51">
        <v>2.9510000000000002E-2</v>
      </c>
      <c r="O1730" s="52">
        <v>118.0518</v>
      </c>
      <c r="P1730" s="50">
        <v>1260</v>
      </c>
      <c r="Q1730" s="52">
        <v>2771.75</v>
      </c>
      <c r="R1730" s="50">
        <v>5224.8</v>
      </c>
      <c r="S1730" s="30">
        <v>100.44</v>
      </c>
      <c r="T1730" s="50">
        <v>6.8529999999999998</v>
      </c>
      <c r="U1730" s="50">
        <v>6.8493000000000004</v>
      </c>
      <c r="V1730" s="50" t="s">
        <v>385</v>
      </c>
      <c r="W1730" s="22" t="s">
        <v>385</v>
      </c>
      <c r="X1730" s="22" t="s">
        <v>385</v>
      </c>
    </row>
    <row r="1731" spans="1:24">
      <c r="A1731" s="176">
        <v>42783</v>
      </c>
      <c r="B1731" s="50">
        <v>153.22110000000001</v>
      </c>
      <c r="C1731" s="50">
        <v>216.22569999999999</v>
      </c>
      <c r="D1731" s="50"/>
      <c r="E1731" s="50">
        <v>11.49</v>
      </c>
      <c r="F1731" s="51">
        <v>5.1260000000000003E-3</v>
      </c>
      <c r="G1731" s="51">
        <v>1.1882E-2</v>
      </c>
      <c r="H1731" s="51">
        <v>1.4716999999999999E-2</v>
      </c>
      <c r="I1731" s="51">
        <v>1.9015000000000001E-2</v>
      </c>
      <c r="J1731" s="51">
        <v>2.4146999999999998E-2</v>
      </c>
      <c r="K1731" s="51">
        <v>2.2182E-2</v>
      </c>
      <c r="L1731" s="51">
        <v>3.0231000000000001E-2</v>
      </c>
      <c r="M1731" s="51">
        <v>1.4716999999999999E-2</v>
      </c>
      <c r="N1731" s="51">
        <v>2.9510000000000002E-2</v>
      </c>
      <c r="O1731" s="52">
        <v>118.0359</v>
      </c>
      <c r="P1731" s="50">
        <v>1260</v>
      </c>
      <c r="Q1731" s="52">
        <v>2771.75</v>
      </c>
      <c r="R1731" s="50">
        <v>5224.8</v>
      </c>
      <c r="S1731" s="30">
        <v>101.18</v>
      </c>
      <c r="T1731" s="50">
        <v>6.8711000000000002</v>
      </c>
      <c r="U1731" s="50">
        <v>6.8451000000000004</v>
      </c>
      <c r="V1731" s="50" t="s">
        <v>385</v>
      </c>
      <c r="W1731" s="22" t="s">
        <v>385</v>
      </c>
      <c r="X1731" s="22" t="s">
        <v>385</v>
      </c>
    </row>
    <row r="1732" spans="1:24">
      <c r="A1732" s="176">
        <v>42782</v>
      </c>
      <c r="B1732" s="50">
        <v>153.05969999999999</v>
      </c>
      <c r="C1732" s="50">
        <v>216.1181</v>
      </c>
      <c r="D1732" s="50"/>
      <c r="E1732" s="50">
        <v>11.76</v>
      </c>
      <c r="F1732" s="51">
        <v>5.1770000000000002E-3</v>
      </c>
      <c r="G1732" s="51">
        <v>1.2021E-2</v>
      </c>
      <c r="H1732" s="51">
        <v>1.5008000000000001E-2</v>
      </c>
      <c r="I1732" s="51">
        <v>1.9363999999999999E-2</v>
      </c>
      <c r="J1732" s="51">
        <v>2.4466999999999999E-2</v>
      </c>
      <c r="K1732" s="51">
        <v>2.2547999999999999E-2</v>
      </c>
      <c r="L1732" s="51">
        <v>3.0487E-2</v>
      </c>
      <c r="M1732" s="51">
        <v>1.5008000000000001E-2</v>
      </c>
      <c r="N1732" s="51">
        <v>2.9510000000000002E-2</v>
      </c>
      <c r="O1732" s="52">
        <v>117.9644</v>
      </c>
      <c r="P1732" s="50">
        <v>1260</v>
      </c>
      <c r="Q1732" s="52">
        <v>2771.75</v>
      </c>
      <c r="R1732" s="50">
        <v>5224.8</v>
      </c>
      <c r="S1732" s="30">
        <v>101.25</v>
      </c>
      <c r="T1732" s="50">
        <v>6.8674999999999997</v>
      </c>
      <c r="U1732" s="50">
        <v>6.8601000000000001</v>
      </c>
      <c r="V1732" s="50" t="s">
        <v>385</v>
      </c>
      <c r="W1732" s="22" t="s">
        <v>385</v>
      </c>
      <c r="X1732" s="22" t="s">
        <v>385</v>
      </c>
    </row>
    <row r="1733" spans="1:24">
      <c r="A1733" s="176">
        <v>42781</v>
      </c>
      <c r="B1733" s="50">
        <v>152.69329999999999</v>
      </c>
      <c r="C1733" s="50">
        <v>216.04499999999999</v>
      </c>
      <c r="D1733" s="50"/>
      <c r="E1733" s="50">
        <v>11.97</v>
      </c>
      <c r="F1733" s="51">
        <v>5.3299999999999997E-3</v>
      </c>
      <c r="G1733" s="51">
        <v>1.2466E-2</v>
      </c>
      <c r="H1733" s="51">
        <v>1.5517E-2</v>
      </c>
      <c r="I1733" s="51">
        <v>1.9914000000000001E-2</v>
      </c>
      <c r="J1733" s="51">
        <v>2.4931999999999999E-2</v>
      </c>
      <c r="K1733" s="51">
        <v>2.3109999999999999E-2</v>
      </c>
      <c r="L1733" s="51">
        <v>3.0776999999999999E-2</v>
      </c>
      <c r="M1733" s="51">
        <v>1.5517E-2</v>
      </c>
      <c r="N1733" s="51">
        <v>2.9329999999999998E-2</v>
      </c>
      <c r="O1733" s="52">
        <v>117.9455</v>
      </c>
      <c r="P1733" s="50">
        <v>1260</v>
      </c>
      <c r="Q1733" s="52">
        <v>2771.75</v>
      </c>
      <c r="R1733" s="50">
        <v>5224.8</v>
      </c>
      <c r="S1733" s="30">
        <v>100.96</v>
      </c>
      <c r="T1733" s="50">
        <v>6.8802000000000003</v>
      </c>
      <c r="U1733" s="50">
        <v>6.8741000000000003</v>
      </c>
      <c r="V1733" s="50" t="s">
        <v>385</v>
      </c>
      <c r="W1733" s="22" t="s">
        <v>385</v>
      </c>
      <c r="X1733" s="22" t="s">
        <v>385</v>
      </c>
    </row>
    <row r="1734" spans="1:24">
      <c r="A1734" s="176">
        <v>42780</v>
      </c>
      <c r="B1734" s="50">
        <v>152.7637</v>
      </c>
      <c r="C1734" s="50">
        <v>215.9282</v>
      </c>
      <c r="D1734" s="50"/>
      <c r="E1734" s="50">
        <v>10.74</v>
      </c>
      <c r="F1734" s="51">
        <v>5.3810000000000004E-3</v>
      </c>
      <c r="G1734" s="51">
        <v>1.2343E-2</v>
      </c>
      <c r="H1734" s="51">
        <v>1.5301E-2</v>
      </c>
      <c r="I1734" s="51">
        <v>1.9630000000000002E-2</v>
      </c>
      <c r="J1734" s="51">
        <v>2.4698000000000001E-2</v>
      </c>
      <c r="K1734" s="51">
        <v>2.2865E-2</v>
      </c>
      <c r="L1734" s="51">
        <v>3.0584E-2</v>
      </c>
      <c r="M1734" s="51">
        <v>1.5301E-2</v>
      </c>
      <c r="N1734" s="51">
        <v>2.9780000000000001E-2</v>
      </c>
      <c r="O1734" s="52">
        <v>117.8759</v>
      </c>
      <c r="P1734" s="50">
        <v>1260</v>
      </c>
      <c r="Q1734" s="52">
        <v>2771.75</v>
      </c>
      <c r="R1734" s="50">
        <v>5224.8</v>
      </c>
      <c r="S1734" s="30">
        <v>100.8</v>
      </c>
      <c r="T1734" s="50">
        <v>6.8784999999999998</v>
      </c>
      <c r="U1734" s="50">
        <v>6.8634000000000004</v>
      </c>
      <c r="V1734" s="50" t="s">
        <v>385</v>
      </c>
      <c r="W1734" s="22" t="s">
        <v>385</v>
      </c>
      <c r="X1734" s="22" t="s">
        <v>385</v>
      </c>
    </row>
    <row r="1735" spans="1:24">
      <c r="A1735" s="176">
        <v>42779</v>
      </c>
      <c r="B1735" s="50">
        <v>152.82669999999999</v>
      </c>
      <c r="C1735" s="50">
        <v>215.70269999999999</v>
      </c>
      <c r="D1735" s="50"/>
      <c r="E1735" s="50">
        <v>11.07</v>
      </c>
      <c r="F1735" s="51">
        <v>5.3299999999999997E-3</v>
      </c>
      <c r="G1735" s="51">
        <v>1.2017E-2</v>
      </c>
      <c r="H1735" s="51">
        <v>1.4899000000000001E-2</v>
      </c>
      <c r="I1735" s="51">
        <v>1.9147000000000001E-2</v>
      </c>
      <c r="J1735" s="51">
        <v>2.4358000000000001E-2</v>
      </c>
      <c r="K1735" s="51">
        <v>2.2401999999999998E-2</v>
      </c>
      <c r="L1735" s="51">
        <v>3.0318999999999999E-2</v>
      </c>
      <c r="M1735" s="51">
        <v>1.4899000000000001E-2</v>
      </c>
      <c r="N1735" s="51">
        <v>3.0099999999999998E-2</v>
      </c>
      <c r="O1735" s="52">
        <v>118.0179</v>
      </c>
      <c r="P1735" s="50">
        <v>1260</v>
      </c>
      <c r="Q1735" s="52">
        <v>2771.75</v>
      </c>
      <c r="R1735" s="50">
        <v>5224.8</v>
      </c>
      <c r="S1735" s="30">
        <v>100.65</v>
      </c>
      <c r="T1735" s="50">
        <v>6.8692000000000002</v>
      </c>
      <c r="U1735" s="50">
        <v>6.8636999999999997</v>
      </c>
      <c r="V1735" s="50" t="s">
        <v>385</v>
      </c>
      <c r="W1735" s="22" t="s">
        <v>385</v>
      </c>
      <c r="X1735" s="22" t="s">
        <v>385</v>
      </c>
    </row>
    <row r="1736" spans="1:24">
      <c r="A1736" s="176">
        <v>42776</v>
      </c>
      <c r="B1736" s="50">
        <v>152.8321</v>
      </c>
      <c r="C1736" s="50">
        <v>215.4622</v>
      </c>
      <c r="D1736" s="50"/>
      <c r="E1736" s="50">
        <v>10.85</v>
      </c>
      <c r="F1736" s="51">
        <v>5.3299999999999997E-3</v>
      </c>
      <c r="G1736" s="51">
        <v>1.1894999999999999E-2</v>
      </c>
      <c r="H1736" s="51">
        <v>1.4685E-2</v>
      </c>
      <c r="I1736" s="51">
        <v>1.8865E-2</v>
      </c>
      <c r="J1736" s="51">
        <v>2.4073000000000001E-2</v>
      </c>
      <c r="K1736" s="51">
        <v>2.2134000000000001E-2</v>
      </c>
      <c r="L1736" s="51">
        <v>3.0055999999999999E-2</v>
      </c>
      <c r="M1736" s="51">
        <v>1.4685E-2</v>
      </c>
      <c r="N1736" s="51">
        <v>3.0089999999999999E-2</v>
      </c>
      <c r="O1736" s="52">
        <v>117.9701</v>
      </c>
      <c r="P1736" s="50">
        <v>1260</v>
      </c>
      <c r="Q1736" s="52">
        <v>2771.75</v>
      </c>
      <c r="R1736" s="50">
        <v>5224.8</v>
      </c>
      <c r="S1736" s="30">
        <v>100.28</v>
      </c>
      <c r="T1736" s="50">
        <v>6.8638000000000003</v>
      </c>
      <c r="U1736" s="50">
        <v>6.8422000000000001</v>
      </c>
      <c r="V1736" s="50" t="s">
        <v>385</v>
      </c>
      <c r="W1736" s="22" t="s">
        <v>385</v>
      </c>
      <c r="X1736" s="22" t="s">
        <v>385</v>
      </c>
    </row>
    <row r="1737" spans="1:24">
      <c r="A1737" s="176">
        <v>42775</v>
      </c>
      <c r="B1737" s="50">
        <v>152.815</v>
      </c>
      <c r="C1737" s="50">
        <v>215.35570000000001</v>
      </c>
      <c r="D1737" s="50"/>
      <c r="E1737" s="50">
        <v>10.88</v>
      </c>
      <c r="F1737" s="51">
        <v>5.3810000000000004E-3</v>
      </c>
      <c r="G1737" s="51">
        <v>1.1771999999999999E-2</v>
      </c>
      <c r="H1737" s="51">
        <v>1.4525E-2</v>
      </c>
      <c r="I1737" s="51">
        <v>1.8667E-2</v>
      </c>
      <c r="J1737" s="51">
        <v>2.3948000000000001E-2</v>
      </c>
      <c r="K1737" s="51">
        <v>2.1940999999999999E-2</v>
      </c>
      <c r="L1737" s="51">
        <v>3.0041000000000002E-2</v>
      </c>
      <c r="M1737" s="51">
        <v>1.4525E-2</v>
      </c>
      <c r="N1737" s="51">
        <v>3.0099999999999998E-2</v>
      </c>
      <c r="O1737" s="52">
        <v>117.9803</v>
      </c>
      <c r="P1737" s="50">
        <v>1260</v>
      </c>
      <c r="Q1737" s="52">
        <v>2771.75</v>
      </c>
      <c r="R1737" s="50">
        <v>5224.8</v>
      </c>
      <c r="S1737" s="30">
        <v>100.26</v>
      </c>
      <c r="T1737" s="50">
        <v>6.8853</v>
      </c>
      <c r="U1737" s="50">
        <v>6.8352000000000004</v>
      </c>
      <c r="V1737" s="50" t="s">
        <v>385</v>
      </c>
      <c r="W1737" s="22" t="s">
        <v>385</v>
      </c>
      <c r="X1737" s="22" t="s">
        <v>385</v>
      </c>
    </row>
    <row r="1738" spans="1:24">
      <c r="A1738" s="176">
        <v>42774</v>
      </c>
      <c r="B1738" s="50">
        <v>153.101</v>
      </c>
      <c r="C1738" s="50">
        <v>215.18170000000001</v>
      </c>
      <c r="D1738" s="50"/>
      <c r="E1738" s="50">
        <v>11.45</v>
      </c>
      <c r="F1738" s="51">
        <v>5.3299999999999997E-3</v>
      </c>
      <c r="G1738" s="51">
        <v>1.141E-2</v>
      </c>
      <c r="H1738" s="51">
        <v>1.3990000000000001E-2</v>
      </c>
      <c r="I1738" s="51">
        <v>1.8023999999999998E-2</v>
      </c>
      <c r="J1738" s="51">
        <v>2.3362999999999998E-2</v>
      </c>
      <c r="K1738" s="51">
        <v>2.1215999999999999E-2</v>
      </c>
      <c r="L1738" s="51">
        <v>2.9485000000000001E-2</v>
      </c>
      <c r="M1738" s="51">
        <v>1.3990000000000001E-2</v>
      </c>
      <c r="N1738" s="51">
        <v>2.9610000000000001E-2</v>
      </c>
      <c r="O1738" s="52">
        <v>117.8711</v>
      </c>
      <c r="P1738" s="50">
        <v>1260</v>
      </c>
      <c r="Q1738" s="52">
        <v>2771.75</v>
      </c>
      <c r="R1738" s="50">
        <v>5224.8</v>
      </c>
      <c r="S1738" s="30">
        <v>99.906999999999996</v>
      </c>
      <c r="T1738" s="50">
        <v>6.8630000000000004</v>
      </c>
      <c r="U1738" s="50">
        <v>6.8002000000000002</v>
      </c>
      <c r="V1738" s="50" t="s">
        <v>385</v>
      </c>
      <c r="W1738" s="22" t="s">
        <v>385</v>
      </c>
      <c r="X1738" s="22" t="s">
        <v>385</v>
      </c>
    </row>
    <row r="1739" spans="1:24">
      <c r="A1739" s="176">
        <v>42773</v>
      </c>
      <c r="B1739" s="50">
        <v>152.87139999999999</v>
      </c>
      <c r="C1739" s="50">
        <v>214.94049999999999</v>
      </c>
      <c r="D1739" s="50"/>
      <c r="E1739" s="50">
        <v>11.29</v>
      </c>
      <c r="F1739" s="51">
        <v>5.1780000000000003E-3</v>
      </c>
      <c r="G1739" s="51">
        <v>1.1650000000000001E-2</v>
      </c>
      <c r="H1739" s="51">
        <v>1.4158E-2</v>
      </c>
      <c r="I1739" s="51">
        <v>1.8468999999999999E-2</v>
      </c>
      <c r="J1739" s="51">
        <v>2.3931000000000001E-2</v>
      </c>
      <c r="K1739" s="51">
        <v>2.1748E-2</v>
      </c>
      <c r="L1739" s="51">
        <v>3.0179000000000001E-2</v>
      </c>
      <c r="M1739" s="51">
        <v>1.4158E-2</v>
      </c>
      <c r="N1739" s="51">
        <v>2.9430000000000001E-2</v>
      </c>
      <c r="O1739" s="52">
        <v>117.837</v>
      </c>
      <c r="P1739" s="50">
        <v>1260</v>
      </c>
      <c r="Q1739" s="52">
        <v>2771.75</v>
      </c>
      <c r="R1739" s="50">
        <v>5224.8</v>
      </c>
      <c r="S1739" s="30">
        <v>99.867999999999995</v>
      </c>
      <c r="T1739" s="50">
        <v>6.8672000000000004</v>
      </c>
      <c r="U1739" s="50">
        <v>6.8025000000000002</v>
      </c>
      <c r="V1739" s="50" t="s">
        <v>385</v>
      </c>
      <c r="W1739" s="22" t="s">
        <v>385</v>
      </c>
      <c r="X1739" s="22" t="s">
        <v>385</v>
      </c>
    </row>
    <row r="1740" spans="1:24">
      <c r="A1740" s="176">
        <v>42772</v>
      </c>
      <c r="B1740" s="50">
        <v>152.73599999999999</v>
      </c>
      <c r="C1740" s="50">
        <v>214.77180000000001</v>
      </c>
      <c r="D1740" s="50"/>
      <c r="E1740" s="50">
        <v>11.37</v>
      </c>
      <c r="F1740" s="51">
        <v>5.1770000000000002E-3</v>
      </c>
      <c r="G1740" s="51">
        <v>1.149E-2</v>
      </c>
      <c r="H1740" s="51">
        <v>1.4049000000000001E-2</v>
      </c>
      <c r="I1740" s="51">
        <v>1.8453000000000001E-2</v>
      </c>
      <c r="J1740" s="51">
        <v>2.4077000000000001E-2</v>
      </c>
      <c r="K1740" s="51">
        <v>2.1821E-2</v>
      </c>
      <c r="L1740" s="51">
        <v>3.0473E-2</v>
      </c>
      <c r="M1740" s="51">
        <v>1.4049000000000001E-2</v>
      </c>
      <c r="N1740" s="51">
        <v>2.877E-2</v>
      </c>
      <c r="O1740" s="52">
        <v>117.8621</v>
      </c>
      <c r="P1740" s="50">
        <v>1260</v>
      </c>
      <c r="Q1740" s="52">
        <v>2771.75</v>
      </c>
      <c r="R1740" s="50">
        <v>5224.8</v>
      </c>
      <c r="S1740" s="30">
        <v>99.79</v>
      </c>
      <c r="T1740" s="50">
        <v>6.8840000000000003</v>
      </c>
      <c r="U1740" s="50">
        <v>6.8101000000000003</v>
      </c>
      <c r="V1740" s="50" t="s">
        <v>385</v>
      </c>
      <c r="W1740" s="22" t="s">
        <v>385</v>
      </c>
      <c r="X1740" s="22" t="s">
        <v>385</v>
      </c>
    </row>
    <row r="1741" spans="1:24">
      <c r="A1741" s="176">
        <v>42769</v>
      </c>
      <c r="B1741" s="50">
        <v>152.19649999999999</v>
      </c>
      <c r="C1741" s="50">
        <v>214.49189999999999</v>
      </c>
      <c r="D1741" s="50"/>
      <c r="E1741" s="50">
        <v>10.97</v>
      </c>
      <c r="F1741" s="51">
        <v>4.9740000000000001E-3</v>
      </c>
      <c r="G1741" s="51">
        <v>1.1969E-2</v>
      </c>
      <c r="H1741" s="51">
        <v>1.4593999999999999E-2</v>
      </c>
      <c r="I1741" s="51">
        <v>1.9095999999999998E-2</v>
      </c>
      <c r="J1741" s="51">
        <v>2.4648E-2</v>
      </c>
      <c r="K1741" s="51">
        <v>2.2474999999999998E-2</v>
      </c>
      <c r="L1741" s="51">
        <v>3.0901999999999999E-2</v>
      </c>
      <c r="M1741" s="51">
        <v>1.4593999999999999E-2</v>
      </c>
      <c r="N1741" s="51">
        <v>2.877E-2</v>
      </c>
      <c r="O1741" s="52">
        <v>117.84950000000001</v>
      </c>
      <c r="P1741" s="50">
        <v>1260</v>
      </c>
      <c r="Q1741" s="52">
        <v>2771.75</v>
      </c>
      <c r="R1741" s="50">
        <v>5224.8</v>
      </c>
      <c r="S1741" s="30">
        <v>99.641000000000005</v>
      </c>
      <c r="T1741" s="50">
        <v>6.8840000000000003</v>
      </c>
      <c r="U1741" s="50">
        <v>6.8310000000000004</v>
      </c>
      <c r="V1741" s="50" t="s">
        <v>385</v>
      </c>
      <c r="W1741" s="22" t="s">
        <v>385</v>
      </c>
      <c r="X1741" s="22" t="s">
        <v>385</v>
      </c>
    </row>
    <row r="1742" spans="1:24">
      <c r="A1742" s="176">
        <v>42768</v>
      </c>
      <c r="B1742" s="50">
        <v>152.23159999999999</v>
      </c>
      <c r="C1742" s="50">
        <v>214.31710000000001</v>
      </c>
      <c r="D1742" s="50"/>
      <c r="E1742" s="50">
        <v>11.93</v>
      </c>
      <c r="F1742" s="51">
        <v>4.9740000000000001E-3</v>
      </c>
      <c r="G1742" s="51">
        <v>1.2045999999999999E-2</v>
      </c>
      <c r="H1742" s="51">
        <v>1.4701000000000001E-2</v>
      </c>
      <c r="I1742" s="51">
        <v>1.9227999999999999E-2</v>
      </c>
      <c r="J1742" s="51">
        <v>2.4736999999999999E-2</v>
      </c>
      <c r="K1742" s="51">
        <v>2.2596999999999999E-2</v>
      </c>
      <c r="L1742" s="51">
        <v>3.0877000000000002E-2</v>
      </c>
      <c r="M1742" s="51">
        <v>1.4701000000000001E-2</v>
      </c>
      <c r="N1742" s="51">
        <v>2.828E-2</v>
      </c>
      <c r="O1742" s="52">
        <v>117.8369</v>
      </c>
      <c r="P1742" s="50">
        <v>1260</v>
      </c>
      <c r="Q1742" s="52">
        <v>2771.75</v>
      </c>
      <c r="R1742" s="50">
        <v>5224.8</v>
      </c>
      <c r="S1742" s="30">
        <v>99.512</v>
      </c>
      <c r="T1742" s="50">
        <v>6.8840000000000003</v>
      </c>
      <c r="U1742" s="50">
        <v>6.8274999999999997</v>
      </c>
      <c r="V1742" s="50" t="s">
        <v>385</v>
      </c>
      <c r="W1742" s="22" t="s">
        <v>385</v>
      </c>
      <c r="X1742" s="22" t="s">
        <v>385</v>
      </c>
    </row>
    <row r="1743" spans="1:24">
      <c r="A1743" s="176">
        <v>42767</v>
      </c>
      <c r="B1743" s="50">
        <v>152.14179999999999</v>
      </c>
      <c r="C1743" s="50">
        <v>214.16970000000001</v>
      </c>
      <c r="D1743" s="50"/>
      <c r="E1743" s="50">
        <v>11.81</v>
      </c>
      <c r="F1743" s="51">
        <v>5.025E-3</v>
      </c>
      <c r="G1743" s="51">
        <v>1.2125E-2</v>
      </c>
      <c r="H1743" s="51">
        <v>1.4727000000000001E-2</v>
      </c>
      <c r="I1743" s="51">
        <v>1.9293999999999999E-2</v>
      </c>
      <c r="J1743" s="51">
        <v>2.4698999999999999E-2</v>
      </c>
      <c r="K1743" s="51">
        <v>2.2620999999999999E-2</v>
      </c>
      <c r="L1743" s="51">
        <v>3.0752999999999999E-2</v>
      </c>
      <c r="M1743" s="51">
        <v>1.4727000000000001E-2</v>
      </c>
      <c r="N1743" s="51">
        <v>2.828E-2</v>
      </c>
      <c r="O1743" s="52">
        <v>117.8242</v>
      </c>
      <c r="P1743" s="50">
        <v>1260</v>
      </c>
      <c r="Q1743" s="52">
        <v>2757.5599999999995</v>
      </c>
      <c r="R1743" s="50">
        <v>5467.1</v>
      </c>
      <c r="S1743" s="30">
        <v>100.43</v>
      </c>
      <c r="T1743" s="50">
        <v>6.8840000000000003</v>
      </c>
      <c r="U1743" s="50">
        <v>6.8632999999999997</v>
      </c>
      <c r="V1743" s="50" t="s">
        <v>385</v>
      </c>
      <c r="W1743" s="22" t="s">
        <v>385</v>
      </c>
      <c r="X1743" s="22" t="s">
        <v>385</v>
      </c>
    </row>
    <row r="1744" spans="1:24">
      <c r="A1744" s="176">
        <v>42766</v>
      </c>
      <c r="B1744" s="50">
        <v>152.25710000000001</v>
      </c>
      <c r="C1744" s="50">
        <v>214.1215</v>
      </c>
      <c r="D1744" s="50"/>
      <c r="E1744" s="50">
        <v>11.99</v>
      </c>
      <c r="F1744" s="51">
        <v>5.1269999999999996E-3</v>
      </c>
      <c r="G1744" s="51">
        <v>1.2043999999999999E-2</v>
      </c>
      <c r="H1744" s="51">
        <v>1.4617E-2</v>
      </c>
      <c r="I1744" s="51">
        <v>1.9129E-2</v>
      </c>
      <c r="J1744" s="51">
        <v>2.4531000000000001E-2</v>
      </c>
      <c r="K1744" s="51">
        <v>2.2475999999999999E-2</v>
      </c>
      <c r="L1744" s="51">
        <v>3.0612E-2</v>
      </c>
      <c r="M1744" s="51">
        <v>1.4617E-2</v>
      </c>
      <c r="N1744" s="51">
        <v>2.828E-2</v>
      </c>
      <c r="O1744" s="52">
        <v>117.7869</v>
      </c>
      <c r="P1744" s="50">
        <v>1260</v>
      </c>
      <c r="Q1744" s="52">
        <v>2757.5599999999995</v>
      </c>
      <c r="R1744" s="50">
        <v>5467.1</v>
      </c>
      <c r="S1744" s="30">
        <v>100.53</v>
      </c>
      <c r="T1744" s="50">
        <v>6.8840000000000003</v>
      </c>
      <c r="U1744" s="50">
        <v>6.8693</v>
      </c>
      <c r="V1744" s="50" t="s">
        <v>385</v>
      </c>
      <c r="W1744" s="22" t="s">
        <v>385</v>
      </c>
      <c r="X1744" s="22" t="s">
        <v>385</v>
      </c>
    </row>
    <row r="1745" spans="1:24">
      <c r="A1745" s="176">
        <v>42765</v>
      </c>
      <c r="B1745" s="50">
        <v>152.09970000000001</v>
      </c>
      <c r="C1745" s="50">
        <v>214.09610000000001</v>
      </c>
      <c r="D1745" s="50"/>
      <c r="E1745" s="50">
        <v>11.88</v>
      </c>
      <c r="F1745" s="51">
        <v>5.025E-3</v>
      </c>
      <c r="G1745" s="51">
        <v>1.2122000000000001E-2</v>
      </c>
      <c r="H1745" s="51">
        <v>1.4725E-2</v>
      </c>
      <c r="I1745" s="51">
        <v>1.9491000000000001E-2</v>
      </c>
      <c r="J1745" s="51">
        <v>2.4881E-2</v>
      </c>
      <c r="K1745" s="51">
        <v>2.2889E-2</v>
      </c>
      <c r="L1745" s="51">
        <v>3.0785E-2</v>
      </c>
      <c r="M1745" s="51">
        <v>1.4725E-2</v>
      </c>
      <c r="N1745" s="51">
        <v>2.828E-2</v>
      </c>
      <c r="O1745" s="52">
        <v>117.77419999999999</v>
      </c>
      <c r="P1745" s="50">
        <v>1260</v>
      </c>
      <c r="Q1745" s="52">
        <v>2757.5599999999995</v>
      </c>
      <c r="R1745" s="50">
        <v>5467.1</v>
      </c>
      <c r="S1745" s="30">
        <v>100.38</v>
      </c>
      <c r="T1745" s="50">
        <v>6.8840000000000003</v>
      </c>
      <c r="U1745" s="50">
        <v>6.8502999999999998</v>
      </c>
      <c r="V1745" s="50" t="s">
        <v>385</v>
      </c>
      <c r="W1745" s="22" t="s">
        <v>385</v>
      </c>
      <c r="X1745" s="22" t="s">
        <v>385</v>
      </c>
    </row>
    <row r="1746" spans="1:24">
      <c r="A1746" s="176">
        <v>42762</v>
      </c>
      <c r="B1746" s="50">
        <v>152.07499999999999</v>
      </c>
      <c r="C1746" s="50">
        <v>214.00819999999999</v>
      </c>
      <c r="D1746" s="50"/>
      <c r="E1746" s="50">
        <v>10.58</v>
      </c>
      <c r="F1746" s="51">
        <v>5.0759999999999998E-3</v>
      </c>
      <c r="G1746" s="51">
        <v>1.2182E-2</v>
      </c>
      <c r="H1746" s="51">
        <v>1.4751E-2</v>
      </c>
      <c r="I1746" s="51">
        <v>1.9458E-2</v>
      </c>
      <c r="J1746" s="51">
        <v>2.4843E-2</v>
      </c>
      <c r="K1746" s="51">
        <v>2.2863999999999999E-2</v>
      </c>
      <c r="L1746" s="51">
        <v>3.0588000000000001E-2</v>
      </c>
      <c r="M1746" s="51">
        <v>1.4751E-2</v>
      </c>
      <c r="N1746" s="51">
        <v>2.828E-2</v>
      </c>
      <c r="O1746" s="52">
        <v>117.7617</v>
      </c>
      <c r="P1746" s="50">
        <v>1260</v>
      </c>
      <c r="Q1746" s="52">
        <v>2757.5599999999995</v>
      </c>
      <c r="R1746" s="50">
        <v>5467.1</v>
      </c>
      <c r="S1746" s="30">
        <v>100.03</v>
      </c>
      <c r="T1746" s="50">
        <v>6.8836000000000004</v>
      </c>
      <c r="U1746" s="50">
        <v>6.8277000000000001</v>
      </c>
      <c r="V1746" s="50" t="s">
        <v>385</v>
      </c>
      <c r="W1746" s="22" t="s">
        <v>385</v>
      </c>
      <c r="X1746" s="22" t="s">
        <v>385</v>
      </c>
    </row>
    <row r="1747" spans="1:24">
      <c r="A1747" s="176">
        <v>42761</v>
      </c>
      <c r="B1747" s="50">
        <v>151.93639999999999</v>
      </c>
      <c r="C1747" s="50">
        <v>213.95699999999999</v>
      </c>
      <c r="D1747" s="50"/>
      <c r="E1747" s="50">
        <v>10.63</v>
      </c>
      <c r="F1747" s="51">
        <v>4.9740000000000001E-3</v>
      </c>
      <c r="G1747" s="51">
        <v>1.2241999999999999E-2</v>
      </c>
      <c r="H1747" s="51">
        <v>1.4884E-2</v>
      </c>
      <c r="I1747" s="51">
        <v>1.9657000000000001E-2</v>
      </c>
      <c r="J1747" s="51">
        <v>2.5042999999999999E-2</v>
      </c>
      <c r="K1747" s="51">
        <v>2.2988999999999999E-2</v>
      </c>
      <c r="L1747" s="51">
        <v>3.0851E-2</v>
      </c>
      <c r="M1747" s="51">
        <v>1.4884E-2</v>
      </c>
      <c r="N1747" s="51">
        <v>2.828E-2</v>
      </c>
      <c r="O1747" s="52">
        <v>117.7597</v>
      </c>
      <c r="P1747" s="50">
        <v>1260</v>
      </c>
      <c r="Q1747" s="52">
        <v>2757.5599999999995</v>
      </c>
      <c r="R1747" s="50">
        <v>5467.1</v>
      </c>
      <c r="S1747" s="30">
        <v>100.35</v>
      </c>
      <c r="T1747" s="50">
        <v>6.859</v>
      </c>
      <c r="U1747" s="50">
        <v>6.8159999999999998</v>
      </c>
      <c r="V1747" s="50" t="s">
        <v>385</v>
      </c>
      <c r="W1747" s="22" t="s">
        <v>385</v>
      </c>
      <c r="X1747" s="22" t="s">
        <v>385</v>
      </c>
    </row>
    <row r="1748" spans="1:24">
      <c r="A1748" s="176">
        <v>42760</v>
      </c>
      <c r="B1748" s="50">
        <v>151.77369999999999</v>
      </c>
      <c r="C1748" s="50">
        <v>213.9374</v>
      </c>
      <c r="D1748" s="50"/>
      <c r="E1748" s="50">
        <v>10.81</v>
      </c>
      <c r="F1748" s="51">
        <v>4.9230000000000003E-3</v>
      </c>
      <c r="G1748" s="51">
        <v>1.2341E-2</v>
      </c>
      <c r="H1748" s="51">
        <v>1.5044999999999999E-2</v>
      </c>
      <c r="I1748" s="51">
        <v>1.9765000000000001E-2</v>
      </c>
      <c r="J1748" s="51">
        <v>2.5115999999999999E-2</v>
      </c>
      <c r="K1748" s="51">
        <v>2.3088000000000001E-2</v>
      </c>
      <c r="L1748" s="51">
        <v>3.0967000000000001E-2</v>
      </c>
      <c r="M1748" s="51">
        <v>1.5044999999999999E-2</v>
      </c>
      <c r="N1748" s="51">
        <v>2.8240000000000001E-2</v>
      </c>
      <c r="O1748" s="52">
        <v>117.75530000000001</v>
      </c>
      <c r="P1748" s="50">
        <v>1260</v>
      </c>
      <c r="Q1748" s="52">
        <v>2757.5599999999995</v>
      </c>
      <c r="R1748" s="50">
        <v>5467.1</v>
      </c>
      <c r="S1748" s="30">
        <v>100.16</v>
      </c>
      <c r="T1748" s="50">
        <v>6.8536999999999999</v>
      </c>
      <c r="U1748" s="50">
        <v>6.8127000000000004</v>
      </c>
      <c r="V1748" s="50" t="s">
        <v>385</v>
      </c>
      <c r="W1748" s="22" t="s">
        <v>385</v>
      </c>
      <c r="X1748" s="22" t="s">
        <v>385</v>
      </c>
    </row>
    <row r="1749" spans="1:24">
      <c r="A1749" s="176">
        <v>42759</v>
      </c>
      <c r="B1749" s="50">
        <v>152.00729999999999</v>
      </c>
      <c r="C1749" s="50">
        <v>213.87190000000001</v>
      </c>
      <c r="D1749" s="50"/>
      <c r="E1749" s="50">
        <v>11.07</v>
      </c>
      <c r="F1749" s="51">
        <v>5.025E-3</v>
      </c>
      <c r="G1749" s="51">
        <v>1.1924000000000001E-2</v>
      </c>
      <c r="H1749" s="51">
        <v>1.4827999999999999E-2</v>
      </c>
      <c r="I1749" s="51">
        <v>1.9331000000000001E-2</v>
      </c>
      <c r="J1749" s="51">
        <v>2.4652E-2</v>
      </c>
      <c r="K1749" s="51">
        <v>2.2596999999999999E-2</v>
      </c>
      <c r="L1749" s="51">
        <v>3.0488999999999999E-2</v>
      </c>
      <c r="M1749" s="51">
        <v>1.4827999999999999E-2</v>
      </c>
      <c r="N1749" s="51">
        <v>2.8340000000000001E-2</v>
      </c>
      <c r="O1749" s="52">
        <v>117.6726</v>
      </c>
      <c r="P1749" s="50">
        <v>1260</v>
      </c>
      <c r="Q1749" s="52">
        <v>2757.5599999999995</v>
      </c>
      <c r="R1749" s="50">
        <v>5467.1</v>
      </c>
      <c r="S1749" s="30">
        <v>100.74</v>
      </c>
      <c r="T1749" s="50">
        <v>6.8765000000000001</v>
      </c>
      <c r="U1749" s="50">
        <v>6.8404999999999996</v>
      </c>
      <c r="V1749" s="50" t="s">
        <v>385</v>
      </c>
      <c r="W1749" s="22" t="s">
        <v>385</v>
      </c>
      <c r="X1749" s="22" t="s">
        <v>385</v>
      </c>
    </row>
    <row r="1750" spans="1:24">
      <c r="A1750" s="176">
        <v>42758</v>
      </c>
      <c r="B1750" s="50">
        <v>152.4007</v>
      </c>
      <c r="C1750" s="50">
        <v>213.7758</v>
      </c>
      <c r="D1750" s="50"/>
      <c r="E1750" s="50">
        <v>11.77</v>
      </c>
      <c r="F1750" s="51">
        <v>4.8719999999999996E-3</v>
      </c>
      <c r="G1750" s="51">
        <v>1.1434E-2</v>
      </c>
      <c r="H1750" s="51">
        <v>1.4260999999999999E-2</v>
      </c>
      <c r="I1750" s="51">
        <v>1.8634000000000001E-2</v>
      </c>
      <c r="J1750" s="51">
        <v>2.3970999999999999E-2</v>
      </c>
      <c r="K1750" s="51">
        <v>2.1864000000000001E-2</v>
      </c>
      <c r="L1750" s="51">
        <v>2.9862E-2</v>
      </c>
      <c r="M1750" s="51">
        <v>1.4260999999999999E-2</v>
      </c>
      <c r="N1750" s="51">
        <v>2.811E-2</v>
      </c>
      <c r="O1750" s="52">
        <v>117.6781</v>
      </c>
      <c r="P1750" s="50">
        <v>1260</v>
      </c>
      <c r="Q1750" s="52">
        <v>2757.5599999999995</v>
      </c>
      <c r="R1750" s="50">
        <v>5467.1</v>
      </c>
      <c r="S1750" s="30">
        <v>101.15</v>
      </c>
      <c r="T1750" s="50">
        <v>6.8719999999999999</v>
      </c>
      <c r="U1750" s="50">
        <v>6.8464</v>
      </c>
      <c r="V1750" s="50" t="s">
        <v>385</v>
      </c>
      <c r="W1750" s="22" t="s">
        <v>385</v>
      </c>
      <c r="X1750" s="22" t="s">
        <v>385</v>
      </c>
    </row>
    <row r="1751" spans="1:24">
      <c r="A1751" s="176">
        <v>42755</v>
      </c>
      <c r="B1751" s="50">
        <v>151.96379999999999</v>
      </c>
      <c r="C1751" s="50">
        <v>213.65770000000001</v>
      </c>
      <c r="D1751" s="50"/>
      <c r="E1751" s="50">
        <v>11.54</v>
      </c>
      <c r="F1751" s="51">
        <v>4.9740000000000001E-3</v>
      </c>
      <c r="G1751" s="51">
        <v>1.1885E-2</v>
      </c>
      <c r="H1751" s="51">
        <v>1.4853E-2</v>
      </c>
      <c r="I1751" s="51">
        <v>1.9365E-2</v>
      </c>
      <c r="J1751" s="51">
        <v>2.4667999999999999E-2</v>
      </c>
      <c r="K1751" s="51">
        <v>2.2669999999999999E-2</v>
      </c>
      <c r="L1751" s="51">
        <v>3.0488000000000001E-2</v>
      </c>
      <c r="M1751" s="51">
        <v>1.4853E-2</v>
      </c>
      <c r="N1751" s="51">
        <v>2.8330000000000001E-2</v>
      </c>
      <c r="O1751" s="52">
        <v>117.7413</v>
      </c>
      <c r="P1751" s="50">
        <v>1260</v>
      </c>
      <c r="Q1751" s="52">
        <v>2757.5599999999995</v>
      </c>
      <c r="R1751" s="50">
        <v>5467.1</v>
      </c>
      <c r="S1751" s="30">
        <v>100.93</v>
      </c>
      <c r="T1751" s="50">
        <v>6.8495999999999997</v>
      </c>
      <c r="U1751" s="50">
        <v>6.8402000000000003</v>
      </c>
      <c r="V1751" s="50" t="s">
        <v>385</v>
      </c>
      <c r="W1751" s="22" t="s">
        <v>385</v>
      </c>
      <c r="X1751" s="22" t="s">
        <v>385</v>
      </c>
    </row>
    <row r="1752" spans="1:24">
      <c r="A1752" s="176">
        <v>42754</v>
      </c>
      <c r="B1752" s="50">
        <v>151.90389999999999</v>
      </c>
      <c r="C1752" s="50">
        <v>213.6003</v>
      </c>
      <c r="D1752" s="50"/>
      <c r="E1752" s="50">
        <v>12.78</v>
      </c>
      <c r="F1752" s="51">
        <v>5.025E-3</v>
      </c>
      <c r="G1752" s="51">
        <v>1.2213999999999999E-2</v>
      </c>
      <c r="H1752" s="51">
        <v>1.5173000000000001E-2</v>
      </c>
      <c r="I1752" s="51">
        <v>1.9633000000000001E-2</v>
      </c>
      <c r="J1752" s="51">
        <v>2.4739000000000001E-2</v>
      </c>
      <c r="K1752" s="51">
        <v>2.2841E-2</v>
      </c>
      <c r="L1752" s="51">
        <v>3.0463E-2</v>
      </c>
      <c r="M1752" s="51">
        <v>1.5173000000000001E-2</v>
      </c>
      <c r="N1752" s="51">
        <v>2.8389999999999999E-2</v>
      </c>
      <c r="O1752" s="52">
        <v>117.7311</v>
      </c>
      <c r="P1752" s="50">
        <v>1260</v>
      </c>
      <c r="Q1752" s="52">
        <v>2757.5599999999995</v>
      </c>
      <c r="R1752" s="50">
        <v>5467.1</v>
      </c>
      <c r="S1752" s="30">
        <v>100.33</v>
      </c>
      <c r="T1752" s="50">
        <v>6.8449999999999998</v>
      </c>
      <c r="U1752" s="50">
        <v>6.8022999999999998</v>
      </c>
      <c r="V1752" s="50" t="s">
        <v>385</v>
      </c>
      <c r="W1752" s="22" t="s">
        <v>385</v>
      </c>
      <c r="X1752" s="22" t="s">
        <v>385</v>
      </c>
    </row>
    <row r="1753" spans="1:24">
      <c r="A1753" s="176">
        <v>42753</v>
      </c>
      <c r="B1753" s="50">
        <v>152.26429999999999</v>
      </c>
      <c r="C1753" s="50">
        <v>213.74700000000001</v>
      </c>
      <c r="D1753" s="50"/>
      <c r="E1753" s="50">
        <v>12.48</v>
      </c>
      <c r="F1753" s="51">
        <v>5.228E-3</v>
      </c>
      <c r="G1753" s="51">
        <v>1.2213999999999999E-2</v>
      </c>
      <c r="H1753" s="51">
        <v>1.5091E-2</v>
      </c>
      <c r="I1753" s="51">
        <v>1.9383000000000001E-2</v>
      </c>
      <c r="J1753" s="51">
        <v>2.4296000000000002E-2</v>
      </c>
      <c r="K1753" s="51">
        <v>2.2474999999999998E-2</v>
      </c>
      <c r="L1753" s="51">
        <v>3.0129E-2</v>
      </c>
      <c r="M1753" s="51">
        <v>1.5091E-2</v>
      </c>
      <c r="N1753" s="51">
        <v>2.8590000000000001E-2</v>
      </c>
      <c r="O1753" s="52">
        <v>117.7205</v>
      </c>
      <c r="P1753" s="50">
        <v>1260</v>
      </c>
      <c r="Q1753" s="52">
        <v>2757.5599999999995</v>
      </c>
      <c r="R1753" s="50">
        <v>5467.1</v>
      </c>
      <c r="S1753" s="30">
        <v>101.18</v>
      </c>
      <c r="T1753" s="50">
        <v>6.9008000000000003</v>
      </c>
      <c r="U1753" s="50">
        <v>6.8593999999999999</v>
      </c>
      <c r="V1753" s="50" t="s">
        <v>385</v>
      </c>
      <c r="W1753" s="22" t="s">
        <v>385</v>
      </c>
      <c r="X1753" s="22" t="s">
        <v>385</v>
      </c>
    </row>
    <row r="1754" spans="1:24">
      <c r="A1754" s="176">
        <v>42752</v>
      </c>
      <c r="B1754" s="50">
        <v>152.61000000000001</v>
      </c>
      <c r="C1754" s="50">
        <v>213.69749999999999</v>
      </c>
      <c r="D1754" s="50"/>
      <c r="E1754" s="50">
        <v>11.87</v>
      </c>
      <c r="F1754" s="51">
        <v>5.228E-3</v>
      </c>
      <c r="G1754" s="51">
        <v>1.1524E-2</v>
      </c>
      <c r="H1754" s="51">
        <v>1.4151E-2</v>
      </c>
      <c r="I1754" s="51">
        <v>1.8192E-2</v>
      </c>
      <c r="J1754" s="51">
        <v>2.3252999999999999E-2</v>
      </c>
      <c r="K1754" s="51">
        <v>2.1284000000000001E-2</v>
      </c>
      <c r="L1754" s="51">
        <v>2.9316999999999999E-2</v>
      </c>
      <c r="M1754" s="51">
        <v>1.4151E-2</v>
      </c>
      <c r="N1754" s="51">
        <v>2.8400000000000002E-2</v>
      </c>
      <c r="O1754" s="52">
        <v>117.7533</v>
      </c>
      <c r="P1754" s="50">
        <v>1260</v>
      </c>
      <c r="Q1754" s="52">
        <v>2757.5599999999995</v>
      </c>
      <c r="R1754" s="50">
        <v>5467.1</v>
      </c>
      <c r="S1754" s="30">
        <v>101.18</v>
      </c>
      <c r="T1754" s="50">
        <v>6.9005000000000001</v>
      </c>
      <c r="U1754" s="50">
        <v>6.843</v>
      </c>
      <c r="V1754" s="50" t="s">
        <v>385</v>
      </c>
      <c r="W1754" s="22" t="s">
        <v>385</v>
      </c>
      <c r="X1754" s="22" t="s">
        <v>385</v>
      </c>
    </row>
    <row r="1755" spans="1:24">
      <c r="A1755" s="176">
        <v>42751</v>
      </c>
      <c r="B1755" s="50">
        <v>152.19030000000001</v>
      </c>
      <c r="C1755" s="50">
        <v>213.55770000000001</v>
      </c>
      <c r="D1755" s="50"/>
      <c r="E1755" s="50">
        <v>11.23</v>
      </c>
      <c r="F1755" s="51">
        <v>5.228E-3</v>
      </c>
      <c r="G1755" s="51">
        <v>1.1931000000000001E-2</v>
      </c>
      <c r="H1755" s="51">
        <v>1.4767000000000001E-2</v>
      </c>
      <c r="I1755" s="51">
        <v>1.8970000000000001E-2</v>
      </c>
      <c r="J1755" s="51">
        <v>2.3963999999999999E-2</v>
      </c>
      <c r="K1755" s="51">
        <v>2.2012E-2</v>
      </c>
      <c r="L1755" s="51">
        <v>2.9885999999999999E-2</v>
      </c>
      <c r="M1755" s="51">
        <v>1.4767000000000001E-2</v>
      </c>
      <c r="N1755" s="51">
        <v>2.8170000000000001E-2</v>
      </c>
      <c r="O1755" s="52">
        <v>117.7747</v>
      </c>
      <c r="P1755" s="50">
        <v>1260</v>
      </c>
      <c r="Q1755" s="52">
        <v>2757.5599999999995</v>
      </c>
      <c r="R1755" s="50">
        <v>5467.1</v>
      </c>
      <c r="S1755" s="30">
        <v>101.35</v>
      </c>
      <c r="T1755" s="50">
        <v>6.8940999999999999</v>
      </c>
      <c r="U1755" s="50">
        <v>6.8597000000000001</v>
      </c>
      <c r="V1755" s="50" t="s">
        <v>385</v>
      </c>
      <c r="W1755" s="22" t="s">
        <v>385</v>
      </c>
      <c r="X1755" s="22" t="s">
        <v>385</v>
      </c>
    </row>
    <row r="1756" spans="1:24">
      <c r="A1756" s="176">
        <v>42748</v>
      </c>
      <c r="B1756" s="50">
        <v>152.19030000000001</v>
      </c>
      <c r="C1756" s="50">
        <v>213.55770000000001</v>
      </c>
      <c r="D1756" s="50"/>
      <c r="E1756" s="50">
        <v>11.23</v>
      </c>
      <c r="F1756" s="51">
        <v>5.228E-3</v>
      </c>
      <c r="G1756" s="51">
        <v>1.1931000000000001E-2</v>
      </c>
      <c r="H1756" s="51">
        <v>1.4767000000000001E-2</v>
      </c>
      <c r="I1756" s="51">
        <v>1.8970000000000001E-2</v>
      </c>
      <c r="J1756" s="51">
        <v>2.3963999999999999E-2</v>
      </c>
      <c r="K1756" s="51">
        <v>2.2012E-2</v>
      </c>
      <c r="L1756" s="51">
        <v>2.9885999999999999E-2</v>
      </c>
      <c r="M1756" s="51">
        <v>1.4767000000000001E-2</v>
      </c>
      <c r="N1756" s="51">
        <v>2.8170000000000001E-2</v>
      </c>
      <c r="O1756" s="52">
        <v>117.76600000000001</v>
      </c>
      <c r="P1756" s="50">
        <v>1260</v>
      </c>
      <c r="Q1756" s="52">
        <v>2757.5599999999995</v>
      </c>
      <c r="R1756" s="50">
        <v>5467.1</v>
      </c>
      <c r="S1756" s="30">
        <v>101.78</v>
      </c>
      <c r="T1756" s="50">
        <v>6.9377000000000004</v>
      </c>
      <c r="U1756" s="50">
        <v>6.8869999999999996</v>
      </c>
      <c r="V1756" s="50" t="s">
        <v>385</v>
      </c>
      <c r="W1756" s="22" t="s">
        <v>385</v>
      </c>
      <c r="X1756" s="22" t="s">
        <v>385</v>
      </c>
    </row>
    <row r="1757" spans="1:24">
      <c r="A1757" s="176">
        <v>42747</v>
      </c>
      <c r="B1757" s="50">
        <v>152.2799</v>
      </c>
      <c r="C1757" s="50">
        <v>213.6086</v>
      </c>
      <c r="D1757" s="50"/>
      <c r="E1757" s="50">
        <v>11.54</v>
      </c>
      <c r="F1757" s="51">
        <v>5.1269999999999996E-3</v>
      </c>
      <c r="G1757" s="51">
        <v>1.1733E-2</v>
      </c>
      <c r="H1757" s="51">
        <v>1.4526000000000001E-2</v>
      </c>
      <c r="I1757" s="51">
        <v>1.8658999999999999E-2</v>
      </c>
      <c r="J1757" s="51">
        <v>2.3630999999999999E-2</v>
      </c>
      <c r="K1757" s="51">
        <v>2.1697999999999999E-2</v>
      </c>
      <c r="L1757" s="51">
        <v>2.9603999999999998E-2</v>
      </c>
      <c r="M1757" s="51">
        <v>1.4526000000000001E-2</v>
      </c>
      <c r="N1757" s="51">
        <v>2.8299999999999999E-2</v>
      </c>
      <c r="O1757" s="52">
        <v>117.7548</v>
      </c>
      <c r="P1757" s="50">
        <v>1260</v>
      </c>
      <c r="Q1757" s="52">
        <v>2757.5599999999995</v>
      </c>
      <c r="R1757" s="50">
        <v>5467.1</v>
      </c>
      <c r="S1757" s="30">
        <v>102.01</v>
      </c>
      <c r="T1757" s="50">
        <v>6.9215</v>
      </c>
      <c r="U1757" s="50">
        <v>6.9103000000000003</v>
      </c>
      <c r="V1757" s="50" t="s">
        <v>385</v>
      </c>
      <c r="W1757" s="22" t="s">
        <v>385</v>
      </c>
      <c r="X1757" s="22" t="s">
        <v>385</v>
      </c>
    </row>
    <row r="1758" spans="1:24">
      <c r="A1758" s="176">
        <v>42746</v>
      </c>
      <c r="B1758" s="50">
        <v>152.233</v>
      </c>
      <c r="C1758" s="50">
        <v>213.5085</v>
      </c>
      <c r="D1758" s="50"/>
      <c r="E1758" s="50">
        <v>11.26</v>
      </c>
      <c r="F1758" s="51">
        <v>5.0759999999999998E-3</v>
      </c>
      <c r="G1758" s="51">
        <v>1.1854999999999999E-2</v>
      </c>
      <c r="H1758" s="51">
        <v>1.4687E-2</v>
      </c>
      <c r="I1758" s="51">
        <v>1.8841E-2</v>
      </c>
      <c r="J1758" s="51">
        <v>2.3720999999999999E-2</v>
      </c>
      <c r="K1758" s="51">
        <v>2.1843000000000001E-2</v>
      </c>
      <c r="L1758" s="51">
        <v>2.9555999999999999E-2</v>
      </c>
      <c r="M1758" s="51">
        <v>1.4687E-2</v>
      </c>
      <c r="N1758" s="51">
        <v>2.8330000000000001E-2</v>
      </c>
      <c r="O1758" s="52">
        <v>117.7732</v>
      </c>
      <c r="P1758" s="50">
        <v>1260</v>
      </c>
      <c r="Q1758" s="52">
        <v>2757.5599999999995</v>
      </c>
      <c r="R1758" s="50">
        <v>5467.1</v>
      </c>
      <c r="S1758" s="30">
        <v>101.93</v>
      </c>
      <c r="T1758" s="50">
        <v>6.9375</v>
      </c>
      <c r="U1758" s="50">
        <v>6.8796999999999997</v>
      </c>
      <c r="V1758" s="50" t="s">
        <v>385</v>
      </c>
      <c r="W1758" s="22" t="s">
        <v>385</v>
      </c>
      <c r="X1758" s="22" t="s">
        <v>385</v>
      </c>
    </row>
    <row r="1759" spans="1:24">
      <c r="A1759" s="176">
        <v>42745</v>
      </c>
      <c r="B1759" s="50">
        <v>152.15940000000001</v>
      </c>
      <c r="C1759" s="50">
        <v>213.46950000000001</v>
      </c>
      <c r="D1759" s="50"/>
      <c r="E1759" s="50">
        <v>11.49</v>
      </c>
      <c r="F1759" s="51">
        <v>5.0759999999999998E-3</v>
      </c>
      <c r="G1759" s="51">
        <v>1.1856E-2</v>
      </c>
      <c r="H1759" s="51">
        <v>1.4433E-2</v>
      </c>
      <c r="I1759" s="51">
        <v>1.8759000000000001E-2</v>
      </c>
      <c r="J1759" s="51">
        <v>2.3757E-2</v>
      </c>
      <c r="K1759" s="51">
        <v>2.1794999999999998E-2</v>
      </c>
      <c r="L1759" s="51">
        <v>2.9676000000000001E-2</v>
      </c>
      <c r="M1759" s="51">
        <v>1.4433E-2</v>
      </c>
      <c r="N1759" s="51">
        <v>2.8150000000000001E-2</v>
      </c>
      <c r="O1759" s="52">
        <v>117.75060000000001</v>
      </c>
      <c r="P1759" s="50">
        <v>1260</v>
      </c>
      <c r="Q1759" s="52">
        <v>2757.5599999999995</v>
      </c>
      <c r="R1759" s="50">
        <v>5467.1</v>
      </c>
      <c r="S1759" s="30">
        <v>102.22</v>
      </c>
      <c r="T1759" s="50">
        <v>6.9260000000000002</v>
      </c>
      <c r="U1759" s="50">
        <v>6.8498000000000001</v>
      </c>
      <c r="V1759" s="50" t="s">
        <v>385</v>
      </c>
      <c r="W1759" s="22" t="s">
        <v>385</v>
      </c>
      <c r="X1759" s="22" t="s">
        <v>385</v>
      </c>
    </row>
    <row r="1760" spans="1:24">
      <c r="A1760" s="176">
        <v>42744</v>
      </c>
      <c r="B1760" s="50">
        <v>152.1379</v>
      </c>
      <c r="C1760" s="50">
        <v>213.3535</v>
      </c>
      <c r="D1760" s="50"/>
      <c r="E1760" s="50">
        <v>11.56</v>
      </c>
      <c r="F1760" s="51">
        <v>4.9740000000000001E-3</v>
      </c>
      <c r="G1760" s="51">
        <v>1.1816E-2</v>
      </c>
      <c r="H1760" s="51">
        <v>1.4487E-2</v>
      </c>
      <c r="I1760" s="51">
        <v>1.8727000000000001E-2</v>
      </c>
      <c r="J1760" s="51">
        <v>2.3647000000000001E-2</v>
      </c>
      <c r="K1760" s="51">
        <v>2.1722999999999999E-2</v>
      </c>
      <c r="L1760" s="51">
        <v>2.9579999999999999E-2</v>
      </c>
      <c r="M1760" s="51">
        <v>1.4487E-2</v>
      </c>
      <c r="N1760" s="51">
        <v>2.836E-2</v>
      </c>
      <c r="O1760" s="52">
        <v>117.80840000000001</v>
      </c>
      <c r="P1760" s="50">
        <v>1260</v>
      </c>
      <c r="Q1760" s="52">
        <v>2757.5599999999995</v>
      </c>
      <c r="R1760" s="50">
        <v>5467.1</v>
      </c>
      <c r="S1760" s="30">
        <v>101.52</v>
      </c>
      <c r="T1760" s="50">
        <v>6.8765999999999998</v>
      </c>
      <c r="U1760" s="50">
        <v>6.7888999999999999</v>
      </c>
      <c r="V1760" s="50" t="s">
        <v>385</v>
      </c>
      <c r="W1760" s="22" t="s">
        <v>385</v>
      </c>
      <c r="X1760" s="22" t="s">
        <v>385</v>
      </c>
    </row>
    <row r="1761" spans="1:24">
      <c r="A1761" s="176">
        <v>42741</v>
      </c>
      <c r="B1761" s="50">
        <v>151.84180000000001</v>
      </c>
      <c r="C1761" s="50">
        <v>213.16739999999999</v>
      </c>
      <c r="D1761" s="50"/>
      <c r="E1761" s="50">
        <v>11.32</v>
      </c>
      <c r="F1761" s="51">
        <v>5.1260000000000003E-3</v>
      </c>
      <c r="G1761" s="51">
        <v>1.2097999999999999E-2</v>
      </c>
      <c r="H1761" s="51">
        <v>1.4815E-2</v>
      </c>
      <c r="I1761" s="51">
        <v>1.9238999999999999E-2</v>
      </c>
      <c r="J1761" s="51">
        <v>2.4192999999999999E-2</v>
      </c>
      <c r="K1761" s="51">
        <v>2.2280999999999999E-2</v>
      </c>
      <c r="L1761" s="51">
        <v>3.0088E-2</v>
      </c>
      <c r="M1761" s="51">
        <v>1.4815E-2</v>
      </c>
      <c r="N1761" s="51">
        <v>2.8590000000000001E-2</v>
      </c>
      <c r="O1761" s="52">
        <v>117.9487</v>
      </c>
      <c r="P1761" s="50">
        <v>1260</v>
      </c>
      <c r="Q1761" s="52">
        <v>2757.5599999999995</v>
      </c>
      <c r="R1761" s="50">
        <v>5467.1</v>
      </c>
      <c r="S1761" s="30">
        <v>102.7</v>
      </c>
      <c r="T1761" s="50">
        <v>6.9341999999999997</v>
      </c>
      <c r="U1761" s="50">
        <v>6.8659999999999997</v>
      </c>
      <c r="V1761" s="50" t="s">
        <v>385</v>
      </c>
      <c r="W1761" s="22" t="s">
        <v>385</v>
      </c>
      <c r="X1761" s="22" t="s">
        <v>385</v>
      </c>
    </row>
    <row r="1762" spans="1:24">
      <c r="A1762" s="176">
        <v>42740</v>
      </c>
      <c r="B1762" s="50">
        <v>152.12100000000001</v>
      </c>
      <c r="C1762" s="50">
        <v>212.7698</v>
      </c>
      <c r="D1762" s="50"/>
      <c r="E1762" s="50">
        <v>11.67</v>
      </c>
      <c r="F1762" s="51">
        <v>5.1269999999999996E-3</v>
      </c>
      <c r="G1762" s="51">
        <v>1.1620999999999999E-2</v>
      </c>
      <c r="H1762" s="51">
        <v>1.4049000000000001E-2</v>
      </c>
      <c r="I1762" s="51">
        <v>1.8433999999999999E-2</v>
      </c>
      <c r="J1762" s="51">
        <v>2.3442999999999999E-2</v>
      </c>
      <c r="K1762" s="51">
        <v>2.1531000000000002E-2</v>
      </c>
      <c r="L1762" s="51">
        <v>2.9444000000000001E-2</v>
      </c>
      <c r="M1762" s="51">
        <v>1.4049000000000001E-2</v>
      </c>
      <c r="N1762" s="51">
        <v>2.8760000000000001E-2</v>
      </c>
      <c r="O1762" s="52">
        <v>118.0706</v>
      </c>
      <c r="P1762" s="50">
        <v>1260</v>
      </c>
      <c r="Q1762" s="52">
        <v>2757.5599999999995</v>
      </c>
      <c r="R1762" s="50">
        <v>5467.1</v>
      </c>
      <c r="S1762" s="30">
        <v>103.21</v>
      </c>
      <c r="T1762" s="50">
        <v>6.9640000000000004</v>
      </c>
      <c r="U1762" s="50">
        <v>6.9589999999999996</v>
      </c>
      <c r="V1762" s="50" t="s">
        <v>385</v>
      </c>
      <c r="W1762" s="22" t="s">
        <v>385</v>
      </c>
      <c r="X1762" s="22" t="s">
        <v>385</v>
      </c>
    </row>
    <row r="1763" spans="1:24">
      <c r="A1763" s="176">
        <v>42739</v>
      </c>
      <c r="B1763" s="50">
        <v>151.53800000000001</v>
      </c>
      <c r="C1763" s="50">
        <v>212.38470000000001</v>
      </c>
      <c r="D1763" s="50"/>
      <c r="E1763" s="50">
        <v>11.85</v>
      </c>
      <c r="F1763" s="51">
        <v>5.2789999999999998E-3</v>
      </c>
      <c r="G1763" s="51">
        <v>1.214E-2</v>
      </c>
      <c r="H1763" s="51">
        <v>1.4756999999999999E-2</v>
      </c>
      <c r="I1763" s="51">
        <v>1.9306E-2</v>
      </c>
      <c r="J1763" s="51">
        <v>2.4389999999999998E-2</v>
      </c>
      <c r="K1763" s="51">
        <v>2.2499999999999999E-2</v>
      </c>
      <c r="L1763" s="51">
        <v>3.0397E-2</v>
      </c>
      <c r="M1763" s="51">
        <v>1.4756999999999999E-2</v>
      </c>
      <c r="N1763" s="51">
        <v>2.8629999999999999E-2</v>
      </c>
      <c r="O1763" s="52">
        <v>118.3771</v>
      </c>
      <c r="P1763" s="50">
        <v>1260</v>
      </c>
      <c r="Q1763" s="52">
        <v>2757.5599999999995</v>
      </c>
      <c r="R1763" s="50">
        <v>5467.1</v>
      </c>
      <c r="S1763" s="30">
        <v>102.78</v>
      </c>
      <c r="T1763" s="50">
        <v>6.9450000000000003</v>
      </c>
      <c r="U1763" s="50">
        <v>6.9751000000000003</v>
      </c>
      <c r="V1763" s="50" t="s">
        <v>385</v>
      </c>
      <c r="W1763" s="22" t="s">
        <v>385</v>
      </c>
      <c r="X1763" s="22" t="s">
        <v>385</v>
      </c>
    </row>
    <row r="1764" spans="1:24">
      <c r="A1764" s="176">
        <v>42738</v>
      </c>
      <c r="B1764" s="50">
        <v>151.494</v>
      </c>
      <c r="C1764" s="50">
        <v>212.1781</v>
      </c>
      <c r="D1764" s="50"/>
      <c r="E1764" s="50">
        <v>12.85</v>
      </c>
      <c r="F1764" s="51">
        <v>4.8719999999999996E-3</v>
      </c>
      <c r="G1764" s="51">
        <v>1.2141000000000001E-2</v>
      </c>
      <c r="H1764" s="51">
        <v>1.4782999999999999E-2</v>
      </c>
      <c r="I1764" s="51">
        <v>1.9421999999999998E-2</v>
      </c>
      <c r="J1764" s="51">
        <v>2.4444E-2</v>
      </c>
      <c r="K1764" s="51">
        <v>2.2572999999999999E-2</v>
      </c>
      <c r="L1764" s="51">
        <v>3.0461999999999999E-2</v>
      </c>
      <c r="M1764" s="51">
        <v>1.4782999999999999E-2</v>
      </c>
      <c r="N1764" s="51">
        <v>2.8750000000000001E-2</v>
      </c>
      <c r="O1764" s="52">
        <v>118.3771</v>
      </c>
      <c r="P1764" s="50">
        <v>1200</v>
      </c>
      <c r="Q1764" s="52">
        <v>2734.45</v>
      </c>
      <c r="R1764" s="50">
        <v>6276</v>
      </c>
      <c r="S1764" s="30">
        <v>102.21</v>
      </c>
      <c r="T1764" s="50">
        <v>6.9450000000000003</v>
      </c>
      <c r="U1764" s="50">
        <v>6.9760999999999997</v>
      </c>
      <c r="V1764" s="50" t="s">
        <v>385</v>
      </c>
      <c r="W1764" s="22" t="s">
        <v>385</v>
      </c>
      <c r="X1764" s="22" t="s">
        <v>385</v>
      </c>
    </row>
    <row r="1765" spans="1:24">
      <c r="A1765" s="176">
        <v>42737</v>
      </c>
      <c r="B1765" s="50">
        <v>151.51349999999999</v>
      </c>
      <c r="C1765" s="50">
        <v>211.94290000000001</v>
      </c>
      <c r="D1765" s="50"/>
      <c r="E1765" s="50">
        <v>14.04</v>
      </c>
      <c r="F1765" s="51">
        <v>4.9740000000000001E-3</v>
      </c>
      <c r="G1765" s="51">
        <v>1.1882999999999999E-2</v>
      </c>
      <c r="H1765" s="51">
        <v>1.451E-2</v>
      </c>
      <c r="I1765" s="51">
        <v>1.9273999999999999E-2</v>
      </c>
      <c r="J1765" s="51">
        <v>2.4442999999999999E-2</v>
      </c>
      <c r="K1765" s="51">
        <v>2.2450999999999999E-2</v>
      </c>
      <c r="L1765" s="51">
        <v>3.0651000000000001E-2</v>
      </c>
      <c r="M1765" s="51">
        <v>1.451E-2</v>
      </c>
      <c r="N1765" s="51">
        <v>2.904E-2</v>
      </c>
      <c r="O1765" s="52">
        <v>118.3732</v>
      </c>
      <c r="P1765" s="50">
        <v>1200</v>
      </c>
      <c r="Q1765" s="52">
        <v>2734.45</v>
      </c>
      <c r="R1765" s="50">
        <v>6276</v>
      </c>
      <c r="S1765" s="30">
        <v>102.68</v>
      </c>
      <c r="T1765" s="50">
        <v>6.9565000000000001</v>
      </c>
      <c r="U1765" s="50">
        <v>6.9640000000000004</v>
      </c>
      <c r="V1765" s="50" t="s">
        <v>385</v>
      </c>
      <c r="W1765" s="22" t="s">
        <v>385</v>
      </c>
      <c r="X1765" s="22" t="s">
        <v>385</v>
      </c>
    </row>
    <row r="1766" spans="1:24">
      <c r="P1766" s="214">
        <v>1200</v>
      </c>
      <c r="Q1766" s="214">
        <v>2734.45</v>
      </c>
      <c r="R1766" s="214">
        <v>6276</v>
      </c>
      <c r="S1766" s="215"/>
    </row>
    <row r="1767" spans="1:24">
      <c r="P1767" s="214">
        <v>1200</v>
      </c>
      <c r="Q1767" s="214">
        <v>2734.45</v>
      </c>
      <c r="R1767" s="214">
        <v>6276</v>
      </c>
      <c r="S1767" s="215"/>
    </row>
    <row r="1768" spans="1:24">
      <c r="P1768" s="214">
        <v>1200</v>
      </c>
      <c r="Q1768" s="214">
        <v>2734.45</v>
      </c>
      <c r="R1768" s="214">
        <v>6276</v>
      </c>
      <c r="S1768" s="215"/>
    </row>
    <row r="1769" spans="1:24">
      <c r="P1769" s="214">
        <v>1200</v>
      </c>
      <c r="Q1769" s="214">
        <v>2734.45</v>
      </c>
      <c r="R1769" s="214">
        <v>6276</v>
      </c>
      <c r="S1769" s="215"/>
    </row>
    <row r="1770" spans="1:24">
      <c r="P1770" s="214">
        <v>1200</v>
      </c>
      <c r="Q1770" s="214">
        <v>2734.45</v>
      </c>
      <c r="R1770" s="214">
        <v>6276</v>
      </c>
      <c r="S1770" s="215"/>
    </row>
    <row r="1771" spans="1:24">
      <c r="P1771" s="214">
        <v>1200</v>
      </c>
      <c r="Q1771" s="214">
        <v>2734.45</v>
      </c>
      <c r="R1771" s="214">
        <v>6276</v>
      </c>
      <c r="S1771" s="215"/>
    </row>
    <row r="1772" spans="1:24">
      <c r="P1772" s="214">
        <v>1200</v>
      </c>
      <c r="Q1772" s="214">
        <v>2734.45</v>
      </c>
      <c r="R1772" s="214">
        <v>6276</v>
      </c>
      <c r="S1772" s="215"/>
    </row>
    <row r="1773" spans="1:24">
      <c r="P1773" s="214">
        <v>1200</v>
      </c>
      <c r="Q1773" s="214">
        <v>2734.45</v>
      </c>
      <c r="R1773" s="214">
        <v>6276</v>
      </c>
      <c r="S1773" s="215"/>
    </row>
    <row r="1774" spans="1:24">
      <c r="P1774" s="214">
        <v>1200</v>
      </c>
      <c r="Q1774" s="214">
        <v>2734.45</v>
      </c>
      <c r="R1774" s="214">
        <v>6276</v>
      </c>
      <c r="S1774" s="215"/>
    </row>
    <row r="1775" spans="1:24">
      <c r="P1775" s="214">
        <v>1200</v>
      </c>
      <c r="Q1775" s="214">
        <v>2734.45</v>
      </c>
      <c r="R1775" s="214">
        <v>6276</v>
      </c>
      <c r="S1775" s="215"/>
    </row>
    <row r="1776" spans="1:24">
      <c r="P1776" s="214">
        <v>1200</v>
      </c>
      <c r="Q1776" s="214">
        <v>2734.45</v>
      </c>
      <c r="R1776" s="214">
        <v>6276</v>
      </c>
      <c r="S1776" s="215"/>
    </row>
    <row r="1777" spans="16:19">
      <c r="P1777" s="214">
        <v>1200</v>
      </c>
      <c r="Q1777" s="214">
        <v>2734.45</v>
      </c>
      <c r="R1777" s="214">
        <v>6276</v>
      </c>
      <c r="S1777" s="215"/>
    </row>
    <row r="1778" spans="16:19">
      <c r="P1778" s="214">
        <v>1200</v>
      </c>
      <c r="Q1778" s="214">
        <v>2734.45</v>
      </c>
      <c r="R1778" s="214">
        <v>6276</v>
      </c>
      <c r="S1778" s="215"/>
    </row>
    <row r="1779" spans="16:19">
      <c r="P1779" s="214">
        <v>1200</v>
      </c>
      <c r="Q1779" s="214">
        <v>2734.45</v>
      </c>
      <c r="R1779" s="214">
        <v>6276</v>
      </c>
      <c r="S1779" s="215"/>
    </row>
    <row r="1780" spans="16:19">
      <c r="P1780" s="214">
        <v>1200</v>
      </c>
      <c r="Q1780" s="214">
        <v>2734.45</v>
      </c>
      <c r="R1780" s="214">
        <v>6276</v>
      </c>
      <c r="S1780" s="215"/>
    </row>
    <row r="1781" spans="16:19">
      <c r="P1781" s="214">
        <v>1200</v>
      </c>
      <c r="Q1781" s="214">
        <v>2734.45</v>
      </c>
      <c r="R1781" s="214">
        <v>6276</v>
      </c>
      <c r="S1781" s="215"/>
    </row>
    <row r="1782" spans="16:19">
      <c r="P1782" s="214">
        <v>1200</v>
      </c>
      <c r="Q1782" s="214">
        <v>2734.45</v>
      </c>
      <c r="R1782" s="214">
        <v>6276</v>
      </c>
      <c r="S1782" s="215"/>
    </row>
    <row r="1783" spans="16:19">
      <c r="P1783" s="214">
        <v>1200</v>
      </c>
      <c r="Q1783" s="214">
        <v>2734.45</v>
      </c>
      <c r="R1783" s="214">
        <v>6276</v>
      </c>
      <c r="S1783" s="215"/>
    </row>
    <row r="1784" spans="16:19">
      <c r="P1784" s="214">
        <v>1200</v>
      </c>
      <c r="Q1784" s="214">
        <v>2734.45</v>
      </c>
      <c r="R1784" s="214">
        <v>6276</v>
      </c>
      <c r="S1784" s="215"/>
    </row>
    <row r="1785" spans="16:19">
      <c r="P1785" s="214">
        <v>1200</v>
      </c>
      <c r="Q1785" s="214">
        <v>2734.45</v>
      </c>
      <c r="R1785" s="214">
        <v>6276</v>
      </c>
      <c r="S1785" s="215"/>
    </row>
    <row r="1786" spans="16:19">
      <c r="P1786" s="214">
        <v>1200</v>
      </c>
      <c r="Q1786" s="214">
        <v>2734.45</v>
      </c>
      <c r="R1786" s="214">
        <v>6276</v>
      </c>
      <c r="S1786" s="215"/>
    </row>
    <row r="1787" spans="16:19">
      <c r="P1787" s="214">
        <v>1200</v>
      </c>
      <c r="Q1787" s="214">
        <v>2717.6299999999997</v>
      </c>
      <c r="R1787" s="214">
        <v>6625.4</v>
      </c>
      <c r="S1787" s="215"/>
    </row>
    <row r="1788" spans="16:19">
      <c r="P1788" s="214">
        <v>1200</v>
      </c>
      <c r="Q1788" s="214">
        <v>2717.6299999999997</v>
      </c>
      <c r="R1788" s="214">
        <v>6625.4</v>
      </c>
      <c r="S1788" s="215"/>
    </row>
    <row r="1789" spans="16:19">
      <c r="P1789" s="214">
        <v>1200</v>
      </c>
      <c r="Q1789" s="214">
        <v>2717.6299999999997</v>
      </c>
      <c r="R1789" s="214">
        <v>6625.4</v>
      </c>
      <c r="S1789" s="215"/>
    </row>
    <row r="1790" spans="16:19">
      <c r="P1790" s="214">
        <v>1200</v>
      </c>
      <c r="Q1790" s="214">
        <v>2717.6299999999997</v>
      </c>
      <c r="R1790" s="214">
        <v>6625.4</v>
      </c>
      <c r="S1790" s="215"/>
    </row>
    <row r="1791" spans="16:19">
      <c r="P1791" s="214">
        <v>1200</v>
      </c>
      <c r="Q1791" s="214">
        <v>2717.6299999999997</v>
      </c>
      <c r="R1791" s="214">
        <v>6625.4</v>
      </c>
      <c r="S1791" s="215"/>
    </row>
    <row r="1792" spans="16:19">
      <c r="P1792" s="214">
        <v>1200</v>
      </c>
      <c r="Q1792" s="214">
        <v>2717.6299999999997</v>
      </c>
      <c r="R1792" s="214">
        <v>6625.4</v>
      </c>
      <c r="S1792" s="215"/>
    </row>
    <row r="1793" spans="16:19">
      <c r="P1793" s="214">
        <v>1200</v>
      </c>
      <c r="Q1793" s="214">
        <v>2717.6299999999997</v>
      </c>
      <c r="R1793" s="214">
        <v>6625.4</v>
      </c>
      <c r="S1793" s="215"/>
    </row>
    <row r="1794" spans="16:19">
      <c r="P1794" s="214">
        <v>1200</v>
      </c>
      <c r="Q1794" s="214">
        <v>2717.6299999999997</v>
      </c>
      <c r="R1794" s="214">
        <v>6625.4</v>
      </c>
      <c r="S1794" s="215"/>
    </row>
    <row r="1795" spans="16:19">
      <c r="P1795" s="214">
        <v>1200</v>
      </c>
      <c r="Q1795" s="214">
        <v>2717.6299999999997</v>
      </c>
      <c r="R1795" s="214">
        <v>6625.4</v>
      </c>
      <c r="S1795" s="215"/>
    </row>
    <row r="1796" spans="16:19">
      <c r="P1796" s="214">
        <v>1200</v>
      </c>
      <c r="Q1796" s="214">
        <v>2717.6299999999997</v>
      </c>
      <c r="R1796" s="214">
        <v>6625.4</v>
      </c>
      <c r="S1796" s="215"/>
    </row>
    <row r="1797" spans="16:19">
      <c r="P1797" s="214">
        <v>1200</v>
      </c>
      <c r="Q1797" s="214">
        <v>2717.6299999999997</v>
      </c>
      <c r="R1797" s="214">
        <v>6625.4</v>
      </c>
      <c r="S1797" s="215"/>
    </row>
    <row r="1798" spans="16:19">
      <c r="P1798" s="214">
        <v>1200</v>
      </c>
      <c r="Q1798" s="214">
        <v>2717.6299999999997</v>
      </c>
      <c r="R1798" s="214">
        <v>6625.4</v>
      </c>
      <c r="S1798" s="215"/>
    </row>
    <row r="1799" spans="16:19">
      <c r="P1799" s="214">
        <v>1200</v>
      </c>
      <c r="Q1799" s="214">
        <v>2717.6299999999997</v>
      </c>
      <c r="R1799" s="214">
        <v>6625.4</v>
      </c>
      <c r="S1799" s="215"/>
    </row>
    <row r="1800" spans="16:19">
      <c r="P1800" s="214">
        <v>1200</v>
      </c>
      <c r="Q1800" s="214">
        <v>2717.6299999999997</v>
      </c>
      <c r="R1800" s="214">
        <v>6625.4</v>
      </c>
      <c r="S1800" s="215"/>
    </row>
    <row r="1801" spans="16:19">
      <c r="P1801" s="214">
        <v>1200</v>
      </c>
      <c r="Q1801" s="214">
        <v>2717.6299999999997</v>
      </c>
      <c r="R1801" s="214">
        <v>6625.4</v>
      </c>
      <c r="S1801" s="215"/>
    </row>
    <row r="1802" spans="16:19">
      <c r="P1802" s="214">
        <v>1200</v>
      </c>
      <c r="Q1802" s="214">
        <v>2717.6299999999997</v>
      </c>
      <c r="R1802" s="214">
        <v>6625.4</v>
      </c>
      <c r="S1802" s="215"/>
    </row>
    <row r="1803" spans="16:19">
      <c r="P1803" s="214">
        <v>1200</v>
      </c>
      <c r="Q1803" s="214">
        <v>2717.6299999999997</v>
      </c>
      <c r="R1803" s="214">
        <v>6625.4</v>
      </c>
      <c r="S1803" s="215"/>
    </row>
    <row r="1804" spans="16:19">
      <c r="P1804" s="214">
        <v>1200</v>
      </c>
      <c r="Q1804" s="214">
        <v>2717.6299999999997</v>
      </c>
      <c r="R1804" s="214">
        <v>6625.4</v>
      </c>
      <c r="S1804" s="215"/>
    </row>
    <row r="1805" spans="16:19">
      <c r="P1805" s="214">
        <v>1200</v>
      </c>
      <c r="Q1805" s="214">
        <v>2717.6299999999997</v>
      </c>
      <c r="R1805" s="214">
        <v>6625.4</v>
      </c>
      <c r="S1805" s="215"/>
    </row>
    <row r="1806" spans="16:19">
      <c r="P1806" s="214">
        <v>1200</v>
      </c>
      <c r="Q1806" s="214">
        <v>2717.6299999999997</v>
      </c>
      <c r="R1806" s="214">
        <v>6625.4</v>
      </c>
      <c r="S1806" s="215"/>
    </row>
    <row r="1807" spans="16:19">
      <c r="P1807" s="214">
        <v>1200</v>
      </c>
      <c r="Q1807" s="214">
        <v>2717.6299999999997</v>
      </c>
      <c r="R1807" s="214">
        <v>6625.4</v>
      </c>
      <c r="S1807" s="215"/>
    </row>
    <row r="1808" spans="16:19">
      <c r="P1808" s="214">
        <v>1200</v>
      </c>
      <c r="Q1808" s="214">
        <v>2717.6299999999997</v>
      </c>
      <c r="R1808" s="214">
        <v>6625.4</v>
      </c>
      <c r="S1808" s="215"/>
    </row>
    <row r="1809" spans="16:19">
      <c r="P1809" s="214">
        <v>1200</v>
      </c>
      <c r="Q1809" s="214">
        <v>2753.5</v>
      </c>
      <c r="R1809" s="214">
        <v>6655</v>
      </c>
      <c r="S1809" s="215"/>
    </row>
    <row r="1810" spans="16:19">
      <c r="P1810" s="214">
        <v>1200</v>
      </c>
      <c r="Q1810" s="214">
        <v>2753.5</v>
      </c>
      <c r="R1810" s="214">
        <v>6655</v>
      </c>
      <c r="S1810" s="215"/>
    </row>
    <row r="1811" spans="16:19">
      <c r="P1811" s="214">
        <v>1200</v>
      </c>
      <c r="Q1811" s="214">
        <v>2753.5</v>
      </c>
      <c r="R1811" s="214">
        <v>6655</v>
      </c>
      <c r="S1811" s="215"/>
    </row>
    <row r="1812" spans="16:19">
      <c r="P1812" s="214">
        <v>1200</v>
      </c>
      <c r="Q1812" s="214">
        <v>2753.5</v>
      </c>
      <c r="R1812" s="214">
        <v>6655</v>
      </c>
      <c r="S1812" s="215"/>
    </row>
    <row r="1813" spans="16:19">
      <c r="P1813" s="214">
        <v>1200</v>
      </c>
      <c r="Q1813" s="214">
        <v>2753.5</v>
      </c>
      <c r="R1813" s="214">
        <v>6655</v>
      </c>
      <c r="S1813" s="215"/>
    </row>
    <row r="1814" spans="16:19">
      <c r="P1814" s="214">
        <v>1200</v>
      </c>
      <c r="Q1814" s="214">
        <v>2753.5</v>
      </c>
      <c r="R1814" s="214">
        <v>6655</v>
      </c>
      <c r="S1814" s="215"/>
    </row>
    <row r="1815" spans="16:19">
      <c r="P1815" s="214">
        <v>1200</v>
      </c>
      <c r="Q1815" s="214">
        <v>2753.5</v>
      </c>
      <c r="R1815" s="214">
        <v>6655</v>
      </c>
      <c r="S1815" s="215"/>
    </row>
    <row r="1816" spans="16:19">
      <c r="P1816" s="214">
        <v>1200</v>
      </c>
      <c r="Q1816" s="214">
        <v>2753.5</v>
      </c>
      <c r="R1816" s="214">
        <v>6655</v>
      </c>
      <c r="S1816" s="215"/>
    </row>
    <row r="1817" spans="16:19">
      <c r="P1817" s="214">
        <v>1200</v>
      </c>
      <c r="Q1817" s="214">
        <v>2753.5</v>
      </c>
      <c r="R1817" s="214">
        <v>6655</v>
      </c>
      <c r="S1817" s="215"/>
    </row>
    <row r="1818" spans="16:19">
      <c r="P1818" s="214">
        <v>1200</v>
      </c>
      <c r="Q1818" s="214">
        <v>2753.5</v>
      </c>
      <c r="R1818" s="214">
        <v>6655</v>
      </c>
      <c r="S1818" s="215"/>
    </row>
    <row r="1819" spans="16:19">
      <c r="P1819" s="214">
        <v>1200</v>
      </c>
      <c r="Q1819" s="214">
        <v>2753.5</v>
      </c>
      <c r="R1819" s="214">
        <v>6655</v>
      </c>
      <c r="S1819" s="215"/>
    </row>
    <row r="1820" spans="16:19">
      <c r="P1820" s="214">
        <v>1200</v>
      </c>
      <c r="Q1820" s="214">
        <v>2753.5</v>
      </c>
      <c r="R1820" s="214">
        <v>6655</v>
      </c>
      <c r="S1820" s="215"/>
    </row>
    <row r="1821" spans="16:19">
      <c r="P1821" s="214">
        <v>1200</v>
      </c>
      <c r="Q1821" s="214">
        <v>2753.5</v>
      </c>
      <c r="R1821" s="214">
        <v>6655</v>
      </c>
      <c r="S1821" s="215"/>
    </row>
    <row r="1822" spans="16:19">
      <c r="P1822" s="214">
        <v>1200</v>
      </c>
      <c r="Q1822" s="214">
        <v>2753.5</v>
      </c>
      <c r="R1822" s="214">
        <v>6655</v>
      </c>
      <c r="S1822" s="215"/>
    </row>
    <row r="1823" spans="16:19">
      <c r="P1823" s="214">
        <v>1200</v>
      </c>
      <c r="Q1823" s="214">
        <v>2753.5</v>
      </c>
      <c r="R1823" s="214">
        <v>6655</v>
      </c>
      <c r="S1823" s="215"/>
    </row>
    <row r="1824" spans="16:19">
      <c r="P1824" s="214">
        <v>1200</v>
      </c>
      <c r="Q1824" s="214">
        <v>2753.5</v>
      </c>
      <c r="R1824" s="214">
        <v>6655</v>
      </c>
      <c r="S1824" s="215"/>
    </row>
    <row r="1825" spans="16:19">
      <c r="P1825" s="214">
        <v>1200</v>
      </c>
      <c r="Q1825" s="214">
        <v>2753.5</v>
      </c>
      <c r="R1825" s="214">
        <v>6655</v>
      </c>
      <c r="S1825" s="215"/>
    </row>
    <row r="1826" spans="16:19">
      <c r="P1826" s="214">
        <v>1200</v>
      </c>
      <c r="Q1826" s="214">
        <v>2753.5</v>
      </c>
      <c r="R1826" s="214">
        <v>6655</v>
      </c>
      <c r="S1826" s="215"/>
    </row>
    <row r="1827" spans="16:19">
      <c r="P1827" s="214">
        <v>1200</v>
      </c>
      <c r="Q1827" s="214">
        <v>2753.5</v>
      </c>
      <c r="R1827" s="214">
        <v>6655</v>
      </c>
      <c r="S1827" s="215"/>
    </row>
    <row r="1828" spans="16:19">
      <c r="P1828" s="214">
        <v>1200</v>
      </c>
      <c r="Q1828" s="214">
        <v>2753.5</v>
      </c>
      <c r="R1828" s="214">
        <v>6655</v>
      </c>
      <c r="S1828" s="215"/>
    </row>
    <row r="1829" spans="16:19">
      <c r="P1829" s="214">
        <v>1200</v>
      </c>
      <c r="Q1829" s="214">
        <v>2753.5</v>
      </c>
      <c r="R1829" s="214">
        <v>6655</v>
      </c>
      <c r="S1829" s="215"/>
    </row>
    <row r="1830" spans="16:19">
      <c r="P1830" s="214">
        <v>1420</v>
      </c>
      <c r="Q1830" s="214">
        <v>2714.44</v>
      </c>
      <c r="R1830" s="214">
        <v>6529.0999999999995</v>
      </c>
      <c r="S1830" s="215"/>
    </row>
    <row r="1831" spans="16:19">
      <c r="P1831" s="214">
        <v>1420</v>
      </c>
      <c r="Q1831" s="214">
        <v>2714.44</v>
      </c>
      <c r="R1831" s="214">
        <v>6529.0999999999995</v>
      </c>
      <c r="S1831" s="215"/>
    </row>
    <row r="1832" spans="16:19">
      <c r="P1832" s="214">
        <v>1420</v>
      </c>
      <c r="Q1832" s="214">
        <v>2714.44</v>
      </c>
      <c r="R1832" s="214">
        <v>6529.0999999999995</v>
      </c>
      <c r="S1832" s="215"/>
    </row>
    <row r="1833" spans="16:19">
      <c r="P1833" s="214">
        <v>1420</v>
      </c>
      <c r="Q1833" s="214">
        <v>2714.44</v>
      </c>
      <c r="R1833" s="214">
        <v>6529.0999999999995</v>
      </c>
      <c r="S1833" s="215"/>
    </row>
    <row r="1834" spans="16:19">
      <c r="P1834" s="214">
        <v>1420</v>
      </c>
      <c r="Q1834" s="214">
        <v>2714.44</v>
      </c>
      <c r="R1834" s="214">
        <v>6529.0999999999995</v>
      </c>
      <c r="S1834" s="215"/>
    </row>
    <row r="1835" spans="16:19">
      <c r="P1835" s="214">
        <v>1420</v>
      </c>
      <c r="Q1835" s="214">
        <v>2714.44</v>
      </c>
      <c r="R1835" s="214">
        <v>6529.0999999999995</v>
      </c>
      <c r="S1835" s="215"/>
    </row>
    <row r="1836" spans="16:19">
      <c r="P1836" s="214">
        <v>1420</v>
      </c>
      <c r="Q1836" s="214">
        <v>2714.44</v>
      </c>
      <c r="R1836" s="214">
        <v>6529.0999999999995</v>
      </c>
      <c r="S1836" s="215"/>
    </row>
    <row r="1837" spans="16:19">
      <c r="P1837" s="214">
        <v>1420</v>
      </c>
      <c r="Q1837" s="214">
        <v>2714.44</v>
      </c>
      <c r="R1837" s="214">
        <v>6529.0999999999995</v>
      </c>
      <c r="S1837" s="215"/>
    </row>
    <row r="1838" spans="16:19">
      <c r="P1838" s="214">
        <v>1420</v>
      </c>
      <c r="Q1838" s="214">
        <v>2714.44</v>
      </c>
      <c r="R1838" s="214">
        <v>6529.0999999999995</v>
      </c>
      <c r="S1838" s="215"/>
    </row>
    <row r="1839" spans="16:19">
      <c r="P1839" s="214">
        <v>1420</v>
      </c>
      <c r="Q1839" s="214">
        <v>2714.44</v>
      </c>
      <c r="R1839" s="214">
        <v>6529.0999999999995</v>
      </c>
      <c r="S1839" s="215"/>
    </row>
    <row r="1840" spans="16:19">
      <c r="P1840" s="214">
        <v>1420</v>
      </c>
      <c r="Q1840" s="214">
        <v>2714.44</v>
      </c>
      <c r="R1840" s="214">
        <v>6529.0999999999995</v>
      </c>
      <c r="S1840" s="215"/>
    </row>
    <row r="1841" spans="16:19">
      <c r="P1841" s="214">
        <v>1420</v>
      </c>
      <c r="Q1841" s="214">
        <v>2714.44</v>
      </c>
      <c r="R1841" s="214">
        <v>6529.0999999999995</v>
      </c>
      <c r="S1841" s="215"/>
    </row>
    <row r="1842" spans="16:19">
      <c r="P1842" s="214">
        <v>1420</v>
      </c>
      <c r="Q1842" s="214">
        <v>2714.44</v>
      </c>
      <c r="R1842" s="214">
        <v>6529.0999999999995</v>
      </c>
      <c r="S1842" s="215"/>
    </row>
    <row r="1843" spans="16:19">
      <c r="P1843" s="214">
        <v>1420</v>
      </c>
      <c r="Q1843" s="214">
        <v>2714.44</v>
      </c>
      <c r="R1843" s="214">
        <v>6529.0999999999995</v>
      </c>
      <c r="S1843" s="215"/>
    </row>
    <row r="1844" spans="16:19">
      <c r="P1844" s="214">
        <v>1420</v>
      </c>
      <c r="Q1844" s="214">
        <v>2714.44</v>
      </c>
      <c r="R1844" s="214">
        <v>6529.0999999999995</v>
      </c>
      <c r="S1844" s="215"/>
    </row>
    <row r="1845" spans="16:19">
      <c r="P1845" s="214">
        <v>1420</v>
      </c>
      <c r="Q1845" s="214">
        <v>2714.44</v>
      </c>
      <c r="R1845" s="214">
        <v>6529.0999999999995</v>
      </c>
      <c r="S1845" s="215"/>
    </row>
    <row r="1846" spans="16:19">
      <c r="P1846" s="214">
        <v>1420</v>
      </c>
      <c r="Q1846" s="214">
        <v>2714.44</v>
      </c>
      <c r="R1846" s="214">
        <v>6529.0999999999995</v>
      </c>
      <c r="S1846" s="215"/>
    </row>
    <row r="1847" spans="16:19">
      <c r="P1847" s="214">
        <v>1420</v>
      </c>
      <c r="Q1847" s="214">
        <v>2714.44</v>
      </c>
      <c r="R1847" s="214">
        <v>6529.0999999999995</v>
      </c>
      <c r="S1847" s="215"/>
    </row>
    <row r="1848" spans="16:19">
      <c r="P1848" s="214">
        <v>1420</v>
      </c>
      <c r="Q1848" s="214">
        <v>2714.44</v>
      </c>
      <c r="R1848" s="214">
        <v>6529.0999999999995</v>
      </c>
      <c r="S1848" s="215"/>
    </row>
    <row r="1849" spans="16:19">
      <c r="P1849" s="214">
        <v>1420</v>
      </c>
      <c r="Q1849" s="214">
        <v>2714.44</v>
      </c>
      <c r="R1849" s="214">
        <v>6529.0999999999995</v>
      </c>
      <c r="S1849" s="215"/>
    </row>
    <row r="1850" spans="16:19">
      <c r="P1850" s="214">
        <v>1420</v>
      </c>
      <c r="Q1850" s="214">
        <v>2714.44</v>
      </c>
      <c r="R1850" s="214">
        <v>6529.0999999999995</v>
      </c>
      <c r="S1850" s="215"/>
    </row>
    <row r="1851" spans="16:19">
      <c r="P1851" s="214">
        <v>1420</v>
      </c>
      <c r="Q1851" s="214">
        <v>2714.44</v>
      </c>
      <c r="R1851" s="214">
        <v>6529.0999999999995</v>
      </c>
      <c r="S1851" s="215"/>
    </row>
    <row r="1852" spans="16:19">
      <c r="P1852" s="214">
        <v>1420</v>
      </c>
      <c r="Q1852" s="214">
        <v>2710.11</v>
      </c>
      <c r="R1852" s="214">
        <v>6671.1</v>
      </c>
      <c r="S1852" s="215"/>
    </row>
    <row r="1853" spans="16:19">
      <c r="P1853" s="214">
        <v>1420</v>
      </c>
      <c r="Q1853" s="214">
        <v>2710.11</v>
      </c>
      <c r="R1853" s="214">
        <v>6671.1</v>
      </c>
      <c r="S1853" s="215"/>
    </row>
    <row r="1854" spans="16:19">
      <c r="P1854" s="214">
        <v>1420</v>
      </c>
      <c r="Q1854" s="214">
        <v>2710.11</v>
      </c>
      <c r="R1854" s="214">
        <v>6671.1</v>
      </c>
      <c r="S1854" s="215"/>
    </row>
    <row r="1855" spans="16:19">
      <c r="P1855" s="214">
        <v>1420</v>
      </c>
      <c r="Q1855" s="214">
        <v>2710.11</v>
      </c>
      <c r="R1855" s="214">
        <v>6671.1</v>
      </c>
      <c r="S1855" s="215"/>
    </row>
    <row r="1856" spans="16:19">
      <c r="P1856" s="214">
        <v>1420</v>
      </c>
      <c r="Q1856" s="214">
        <v>2710.11</v>
      </c>
      <c r="R1856" s="214">
        <v>6671.1</v>
      </c>
      <c r="S1856" s="215"/>
    </row>
    <row r="1857" spans="16:19">
      <c r="P1857" s="214">
        <v>1420</v>
      </c>
      <c r="Q1857" s="214">
        <v>2710.11</v>
      </c>
      <c r="R1857" s="214">
        <v>6671.1</v>
      </c>
      <c r="S1857" s="215"/>
    </row>
    <row r="1858" spans="16:19">
      <c r="P1858" s="214">
        <v>1420</v>
      </c>
      <c r="Q1858" s="214">
        <v>2710.11</v>
      </c>
      <c r="R1858" s="214">
        <v>6671.1</v>
      </c>
      <c r="S1858" s="215"/>
    </row>
    <row r="1859" spans="16:19">
      <c r="P1859" s="214">
        <v>1420</v>
      </c>
      <c r="Q1859" s="214">
        <v>2710.11</v>
      </c>
      <c r="R1859" s="214">
        <v>6671.1</v>
      </c>
      <c r="S1859" s="215"/>
    </row>
    <row r="1860" spans="16:19">
      <c r="P1860" s="214">
        <v>1420</v>
      </c>
      <c r="Q1860" s="214">
        <v>2710.11</v>
      </c>
      <c r="R1860" s="214">
        <v>6671.1</v>
      </c>
      <c r="S1860" s="215"/>
    </row>
    <row r="1861" spans="16:19">
      <c r="P1861" s="214">
        <v>1420</v>
      </c>
      <c r="Q1861" s="214">
        <v>2710.11</v>
      </c>
      <c r="R1861" s="214">
        <v>6671.1</v>
      </c>
      <c r="S1861" s="215"/>
    </row>
    <row r="1862" spans="16:19">
      <c r="P1862" s="214">
        <v>1420</v>
      </c>
      <c r="Q1862" s="214">
        <v>2710.11</v>
      </c>
      <c r="R1862" s="214">
        <v>6671.1</v>
      </c>
      <c r="S1862" s="215"/>
    </row>
    <row r="1863" spans="16:19">
      <c r="P1863" s="214">
        <v>1420</v>
      </c>
      <c r="Q1863" s="214">
        <v>2710.11</v>
      </c>
      <c r="R1863" s="214">
        <v>6671.1</v>
      </c>
      <c r="S1863" s="215"/>
    </row>
    <row r="1864" spans="16:19">
      <c r="P1864" s="214">
        <v>1420</v>
      </c>
      <c r="Q1864" s="214">
        <v>2710.11</v>
      </c>
      <c r="R1864" s="214">
        <v>6671.1</v>
      </c>
      <c r="S1864" s="215"/>
    </row>
    <row r="1865" spans="16:19">
      <c r="P1865" s="214">
        <v>1420</v>
      </c>
      <c r="Q1865" s="214">
        <v>2710.11</v>
      </c>
      <c r="R1865" s="214">
        <v>6671.1</v>
      </c>
      <c r="S1865" s="215"/>
    </row>
    <row r="1866" spans="16:19">
      <c r="P1866" s="214">
        <v>1420</v>
      </c>
      <c r="Q1866" s="214">
        <v>2710.11</v>
      </c>
      <c r="R1866" s="214">
        <v>6671.1</v>
      </c>
      <c r="S1866" s="215"/>
    </row>
    <row r="1867" spans="16:19">
      <c r="P1867" s="214">
        <v>1420</v>
      </c>
      <c r="Q1867" s="214">
        <v>2710.11</v>
      </c>
      <c r="R1867" s="214">
        <v>6671.1</v>
      </c>
      <c r="S1867" s="215"/>
    </row>
    <row r="1868" spans="16:19">
      <c r="P1868" s="214">
        <v>1420</v>
      </c>
      <c r="Q1868" s="214">
        <v>2710.11</v>
      </c>
      <c r="R1868" s="214">
        <v>6671.1</v>
      </c>
      <c r="S1868" s="215"/>
    </row>
    <row r="1869" spans="16:19">
      <c r="P1869" s="214">
        <v>1420</v>
      </c>
      <c r="Q1869" s="214">
        <v>2710.11</v>
      </c>
      <c r="R1869" s="214">
        <v>6671.1</v>
      </c>
      <c r="S1869" s="215"/>
    </row>
    <row r="1870" spans="16:19">
      <c r="P1870" s="214">
        <v>1420</v>
      </c>
      <c r="Q1870" s="214">
        <v>2710.11</v>
      </c>
      <c r="R1870" s="214">
        <v>6671.1</v>
      </c>
      <c r="S1870" s="215"/>
    </row>
    <row r="1871" spans="16:19">
      <c r="P1871" s="214">
        <v>1420</v>
      </c>
      <c r="Q1871" s="214">
        <v>2710.11</v>
      </c>
      <c r="R1871" s="214">
        <v>6671.1</v>
      </c>
      <c r="S1871" s="215"/>
    </row>
    <row r="1872" spans="16:19">
      <c r="P1872" s="214">
        <v>1420</v>
      </c>
      <c r="Q1872" s="214">
        <v>2710.11</v>
      </c>
      <c r="R1872" s="214">
        <v>6671.1</v>
      </c>
      <c r="S1872" s="215"/>
    </row>
    <row r="1873" spans="16:19">
      <c r="P1873" s="214">
        <v>1420</v>
      </c>
      <c r="Q1873" s="214">
        <v>2710.11</v>
      </c>
      <c r="R1873" s="214">
        <v>6671.1</v>
      </c>
      <c r="S1873" s="215"/>
    </row>
    <row r="1874" spans="16:19">
      <c r="P1874" s="214">
        <v>1420</v>
      </c>
      <c r="Q1874" s="214">
        <v>2699.1699999999996</v>
      </c>
      <c r="R1874" s="214">
        <v>7115.5</v>
      </c>
      <c r="S1874" s="215"/>
    </row>
    <row r="1875" spans="16:19">
      <c r="P1875" s="214">
        <v>1420</v>
      </c>
      <c r="Q1875" s="214">
        <v>2699.1699999999996</v>
      </c>
      <c r="R1875" s="214">
        <v>7115.5</v>
      </c>
      <c r="S1875" s="215"/>
    </row>
    <row r="1876" spans="16:19">
      <c r="P1876" s="214">
        <v>1420</v>
      </c>
      <c r="Q1876" s="214">
        <v>2699.1699999999996</v>
      </c>
      <c r="R1876" s="214">
        <v>7115.5</v>
      </c>
      <c r="S1876" s="215"/>
    </row>
    <row r="1877" spans="16:19">
      <c r="P1877" s="214">
        <v>1420</v>
      </c>
      <c r="Q1877" s="214">
        <v>2699.1699999999996</v>
      </c>
      <c r="R1877" s="214">
        <v>7115.5</v>
      </c>
      <c r="S1877" s="215"/>
    </row>
    <row r="1878" spans="16:19">
      <c r="P1878" s="214">
        <v>1420</v>
      </c>
      <c r="Q1878" s="214">
        <v>2699.1699999999996</v>
      </c>
      <c r="R1878" s="214">
        <v>7115.5</v>
      </c>
      <c r="S1878" s="215"/>
    </row>
    <row r="1879" spans="16:19">
      <c r="P1879" s="214">
        <v>1420</v>
      </c>
      <c r="Q1879" s="214">
        <v>2699.1699999999996</v>
      </c>
      <c r="R1879" s="214">
        <v>7115.5</v>
      </c>
      <c r="S1879" s="215"/>
    </row>
    <row r="1880" spans="16:19">
      <c r="P1880" s="214">
        <v>1420</v>
      </c>
      <c r="Q1880" s="214">
        <v>2699.1699999999996</v>
      </c>
      <c r="R1880" s="214">
        <v>7115.5</v>
      </c>
      <c r="S1880" s="215"/>
    </row>
    <row r="1881" spans="16:19">
      <c r="P1881" s="214">
        <v>1420</v>
      </c>
      <c r="Q1881" s="214">
        <v>2699.1699999999996</v>
      </c>
      <c r="R1881" s="214">
        <v>7115.5</v>
      </c>
      <c r="S1881" s="215"/>
    </row>
    <row r="1882" spans="16:19">
      <c r="P1882" s="214">
        <v>1420</v>
      </c>
      <c r="Q1882" s="214">
        <v>2699.1699999999996</v>
      </c>
      <c r="R1882" s="214">
        <v>7115.5</v>
      </c>
      <c r="S1882" s="215"/>
    </row>
    <row r="1883" spans="16:19">
      <c r="P1883" s="214">
        <v>1420</v>
      </c>
      <c r="Q1883" s="214">
        <v>2699.1699999999996</v>
      </c>
      <c r="R1883" s="214">
        <v>7115.5</v>
      </c>
      <c r="S1883" s="215"/>
    </row>
    <row r="1884" spans="16:19">
      <c r="P1884" s="214">
        <v>1420</v>
      </c>
      <c r="Q1884" s="214">
        <v>2699.1699999999996</v>
      </c>
      <c r="R1884" s="214">
        <v>7115.5</v>
      </c>
      <c r="S1884" s="215"/>
    </row>
    <row r="1885" spans="16:19">
      <c r="P1885" s="214">
        <v>1420</v>
      </c>
      <c r="Q1885" s="214">
        <v>2699.1699999999996</v>
      </c>
      <c r="R1885" s="214">
        <v>7115.5</v>
      </c>
      <c r="S1885" s="215"/>
    </row>
    <row r="1886" spans="16:19">
      <c r="P1886" s="214">
        <v>1420</v>
      </c>
      <c r="Q1886" s="214">
        <v>2699.1699999999996</v>
      </c>
      <c r="R1886" s="214">
        <v>7115.5</v>
      </c>
      <c r="S1886" s="215"/>
    </row>
    <row r="1887" spans="16:19">
      <c r="P1887" s="214">
        <v>1420</v>
      </c>
      <c r="Q1887" s="214">
        <v>2699.1699999999996</v>
      </c>
      <c r="R1887" s="214">
        <v>7115.5</v>
      </c>
      <c r="S1887" s="215"/>
    </row>
    <row r="1888" spans="16:19">
      <c r="P1888" s="214">
        <v>1420</v>
      </c>
      <c r="Q1888" s="214">
        <v>2699.1699999999996</v>
      </c>
      <c r="R1888" s="214">
        <v>7115.5</v>
      </c>
      <c r="S1888" s="215"/>
    </row>
    <row r="1889" spans="16:19">
      <c r="P1889" s="214">
        <v>1420</v>
      </c>
      <c r="Q1889" s="214">
        <v>2699.1699999999996</v>
      </c>
      <c r="R1889" s="214">
        <v>7115.5</v>
      </c>
      <c r="S1889" s="215"/>
    </row>
    <row r="1890" spans="16:19">
      <c r="P1890" s="214">
        <v>1420</v>
      </c>
      <c r="Q1890" s="214">
        <v>2699.1699999999996</v>
      </c>
      <c r="R1890" s="214">
        <v>7115.5</v>
      </c>
      <c r="S1890" s="215"/>
    </row>
    <row r="1891" spans="16:19">
      <c r="P1891" s="214">
        <v>1420</v>
      </c>
      <c r="Q1891" s="214">
        <v>2699.1699999999996</v>
      </c>
      <c r="R1891" s="214">
        <v>7115.5</v>
      </c>
      <c r="S1891" s="215"/>
    </row>
    <row r="1892" spans="16:19">
      <c r="P1892" s="214">
        <v>1420</v>
      </c>
      <c r="Q1892" s="214">
        <v>2699.1699999999996</v>
      </c>
      <c r="R1892" s="214">
        <v>7115.5</v>
      </c>
      <c r="S1892" s="215"/>
    </row>
    <row r="1893" spans="16:19">
      <c r="P1893" s="214">
        <v>1420</v>
      </c>
      <c r="Q1893" s="214">
        <v>2699.1699999999996</v>
      </c>
      <c r="R1893" s="214">
        <v>7115.5</v>
      </c>
      <c r="S1893" s="215"/>
    </row>
    <row r="1894" spans="16:19">
      <c r="P1894" s="214">
        <v>1420</v>
      </c>
      <c r="Q1894" s="214">
        <v>2699.1699999999996</v>
      </c>
      <c r="R1894" s="214">
        <v>7115.5</v>
      </c>
      <c r="S1894" s="215"/>
    </row>
    <row r="1895" spans="16:19">
      <c r="P1895" s="214">
        <v>1420</v>
      </c>
      <c r="Q1895" s="214">
        <v>2699.1699999999996</v>
      </c>
      <c r="R1895" s="214">
        <v>7115.5</v>
      </c>
      <c r="S1895" s="215"/>
    </row>
    <row r="1896" spans="16:19">
      <c r="P1896" s="214">
        <v>1640</v>
      </c>
      <c r="Q1896" s="214">
        <v>2702.31</v>
      </c>
      <c r="R1896" s="214">
        <v>7321.5</v>
      </c>
      <c r="S1896" s="215"/>
    </row>
    <row r="1897" spans="16:19">
      <c r="P1897" s="214">
        <v>1640</v>
      </c>
      <c r="Q1897" s="214">
        <v>2702.31</v>
      </c>
      <c r="R1897" s="214">
        <v>7321.5</v>
      </c>
      <c r="S1897" s="215"/>
    </row>
    <row r="1898" spans="16:19">
      <c r="P1898" s="214">
        <v>1640</v>
      </c>
      <c r="Q1898" s="214">
        <v>2702.31</v>
      </c>
      <c r="R1898" s="214">
        <v>7321.5</v>
      </c>
      <c r="S1898" s="215"/>
    </row>
    <row r="1899" spans="16:19">
      <c r="P1899" s="214">
        <v>1640</v>
      </c>
      <c r="Q1899" s="214">
        <v>2702.31</v>
      </c>
      <c r="R1899" s="214">
        <v>7321.5</v>
      </c>
      <c r="S1899" s="215"/>
    </row>
    <row r="1900" spans="16:19">
      <c r="P1900" s="214">
        <v>1640</v>
      </c>
      <c r="Q1900" s="214">
        <v>2702.31</v>
      </c>
      <c r="R1900" s="214">
        <v>7321.5</v>
      </c>
      <c r="S1900" s="215"/>
    </row>
    <row r="1901" spans="16:19">
      <c r="P1901" s="214">
        <v>1640</v>
      </c>
      <c r="Q1901" s="214">
        <v>2702.31</v>
      </c>
      <c r="R1901" s="214">
        <v>7321.5</v>
      </c>
      <c r="S1901" s="215"/>
    </row>
    <row r="1902" spans="16:19">
      <c r="P1902" s="214">
        <v>1640</v>
      </c>
      <c r="Q1902" s="214">
        <v>2702.31</v>
      </c>
      <c r="R1902" s="214">
        <v>7321.5</v>
      </c>
      <c r="S1902" s="215"/>
    </row>
    <row r="1903" spans="16:19">
      <c r="P1903" s="214">
        <v>1640</v>
      </c>
      <c r="Q1903" s="214">
        <v>2702.31</v>
      </c>
      <c r="R1903" s="214">
        <v>7321.5</v>
      </c>
      <c r="S1903" s="215"/>
    </row>
    <row r="1904" spans="16:19">
      <c r="P1904" s="214">
        <v>1640</v>
      </c>
      <c r="Q1904" s="214">
        <v>2702.31</v>
      </c>
      <c r="R1904" s="214">
        <v>7321.5</v>
      </c>
      <c r="S1904" s="215"/>
    </row>
    <row r="1905" spans="16:19">
      <c r="P1905" s="214">
        <v>1640</v>
      </c>
      <c r="Q1905" s="214">
        <v>2702.31</v>
      </c>
      <c r="R1905" s="214">
        <v>7321.5</v>
      </c>
      <c r="S1905" s="215"/>
    </row>
    <row r="1906" spans="16:19">
      <c r="P1906" s="214">
        <v>1640</v>
      </c>
      <c r="Q1906" s="214">
        <v>2702.31</v>
      </c>
      <c r="R1906" s="214">
        <v>7321.5</v>
      </c>
      <c r="S1906" s="215"/>
    </row>
    <row r="1907" spans="16:19">
      <c r="P1907" s="214">
        <v>1640</v>
      </c>
      <c r="Q1907" s="214">
        <v>2702.31</v>
      </c>
      <c r="R1907" s="214">
        <v>7321.5</v>
      </c>
      <c r="S1907" s="215"/>
    </row>
    <row r="1908" spans="16:19">
      <c r="P1908" s="214">
        <v>1640</v>
      </c>
      <c r="Q1908" s="214">
        <v>2702.31</v>
      </c>
      <c r="R1908" s="214">
        <v>7321.5</v>
      </c>
      <c r="S1908" s="215"/>
    </row>
    <row r="1909" spans="16:19">
      <c r="P1909" s="214">
        <v>1640</v>
      </c>
      <c r="Q1909" s="214">
        <v>2702.31</v>
      </c>
      <c r="R1909" s="214">
        <v>7321.5</v>
      </c>
      <c r="S1909" s="215"/>
    </row>
    <row r="1910" spans="16:19">
      <c r="P1910" s="214">
        <v>1640</v>
      </c>
      <c r="Q1910" s="214">
        <v>2702.31</v>
      </c>
      <c r="R1910" s="214">
        <v>7321.5</v>
      </c>
      <c r="S1910" s="215"/>
    </row>
    <row r="1911" spans="16:19">
      <c r="P1911" s="214">
        <v>1640</v>
      </c>
      <c r="Q1911" s="214">
        <v>2702.31</v>
      </c>
      <c r="R1911" s="214">
        <v>7321.5</v>
      </c>
      <c r="S1911" s="215"/>
    </row>
    <row r="1912" spans="16:19">
      <c r="P1912" s="214">
        <v>1640</v>
      </c>
      <c r="Q1912" s="214">
        <v>2702.31</v>
      </c>
      <c r="R1912" s="214">
        <v>7321.5</v>
      </c>
      <c r="S1912" s="215"/>
    </row>
    <row r="1913" spans="16:19">
      <c r="P1913" s="214">
        <v>1640</v>
      </c>
      <c r="Q1913" s="214">
        <v>2702.31</v>
      </c>
      <c r="R1913" s="214">
        <v>7321.5</v>
      </c>
      <c r="S1913" s="215"/>
    </row>
    <row r="1914" spans="16:19">
      <c r="P1914" s="214">
        <v>1640</v>
      </c>
      <c r="Q1914" s="214">
        <v>2702.31</v>
      </c>
      <c r="R1914" s="214">
        <v>7321.5</v>
      </c>
      <c r="S1914" s="215"/>
    </row>
    <row r="1915" spans="16:19">
      <c r="P1915" s="214">
        <v>1640</v>
      </c>
      <c r="Q1915" s="214">
        <v>2702.31</v>
      </c>
      <c r="R1915" s="214">
        <v>7321.5</v>
      </c>
      <c r="S1915" s="215"/>
    </row>
    <row r="1916" spans="16:19">
      <c r="P1916" s="214">
        <v>1640</v>
      </c>
      <c r="Q1916" s="214">
        <v>2702.31</v>
      </c>
      <c r="R1916" s="214">
        <v>7321.5</v>
      </c>
      <c r="S1916" s="215"/>
    </row>
    <row r="1917" spans="16:19">
      <c r="P1917" s="214">
        <v>1640</v>
      </c>
      <c r="Q1917" s="214">
        <v>2702.31</v>
      </c>
      <c r="R1917" s="214">
        <v>7321.5</v>
      </c>
      <c r="S1917" s="215"/>
    </row>
    <row r="1918" spans="16:19">
      <c r="P1918" s="214">
        <v>1640</v>
      </c>
      <c r="Q1918" s="214">
        <v>2706.1099999999997</v>
      </c>
      <c r="R1918" s="214">
        <v>7229.8</v>
      </c>
      <c r="S1918" s="215"/>
    </row>
    <row r="1919" spans="16:19">
      <c r="P1919" s="214">
        <v>1640</v>
      </c>
      <c r="Q1919" s="214">
        <v>2706.1099999999997</v>
      </c>
      <c r="R1919" s="214">
        <v>7229.8</v>
      </c>
      <c r="S1919" s="215"/>
    </row>
    <row r="1920" spans="16:19">
      <c r="P1920" s="214">
        <v>1640</v>
      </c>
      <c r="Q1920" s="214">
        <v>2706.1099999999997</v>
      </c>
      <c r="R1920" s="214">
        <v>7229.8</v>
      </c>
      <c r="S1920" s="215"/>
    </row>
    <row r="1921" spans="16:19">
      <c r="P1921" s="214">
        <v>1640</v>
      </c>
      <c r="Q1921" s="214">
        <v>2706.1099999999997</v>
      </c>
      <c r="R1921" s="214">
        <v>7229.8</v>
      </c>
      <c r="S1921" s="215"/>
    </row>
    <row r="1922" spans="16:19">
      <c r="P1922" s="214">
        <v>1640</v>
      </c>
      <c r="Q1922" s="214">
        <v>2706.1099999999997</v>
      </c>
      <c r="R1922" s="214">
        <v>7229.8</v>
      </c>
      <c r="S1922" s="215"/>
    </row>
    <row r="1923" spans="16:19">
      <c r="P1923" s="214">
        <v>1640</v>
      </c>
      <c r="Q1923" s="214">
        <v>2706.1099999999997</v>
      </c>
      <c r="R1923" s="214">
        <v>7229.8</v>
      </c>
      <c r="S1923" s="215"/>
    </row>
    <row r="1924" spans="16:19">
      <c r="P1924" s="214">
        <v>1640</v>
      </c>
      <c r="Q1924" s="214">
        <v>2706.1099999999997</v>
      </c>
      <c r="R1924" s="214">
        <v>7229.8</v>
      </c>
      <c r="S1924" s="215"/>
    </row>
    <row r="1925" spans="16:19">
      <c r="P1925" s="214">
        <v>1640</v>
      </c>
      <c r="Q1925" s="214">
        <v>2706.1099999999997</v>
      </c>
      <c r="R1925" s="214">
        <v>7229.8</v>
      </c>
      <c r="S1925" s="215"/>
    </row>
    <row r="1926" spans="16:19">
      <c r="P1926" s="214">
        <v>1640</v>
      </c>
      <c r="Q1926" s="214">
        <v>2706.1099999999997</v>
      </c>
      <c r="R1926" s="214">
        <v>7229.8</v>
      </c>
      <c r="S1926" s="215"/>
    </row>
    <row r="1927" spans="16:19">
      <c r="P1927" s="214">
        <v>1640</v>
      </c>
      <c r="Q1927" s="214">
        <v>2706.1099999999997</v>
      </c>
      <c r="R1927" s="214">
        <v>7229.8</v>
      </c>
      <c r="S1927" s="215"/>
    </row>
    <row r="1928" spans="16:19">
      <c r="P1928" s="214">
        <v>1640</v>
      </c>
      <c r="Q1928" s="214">
        <v>2706.1099999999997</v>
      </c>
      <c r="R1928" s="214">
        <v>7229.8</v>
      </c>
      <c r="S1928" s="215"/>
    </row>
    <row r="1929" spans="16:19">
      <c r="P1929" s="214">
        <v>1640</v>
      </c>
      <c r="Q1929" s="214">
        <v>2706.1099999999997</v>
      </c>
      <c r="R1929" s="214">
        <v>7229.8</v>
      </c>
      <c r="S1929" s="215"/>
    </row>
    <row r="1930" spans="16:19">
      <c r="P1930" s="214">
        <v>1640</v>
      </c>
      <c r="Q1930" s="214">
        <v>2706.1099999999997</v>
      </c>
      <c r="R1930" s="214">
        <v>7229.8</v>
      </c>
      <c r="S1930" s="215"/>
    </row>
    <row r="1931" spans="16:19">
      <c r="P1931" s="214">
        <v>1640</v>
      </c>
      <c r="Q1931" s="214">
        <v>2706.1099999999997</v>
      </c>
      <c r="R1931" s="214">
        <v>7229.8</v>
      </c>
      <c r="S1931" s="215"/>
    </row>
    <row r="1932" spans="16:19">
      <c r="P1932" s="214">
        <v>1640</v>
      </c>
      <c r="Q1932" s="214">
        <v>2706.1099999999997</v>
      </c>
      <c r="R1932" s="214">
        <v>7229.8</v>
      </c>
      <c r="S1932" s="215"/>
    </row>
    <row r="1933" spans="16:19">
      <c r="P1933" s="214">
        <v>1640</v>
      </c>
      <c r="Q1933" s="214">
        <v>2706.1099999999997</v>
      </c>
      <c r="R1933" s="214">
        <v>7229.8</v>
      </c>
      <c r="S1933" s="215"/>
    </row>
    <row r="1934" spans="16:19">
      <c r="P1934" s="214">
        <v>1640</v>
      </c>
      <c r="Q1934" s="214">
        <v>2706.1099999999997</v>
      </c>
      <c r="R1934" s="214">
        <v>7229.8</v>
      </c>
      <c r="S1934" s="215"/>
    </row>
    <row r="1935" spans="16:19">
      <c r="P1935" s="214">
        <v>1640</v>
      </c>
      <c r="Q1935" s="214">
        <v>2706.1099999999997</v>
      </c>
      <c r="R1935" s="214">
        <v>7229.8</v>
      </c>
      <c r="S1935" s="215"/>
    </row>
    <row r="1936" spans="16:19">
      <c r="P1936" s="214">
        <v>1640</v>
      </c>
      <c r="Q1936" s="214">
        <v>2706.1099999999997</v>
      </c>
      <c r="R1936" s="214">
        <v>7229.8</v>
      </c>
      <c r="S1936" s="215"/>
    </row>
    <row r="1937" spans="16:19">
      <c r="P1937" s="214">
        <v>1640</v>
      </c>
      <c r="Q1937" s="214">
        <v>2706.1099999999997</v>
      </c>
      <c r="R1937" s="214">
        <v>7229.8</v>
      </c>
      <c r="S1937" s="215"/>
    </row>
    <row r="1938" spans="16:19">
      <c r="P1938" s="214">
        <v>1640</v>
      </c>
      <c r="Q1938" s="214">
        <v>2706.1099999999997</v>
      </c>
      <c r="R1938" s="214">
        <v>7229.8</v>
      </c>
      <c r="S1938" s="215"/>
    </row>
    <row r="1939" spans="16:19">
      <c r="P1939" s="214">
        <v>1640</v>
      </c>
      <c r="Q1939" s="214">
        <v>2717.01</v>
      </c>
      <c r="R1939" s="214">
        <v>7594.2999999999993</v>
      </c>
      <c r="S1939" s="215"/>
    </row>
    <row r="1940" spans="16:19">
      <c r="P1940" s="214">
        <v>1640</v>
      </c>
      <c r="Q1940" s="214">
        <v>2717.01</v>
      </c>
      <c r="R1940" s="214">
        <v>7594.2999999999993</v>
      </c>
      <c r="S1940" s="215"/>
    </row>
    <row r="1941" spans="16:19">
      <c r="P1941" s="214">
        <v>1640</v>
      </c>
      <c r="Q1941" s="214">
        <v>2717.01</v>
      </c>
      <c r="R1941" s="214">
        <v>7594.2999999999993</v>
      </c>
      <c r="S1941" s="215"/>
    </row>
    <row r="1942" spans="16:19">
      <c r="P1942" s="214">
        <v>1640</v>
      </c>
      <c r="Q1942" s="214">
        <v>2717.01</v>
      </c>
      <c r="R1942" s="214">
        <v>7594.2999999999993</v>
      </c>
      <c r="S1942" s="215"/>
    </row>
    <row r="1943" spans="16:19">
      <c r="P1943" s="214">
        <v>1640</v>
      </c>
      <c r="Q1943" s="214">
        <v>2717.01</v>
      </c>
      <c r="R1943" s="214">
        <v>7594.2999999999993</v>
      </c>
      <c r="S1943" s="215"/>
    </row>
    <row r="1944" spans="16:19">
      <c r="P1944" s="214">
        <v>1640</v>
      </c>
      <c r="Q1944" s="214">
        <v>2717.01</v>
      </c>
      <c r="R1944" s="214">
        <v>7594.2999999999993</v>
      </c>
      <c r="S1944" s="215"/>
    </row>
    <row r="1945" spans="16:19">
      <c r="P1945" s="214">
        <v>1640</v>
      </c>
      <c r="Q1945" s="214">
        <v>2717.01</v>
      </c>
      <c r="R1945" s="214">
        <v>7594.2999999999993</v>
      </c>
      <c r="S1945" s="215"/>
    </row>
    <row r="1946" spans="16:19">
      <c r="P1946" s="214">
        <v>1640</v>
      </c>
      <c r="Q1946" s="214">
        <v>2717.01</v>
      </c>
      <c r="R1946" s="214">
        <v>7594.2999999999993</v>
      </c>
      <c r="S1946" s="215"/>
    </row>
    <row r="1947" spans="16:19">
      <c r="P1947" s="214">
        <v>1640</v>
      </c>
      <c r="Q1947" s="214">
        <v>2717.01</v>
      </c>
      <c r="R1947" s="214">
        <v>7594.2999999999993</v>
      </c>
      <c r="S1947" s="215"/>
    </row>
    <row r="1948" spans="16:19">
      <c r="P1948" s="214">
        <v>1640</v>
      </c>
      <c r="Q1948" s="214">
        <v>2717.01</v>
      </c>
      <c r="R1948" s="214">
        <v>7594.2999999999993</v>
      </c>
      <c r="S1948" s="215"/>
    </row>
    <row r="1949" spans="16:19">
      <c r="P1949" s="214">
        <v>1640</v>
      </c>
      <c r="Q1949" s="214">
        <v>2717.01</v>
      </c>
      <c r="R1949" s="214">
        <v>7594.2999999999993</v>
      </c>
      <c r="S1949" s="215"/>
    </row>
    <row r="1950" spans="16:19">
      <c r="P1950" s="214">
        <v>1640</v>
      </c>
      <c r="Q1950" s="214">
        <v>2717.01</v>
      </c>
      <c r="R1950" s="214">
        <v>7594.2999999999993</v>
      </c>
      <c r="S1950" s="215"/>
    </row>
    <row r="1951" spans="16:19">
      <c r="P1951" s="214">
        <v>1640</v>
      </c>
      <c r="Q1951" s="214">
        <v>2717.01</v>
      </c>
      <c r="R1951" s="214">
        <v>7594.2999999999993</v>
      </c>
      <c r="S1951" s="215"/>
    </row>
    <row r="1952" spans="16:19">
      <c r="P1952" s="214">
        <v>1640</v>
      </c>
      <c r="Q1952" s="214">
        <v>2717.01</v>
      </c>
      <c r="R1952" s="214">
        <v>7594.2999999999993</v>
      </c>
      <c r="S1952" s="215"/>
    </row>
    <row r="1953" spans="16:19">
      <c r="P1953" s="214">
        <v>1640</v>
      </c>
      <c r="Q1953" s="214">
        <v>2717.01</v>
      </c>
      <c r="R1953" s="214">
        <v>7594.2999999999993</v>
      </c>
      <c r="S1953" s="215"/>
    </row>
    <row r="1954" spans="16:19">
      <c r="P1954" s="214">
        <v>1640</v>
      </c>
      <c r="Q1954" s="214">
        <v>2717.01</v>
      </c>
      <c r="R1954" s="214">
        <v>7594.2999999999993</v>
      </c>
      <c r="S1954" s="215"/>
    </row>
    <row r="1955" spans="16:19">
      <c r="P1955" s="214">
        <v>1640</v>
      </c>
      <c r="Q1955" s="214">
        <v>2717.01</v>
      </c>
      <c r="R1955" s="214">
        <v>7594.2999999999993</v>
      </c>
      <c r="S1955" s="215"/>
    </row>
    <row r="1956" spans="16:19">
      <c r="P1956" s="214">
        <v>1640</v>
      </c>
      <c r="Q1956" s="214">
        <v>2717.01</v>
      </c>
      <c r="R1956" s="214">
        <v>7594.2999999999993</v>
      </c>
      <c r="S1956" s="215"/>
    </row>
    <row r="1957" spans="16:19">
      <c r="P1957" s="214">
        <v>1640</v>
      </c>
      <c r="Q1957" s="214">
        <v>2717.01</v>
      </c>
      <c r="R1957" s="214">
        <v>7594.2999999999993</v>
      </c>
      <c r="S1957" s="215"/>
    </row>
    <row r="1958" spans="16:19">
      <c r="P1958" s="214">
        <v>1640</v>
      </c>
      <c r="Q1958" s="214">
        <v>2717.01</v>
      </c>
      <c r="R1958" s="214">
        <v>7594.2999999999993</v>
      </c>
      <c r="S1958" s="215"/>
    </row>
    <row r="1959" spans="16:19">
      <c r="P1959" s="214">
        <v>1640</v>
      </c>
      <c r="Q1959" s="214">
        <v>2717.01</v>
      </c>
      <c r="R1959" s="214">
        <v>7594.2999999999993</v>
      </c>
      <c r="S1959" s="215"/>
    </row>
    <row r="1960" spans="16:19">
      <c r="P1960" s="214">
        <v>1640</v>
      </c>
      <c r="Q1960" s="214">
        <v>2717.01</v>
      </c>
      <c r="R1960" s="214">
        <v>7594.2999999999993</v>
      </c>
      <c r="S1960" s="215"/>
    </row>
    <row r="1961" spans="16:19">
      <c r="P1961" s="214">
        <v>1890</v>
      </c>
      <c r="Q1961" s="214">
        <v>2728.68</v>
      </c>
      <c r="R1961" s="214">
        <v>8039.4000000000005</v>
      </c>
      <c r="S1961" s="215"/>
    </row>
    <row r="1962" spans="16:19">
      <c r="P1962" s="214">
        <v>1890</v>
      </c>
      <c r="Q1962" s="214">
        <v>2728.68</v>
      </c>
      <c r="R1962" s="214">
        <v>8039.4000000000005</v>
      </c>
      <c r="S1962" s="215"/>
    </row>
    <row r="1963" spans="16:19">
      <c r="P1963" s="214">
        <v>1890</v>
      </c>
      <c r="Q1963" s="214">
        <v>2728.68</v>
      </c>
      <c r="R1963" s="214">
        <v>8039.4000000000005</v>
      </c>
      <c r="S1963" s="215"/>
    </row>
    <row r="1964" spans="16:19">
      <c r="P1964" s="214">
        <v>1890</v>
      </c>
      <c r="Q1964" s="214">
        <v>2728.68</v>
      </c>
      <c r="R1964" s="214">
        <v>8039.4000000000005</v>
      </c>
      <c r="S1964" s="215"/>
    </row>
    <row r="1965" spans="16:19">
      <c r="P1965" s="214">
        <v>1890</v>
      </c>
      <c r="Q1965" s="214">
        <v>2728.68</v>
      </c>
      <c r="R1965" s="214">
        <v>8039.4000000000005</v>
      </c>
      <c r="S1965" s="215"/>
    </row>
    <row r="1966" spans="16:19">
      <c r="P1966" s="214">
        <v>1890</v>
      </c>
      <c r="Q1966" s="214">
        <v>2728.68</v>
      </c>
      <c r="R1966" s="214">
        <v>8039.4000000000005</v>
      </c>
      <c r="S1966" s="215"/>
    </row>
    <row r="1967" spans="16:19">
      <c r="P1967" s="214">
        <v>1890</v>
      </c>
      <c r="Q1967" s="214">
        <v>2728.68</v>
      </c>
      <c r="R1967" s="214">
        <v>8039.4000000000005</v>
      </c>
      <c r="S1967" s="215"/>
    </row>
    <row r="1968" spans="16:19">
      <c r="P1968" s="214">
        <v>1890</v>
      </c>
      <c r="Q1968" s="214">
        <v>2728.68</v>
      </c>
      <c r="R1968" s="214">
        <v>8039.4000000000005</v>
      </c>
      <c r="S1968" s="215"/>
    </row>
    <row r="1969" spans="16:19">
      <c r="P1969" s="214">
        <v>1890</v>
      </c>
      <c r="Q1969" s="214">
        <v>2728.68</v>
      </c>
      <c r="R1969" s="214">
        <v>8039.4000000000005</v>
      </c>
      <c r="S1969" s="215"/>
    </row>
    <row r="1970" spans="16:19">
      <c r="P1970" s="214">
        <v>1890</v>
      </c>
      <c r="Q1970" s="214">
        <v>2728.68</v>
      </c>
      <c r="R1970" s="214">
        <v>8039.4000000000005</v>
      </c>
      <c r="S1970" s="215"/>
    </row>
    <row r="1971" spans="16:19">
      <c r="P1971" s="214">
        <v>1890</v>
      </c>
      <c r="Q1971" s="214">
        <v>2728.68</v>
      </c>
      <c r="R1971" s="214">
        <v>8039.4000000000005</v>
      </c>
      <c r="S1971" s="215"/>
    </row>
    <row r="1972" spans="16:19">
      <c r="P1972" s="214">
        <v>1890</v>
      </c>
      <c r="Q1972" s="214">
        <v>2728.68</v>
      </c>
      <c r="R1972" s="214">
        <v>8039.4000000000005</v>
      </c>
      <c r="S1972" s="215"/>
    </row>
    <row r="1973" spans="16:19">
      <c r="P1973" s="214">
        <v>1890</v>
      </c>
      <c r="Q1973" s="214">
        <v>2728.68</v>
      </c>
      <c r="R1973" s="214">
        <v>8039.4000000000005</v>
      </c>
      <c r="S1973" s="215"/>
    </row>
    <row r="1974" spans="16:19">
      <c r="P1974" s="214">
        <v>1890</v>
      </c>
      <c r="Q1974" s="214">
        <v>2728.68</v>
      </c>
      <c r="R1974" s="214">
        <v>8039.4000000000005</v>
      </c>
      <c r="S1974" s="215"/>
    </row>
    <row r="1975" spans="16:19">
      <c r="P1975" s="214">
        <v>1890</v>
      </c>
      <c r="Q1975" s="214">
        <v>2728.68</v>
      </c>
      <c r="R1975" s="214">
        <v>8039.4000000000005</v>
      </c>
      <c r="S1975" s="215"/>
    </row>
    <row r="1976" spans="16:19">
      <c r="P1976" s="214">
        <v>1890</v>
      </c>
      <c r="Q1976" s="214">
        <v>2728.68</v>
      </c>
      <c r="R1976" s="214">
        <v>8039.4000000000005</v>
      </c>
      <c r="S1976" s="215"/>
    </row>
    <row r="1977" spans="16:19">
      <c r="P1977" s="214">
        <v>1890</v>
      </c>
      <c r="Q1977" s="214">
        <v>2728.68</v>
      </c>
      <c r="R1977" s="214">
        <v>8039.4000000000005</v>
      </c>
      <c r="S1977" s="215"/>
    </row>
    <row r="1978" spans="16:19">
      <c r="P1978" s="214">
        <v>1890</v>
      </c>
      <c r="Q1978" s="214">
        <v>2728.68</v>
      </c>
      <c r="R1978" s="214">
        <v>8039.4000000000005</v>
      </c>
      <c r="S1978" s="215"/>
    </row>
    <row r="1979" spans="16:19">
      <c r="P1979" s="214">
        <v>1890</v>
      </c>
      <c r="Q1979" s="214">
        <v>2728.68</v>
      </c>
      <c r="R1979" s="214">
        <v>8039.4000000000005</v>
      </c>
      <c r="S1979" s="215"/>
    </row>
    <row r="1980" spans="16:19">
      <c r="P1980" s="214">
        <v>1890</v>
      </c>
      <c r="Q1980" s="214">
        <v>2728.68</v>
      </c>
      <c r="R1980" s="214">
        <v>8039.4000000000005</v>
      </c>
      <c r="S1980" s="215"/>
    </row>
    <row r="1981" spans="16:19">
      <c r="P1981" s="214">
        <v>1890</v>
      </c>
      <c r="Q1981" s="214">
        <v>2728.68</v>
      </c>
      <c r="R1981" s="214">
        <v>8039.4000000000005</v>
      </c>
      <c r="S1981" s="215"/>
    </row>
    <row r="1982" spans="16:19">
      <c r="P1982" s="214">
        <v>1890</v>
      </c>
      <c r="Q1982" s="214">
        <v>2728.68</v>
      </c>
      <c r="R1982" s="214">
        <v>8039.4000000000005</v>
      </c>
      <c r="S1982" s="215"/>
    </row>
    <row r="1983" spans="16:19">
      <c r="P1983" s="214">
        <v>1890</v>
      </c>
      <c r="Q1983" s="214">
        <v>2728.68</v>
      </c>
      <c r="R1983" s="214">
        <v>8039.4000000000005</v>
      </c>
      <c r="S1983" s="215"/>
    </row>
    <row r="1984" spans="16:19">
      <c r="P1984" s="214">
        <v>1890</v>
      </c>
      <c r="Q1984" s="214">
        <v>2737.12</v>
      </c>
      <c r="R1984" s="214">
        <v>8521</v>
      </c>
      <c r="S1984" s="215"/>
    </row>
    <row r="1985" spans="16:19">
      <c r="P1985" s="214">
        <v>1890</v>
      </c>
      <c r="Q1985" s="214">
        <v>2737.12</v>
      </c>
      <c r="R1985" s="214">
        <v>8521</v>
      </c>
      <c r="S1985" s="215"/>
    </row>
    <row r="1986" spans="16:19">
      <c r="P1986" s="214">
        <v>1890</v>
      </c>
      <c r="Q1986" s="214">
        <v>2737.12</v>
      </c>
      <c r="R1986" s="214">
        <v>8521</v>
      </c>
      <c r="S1986" s="215"/>
    </row>
    <row r="1987" spans="16:19">
      <c r="P1987" s="214">
        <v>1890</v>
      </c>
      <c r="Q1987" s="214">
        <v>2737.12</v>
      </c>
      <c r="R1987" s="214">
        <v>8521</v>
      </c>
      <c r="S1987" s="215"/>
    </row>
    <row r="1988" spans="16:19">
      <c r="P1988" s="214">
        <v>1890</v>
      </c>
      <c r="Q1988" s="214">
        <v>2737.12</v>
      </c>
      <c r="R1988" s="214">
        <v>8521</v>
      </c>
      <c r="S1988" s="215"/>
    </row>
    <row r="1989" spans="16:19">
      <c r="P1989" s="214">
        <v>1890</v>
      </c>
      <c r="Q1989" s="214">
        <v>2737.12</v>
      </c>
      <c r="R1989" s="214">
        <v>8521</v>
      </c>
      <c r="S1989" s="215"/>
    </row>
    <row r="1990" spans="16:19">
      <c r="P1990" s="214">
        <v>1890</v>
      </c>
      <c r="Q1990" s="214">
        <v>2737.12</v>
      </c>
      <c r="R1990" s="214">
        <v>8521</v>
      </c>
      <c r="S1990" s="215"/>
    </row>
    <row r="1991" spans="16:19">
      <c r="P1991" s="214">
        <v>1890</v>
      </c>
      <c r="Q1991" s="214">
        <v>2737.12</v>
      </c>
      <c r="R1991" s="214">
        <v>8521</v>
      </c>
      <c r="S1991" s="215"/>
    </row>
    <row r="1992" spans="16:19">
      <c r="P1992" s="214">
        <v>1890</v>
      </c>
      <c r="Q1992" s="214">
        <v>2737.12</v>
      </c>
      <c r="R1992" s="214">
        <v>8521</v>
      </c>
      <c r="S1992" s="215"/>
    </row>
    <row r="1993" spans="16:19">
      <c r="P1993" s="214">
        <v>1890</v>
      </c>
      <c r="Q1993" s="214">
        <v>2737.12</v>
      </c>
      <c r="R1993" s="214">
        <v>8521</v>
      </c>
      <c r="S1993" s="215"/>
    </row>
    <row r="1994" spans="16:19">
      <c r="P1994" s="214">
        <v>1890</v>
      </c>
      <c r="Q1994" s="214">
        <v>2737.12</v>
      </c>
      <c r="R1994" s="214">
        <v>8521</v>
      </c>
      <c r="S1994" s="215"/>
    </row>
    <row r="1995" spans="16:19">
      <c r="P1995" s="214">
        <v>1890</v>
      </c>
      <c r="Q1995" s="214">
        <v>2737.12</v>
      </c>
      <c r="R1995" s="214">
        <v>8521</v>
      </c>
      <c r="S1995" s="215"/>
    </row>
    <row r="1996" spans="16:19">
      <c r="P1996" s="214">
        <v>1890</v>
      </c>
      <c r="Q1996" s="214">
        <v>2737.12</v>
      </c>
      <c r="R1996" s="214">
        <v>8521</v>
      </c>
      <c r="S1996" s="215"/>
    </row>
    <row r="1997" spans="16:19">
      <c r="P1997" s="214">
        <v>1890</v>
      </c>
      <c r="Q1997" s="214">
        <v>2737.12</v>
      </c>
      <c r="R1997" s="214">
        <v>8521</v>
      </c>
      <c r="S1997" s="215"/>
    </row>
    <row r="1998" spans="16:19">
      <c r="P1998" s="214">
        <v>1890</v>
      </c>
      <c r="Q1998" s="214">
        <v>2737.12</v>
      </c>
      <c r="R1998" s="214">
        <v>8521</v>
      </c>
      <c r="S1998" s="215"/>
    </row>
    <row r="1999" spans="16:19">
      <c r="P1999" s="214">
        <v>1890</v>
      </c>
      <c r="Q1999" s="214">
        <v>2737.12</v>
      </c>
      <c r="R1999" s="214">
        <v>8521</v>
      </c>
      <c r="S1999" s="215"/>
    </row>
    <row r="2000" spans="16:19">
      <c r="P2000" s="214">
        <v>1890</v>
      </c>
      <c r="Q2000" s="214">
        <v>2737.12</v>
      </c>
      <c r="R2000" s="214">
        <v>8521</v>
      </c>
      <c r="S2000" s="215"/>
    </row>
    <row r="2001" spans="16:19">
      <c r="P2001" s="214">
        <v>1890</v>
      </c>
      <c r="Q2001" s="214">
        <v>2737.12</v>
      </c>
      <c r="R2001" s="214">
        <v>8521</v>
      </c>
      <c r="S2001" s="215"/>
    </row>
    <row r="2002" spans="16:19">
      <c r="P2002" s="214">
        <v>1890</v>
      </c>
      <c r="Q2002" s="214">
        <v>2737.12</v>
      </c>
      <c r="R2002" s="214">
        <v>8521</v>
      </c>
      <c r="S2002" s="215"/>
    </row>
    <row r="2003" spans="16:19">
      <c r="P2003" s="214">
        <v>1890</v>
      </c>
      <c r="Q2003" s="214">
        <v>2737.12</v>
      </c>
      <c r="R2003" s="214">
        <v>8521</v>
      </c>
      <c r="S2003" s="215"/>
    </row>
    <row r="2004" spans="16:19">
      <c r="P2004" s="214">
        <v>1890</v>
      </c>
      <c r="Q2004" s="214">
        <v>2712.7999999999997</v>
      </c>
      <c r="R2004" s="214">
        <v>8511.1</v>
      </c>
      <c r="S2004" s="215"/>
    </row>
    <row r="2005" spans="16:19">
      <c r="P2005" s="214">
        <v>1890</v>
      </c>
      <c r="Q2005" s="214">
        <v>2712.7999999999997</v>
      </c>
      <c r="R2005" s="214">
        <v>8511.1</v>
      </c>
      <c r="S2005" s="215"/>
    </row>
    <row r="2006" spans="16:19">
      <c r="P2006" s="214">
        <v>1890</v>
      </c>
      <c r="Q2006" s="214">
        <v>2712.7999999999997</v>
      </c>
      <c r="R2006" s="214">
        <v>8511.1</v>
      </c>
      <c r="S2006" s="215"/>
    </row>
    <row r="2007" spans="16:19">
      <c r="P2007" s="214">
        <v>1890</v>
      </c>
      <c r="Q2007" s="214">
        <v>2712.7999999999997</v>
      </c>
      <c r="R2007" s="214">
        <v>8511.1</v>
      </c>
      <c r="S2007" s="215"/>
    </row>
    <row r="2008" spans="16:19">
      <c r="P2008" s="214">
        <v>1890</v>
      </c>
      <c r="Q2008" s="214">
        <v>2712.7999999999997</v>
      </c>
      <c r="R2008" s="214">
        <v>8511.1</v>
      </c>
      <c r="S2008" s="215"/>
    </row>
    <row r="2009" spans="16:19">
      <c r="P2009" s="214">
        <v>1890</v>
      </c>
      <c r="Q2009" s="214">
        <v>2712.7999999999997</v>
      </c>
      <c r="R2009" s="214">
        <v>8511.1</v>
      </c>
      <c r="S2009" s="215"/>
    </row>
    <row r="2010" spans="16:19">
      <c r="P2010" s="214">
        <v>1890</v>
      </c>
      <c r="Q2010" s="214">
        <v>2712.7999999999997</v>
      </c>
      <c r="R2010" s="214">
        <v>8511.1</v>
      </c>
      <c r="S2010" s="215"/>
    </row>
    <row r="2011" spans="16:19">
      <c r="P2011" s="214">
        <v>1890</v>
      </c>
      <c r="Q2011" s="214">
        <v>2712.7999999999997</v>
      </c>
      <c r="R2011" s="214">
        <v>8511.1</v>
      </c>
      <c r="S2011" s="215"/>
    </row>
    <row r="2012" spans="16:19">
      <c r="P2012" s="214">
        <v>1890</v>
      </c>
      <c r="Q2012" s="214">
        <v>2712.7999999999997</v>
      </c>
      <c r="R2012" s="214">
        <v>8511.1</v>
      </c>
      <c r="S2012" s="215"/>
    </row>
    <row r="2013" spans="16:19">
      <c r="P2013" s="214">
        <v>1890</v>
      </c>
      <c r="Q2013" s="214">
        <v>2712.7999999999997</v>
      </c>
      <c r="R2013" s="214">
        <v>8511.1</v>
      </c>
      <c r="S2013" s="215"/>
    </row>
    <row r="2014" spans="16:19">
      <c r="P2014" s="214">
        <v>1890</v>
      </c>
      <c r="Q2014" s="214">
        <v>2712.7999999999997</v>
      </c>
      <c r="R2014" s="214">
        <v>8511.1</v>
      </c>
      <c r="S2014" s="215"/>
    </row>
    <row r="2015" spans="16:19">
      <c r="P2015" s="214">
        <v>1890</v>
      </c>
      <c r="Q2015" s="214">
        <v>2712.7999999999997</v>
      </c>
      <c r="R2015" s="214">
        <v>8511.1</v>
      </c>
      <c r="S2015" s="215"/>
    </row>
    <row r="2016" spans="16:19">
      <c r="P2016" s="214">
        <v>1890</v>
      </c>
      <c r="Q2016" s="214">
        <v>2712.7999999999997</v>
      </c>
      <c r="R2016" s="214">
        <v>8511.1</v>
      </c>
      <c r="S2016" s="215"/>
    </row>
    <row r="2017" spans="16:19">
      <c r="P2017" s="214">
        <v>1890</v>
      </c>
      <c r="Q2017" s="214">
        <v>2712.7999999999997</v>
      </c>
      <c r="R2017" s="214">
        <v>8511.1</v>
      </c>
      <c r="S2017" s="215"/>
    </row>
    <row r="2018" spans="16:19">
      <c r="P2018" s="214">
        <v>1890</v>
      </c>
      <c r="Q2018" s="214">
        <v>2712.7999999999997</v>
      </c>
      <c r="R2018" s="214">
        <v>8511.1</v>
      </c>
      <c r="S2018" s="215"/>
    </row>
    <row r="2019" spans="16:19">
      <c r="P2019" s="214">
        <v>1890</v>
      </c>
      <c r="Q2019" s="214">
        <v>2712.7999999999997</v>
      </c>
      <c r="R2019" s="214">
        <v>8511.1</v>
      </c>
      <c r="S2019" s="215"/>
    </row>
    <row r="2020" spans="16:19">
      <c r="P2020" s="214">
        <v>1890</v>
      </c>
      <c r="Q2020" s="214">
        <v>2712.7999999999997</v>
      </c>
      <c r="R2020" s="214">
        <v>8511.1</v>
      </c>
      <c r="S2020" s="215"/>
    </row>
    <row r="2021" spans="16:19">
      <c r="P2021" s="214">
        <v>1890</v>
      </c>
      <c r="Q2021" s="214">
        <v>2712.7999999999997</v>
      </c>
      <c r="R2021" s="214">
        <v>8511.1</v>
      </c>
      <c r="S2021" s="215"/>
    </row>
    <row r="2022" spans="16:19">
      <c r="P2022" s="214">
        <v>1890</v>
      </c>
      <c r="Q2022" s="214">
        <v>2712.7999999999997</v>
      </c>
      <c r="R2022" s="214">
        <v>8511.1</v>
      </c>
      <c r="S2022" s="215"/>
    </row>
    <row r="2023" spans="16:19">
      <c r="P2023" s="214">
        <v>1890</v>
      </c>
      <c r="Q2023" s="214">
        <v>2712.7999999999997</v>
      </c>
      <c r="R2023" s="214">
        <v>8511.1</v>
      </c>
      <c r="S2023" s="215"/>
    </row>
    <row r="2024" spans="16:19">
      <c r="P2024" s="214">
        <v>1890</v>
      </c>
      <c r="Q2024" s="214">
        <v>2712.7999999999997</v>
      </c>
      <c r="R2024" s="214">
        <v>8511.1</v>
      </c>
      <c r="S2024" s="215"/>
    </row>
    <row r="2025" spans="16:19">
      <c r="P2025" s="214">
        <v>1890</v>
      </c>
      <c r="Q2025" s="214">
        <v>2712.7999999999997</v>
      </c>
      <c r="R2025" s="214">
        <v>8511.1</v>
      </c>
      <c r="S2025" s="215"/>
    </row>
    <row r="2026" spans="16:19">
      <c r="P2026" s="214">
        <v>2250</v>
      </c>
      <c r="Q2026" s="214">
        <v>2711.85</v>
      </c>
      <c r="R2026" s="214">
        <v>8641.6</v>
      </c>
      <c r="S2026" s="215"/>
    </row>
    <row r="2027" spans="16:19">
      <c r="P2027" s="214">
        <v>2250</v>
      </c>
      <c r="Q2027" s="214">
        <v>2711.85</v>
      </c>
      <c r="R2027" s="214">
        <v>8641.6</v>
      </c>
      <c r="S2027" s="215"/>
    </row>
    <row r="2028" spans="16:19">
      <c r="P2028" s="214">
        <v>2250</v>
      </c>
      <c r="Q2028" s="214">
        <v>2711.85</v>
      </c>
      <c r="R2028" s="214">
        <v>8641.6</v>
      </c>
      <c r="S2028" s="215"/>
    </row>
    <row r="2029" spans="16:19">
      <c r="P2029" s="214">
        <v>2250</v>
      </c>
      <c r="Q2029" s="214">
        <v>2711.85</v>
      </c>
      <c r="R2029" s="214">
        <v>8641.6</v>
      </c>
      <c r="S2029" s="215"/>
    </row>
    <row r="2030" spans="16:19">
      <c r="P2030" s="214">
        <v>2250</v>
      </c>
      <c r="Q2030" s="214">
        <v>2711.85</v>
      </c>
      <c r="R2030" s="214">
        <v>8641.6</v>
      </c>
      <c r="S2030" s="215"/>
    </row>
    <row r="2031" spans="16:19">
      <c r="P2031" s="214">
        <v>2250</v>
      </c>
      <c r="Q2031" s="214">
        <v>2711.85</v>
      </c>
      <c r="R2031" s="214">
        <v>8641.6</v>
      </c>
      <c r="S2031" s="215"/>
    </row>
    <row r="2032" spans="16:19">
      <c r="P2032" s="214">
        <v>2250</v>
      </c>
      <c r="Q2032" s="214">
        <v>2711.85</v>
      </c>
      <c r="R2032" s="214">
        <v>8641.6</v>
      </c>
      <c r="S2032" s="215"/>
    </row>
    <row r="2033" spans="16:19">
      <c r="P2033" s="214">
        <v>2250</v>
      </c>
      <c r="Q2033" s="214">
        <v>2711.85</v>
      </c>
      <c r="R2033" s="214">
        <v>8641.6</v>
      </c>
      <c r="S2033" s="215"/>
    </row>
    <row r="2034" spans="16:19">
      <c r="P2034" s="214">
        <v>2250</v>
      </c>
      <c r="Q2034" s="214">
        <v>2711.85</v>
      </c>
      <c r="R2034" s="214">
        <v>8641.6</v>
      </c>
      <c r="S2034" s="215"/>
    </row>
    <row r="2035" spans="16:19">
      <c r="P2035" s="214">
        <v>2250</v>
      </c>
      <c r="Q2035" s="214">
        <v>2711.85</v>
      </c>
      <c r="R2035" s="214">
        <v>8641.6</v>
      </c>
      <c r="S2035" s="215"/>
    </row>
    <row r="2036" spans="16:19">
      <c r="P2036" s="214">
        <v>2250</v>
      </c>
      <c r="Q2036" s="214">
        <v>2711.85</v>
      </c>
      <c r="R2036" s="214">
        <v>8641.6</v>
      </c>
      <c r="S2036" s="215"/>
    </row>
    <row r="2037" spans="16:19">
      <c r="P2037" s="214">
        <v>2250</v>
      </c>
      <c r="Q2037" s="214">
        <v>2711.85</v>
      </c>
      <c r="R2037" s="214">
        <v>8641.6</v>
      </c>
      <c r="S2037" s="215"/>
    </row>
    <row r="2038" spans="16:19">
      <c r="P2038" s="214">
        <v>2250</v>
      </c>
      <c r="Q2038" s="214">
        <v>2711.85</v>
      </c>
      <c r="R2038" s="214">
        <v>8641.6</v>
      </c>
      <c r="S2038" s="215"/>
    </row>
    <row r="2039" spans="16:19">
      <c r="P2039" s="214">
        <v>2250</v>
      </c>
      <c r="Q2039" s="214">
        <v>2711.85</v>
      </c>
      <c r="R2039" s="214">
        <v>8641.6</v>
      </c>
      <c r="S2039" s="215"/>
    </row>
    <row r="2040" spans="16:19">
      <c r="P2040" s="214">
        <v>2250</v>
      </c>
      <c r="Q2040" s="214">
        <v>2711.85</v>
      </c>
      <c r="R2040" s="214">
        <v>8641.6</v>
      </c>
      <c r="S2040" s="215"/>
    </row>
    <row r="2041" spans="16:19">
      <c r="P2041" s="214">
        <v>2250</v>
      </c>
      <c r="Q2041" s="214">
        <v>2711.85</v>
      </c>
      <c r="R2041" s="214">
        <v>8641.6</v>
      </c>
      <c r="S2041" s="215"/>
    </row>
    <row r="2042" spans="16:19">
      <c r="P2042" s="214">
        <v>2250</v>
      </c>
      <c r="Q2042" s="214">
        <v>2711.85</v>
      </c>
      <c r="R2042" s="214">
        <v>8641.6</v>
      </c>
      <c r="S2042" s="215"/>
    </row>
    <row r="2043" spans="16:19">
      <c r="P2043" s="214">
        <v>2250</v>
      </c>
      <c r="Q2043" s="214">
        <v>2711.85</v>
      </c>
      <c r="R2043" s="214">
        <v>8641.6</v>
      </c>
      <c r="S2043" s="215"/>
    </row>
    <row r="2044" spans="16:19">
      <c r="P2044" s="214">
        <v>2250</v>
      </c>
      <c r="Q2044" s="214">
        <v>2711.85</v>
      </c>
      <c r="R2044" s="214">
        <v>8641.6</v>
      </c>
      <c r="S2044" s="215"/>
    </row>
    <row r="2045" spans="16:19">
      <c r="P2045" s="214">
        <v>2250</v>
      </c>
      <c r="Q2045" s="214">
        <v>2711.85</v>
      </c>
      <c r="R2045" s="214">
        <v>8641.6</v>
      </c>
      <c r="S2045" s="215"/>
    </row>
    <row r="2046" spans="16:19">
      <c r="P2046" s="214">
        <v>2250</v>
      </c>
      <c r="Q2046" s="214">
        <v>2711.85</v>
      </c>
      <c r="R2046" s="214">
        <v>8641.6</v>
      </c>
      <c r="S2046" s="215"/>
    </row>
    <row r="2047" spans="16:19">
      <c r="P2047" s="214">
        <v>2250</v>
      </c>
      <c r="Q2047" s="214">
        <v>2711.85</v>
      </c>
      <c r="R2047" s="214">
        <v>8641.6</v>
      </c>
      <c r="S2047" s="215"/>
    </row>
    <row r="2048" spans="16:19">
      <c r="P2048" s="214">
        <v>2250</v>
      </c>
      <c r="Q2048" s="214">
        <v>2711.85</v>
      </c>
      <c r="R2048" s="214">
        <v>8641.6</v>
      </c>
      <c r="S2048" s="215"/>
    </row>
    <row r="2049" spans="16:19">
      <c r="P2049" s="214">
        <v>2250</v>
      </c>
      <c r="Q2049" s="214">
        <v>2720.09</v>
      </c>
      <c r="R2049" s="214">
        <v>8542.9</v>
      </c>
      <c r="S2049" s="215"/>
    </row>
    <row r="2050" spans="16:19">
      <c r="P2050" s="214">
        <v>2250</v>
      </c>
      <c r="Q2050" s="214">
        <v>2720.09</v>
      </c>
      <c r="R2050" s="214">
        <v>8542.9</v>
      </c>
      <c r="S2050" s="215"/>
    </row>
    <row r="2051" spans="16:19">
      <c r="P2051" s="214">
        <v>2250</v>
      </c>
      <c r="Q2051" s="214">
        <v>2720.09</v>
      </c>
      <c r="R2051" s="214">
        <v>8542.9</v>
      </c>
      <c r="S2051" s="215"/>
    </row>
    <row r="2052" spans="16:19">
      <c r="P2052" s="214">
        <v>2250</v>
      </c>
      <c r="Q2052" s="214">
        <v>2720.09</v>
      </c>
      <c r="R2052" s="214">
        <v>8542.9</v>
      </c>
      <c r="S2052" s="215"/>
    </row>
    <row r="2053" spans="16:19">
      <c r="P2053" s="214">
        <v>2250</v>
      </c>
      <c r="Q2053" s="214">
        <v>2720.09</v>
      </c>
      <c r="R2053" s="214">
        <v>8542.9</v>
      </c>
      <c r="S2053" s="215"/>
    </row>
    <row r="2054" spans="16:19">
      <c r="P2054" s="214">
        <v>2250</v>
      </c>
      <c r="Q2054" s="214">
        <v>2720.09</v>
      </c>
      <c r="R2054" s="214">
        <v>8542.9</v>
      </c>
      <c r="S2054" s="215"/>
    </row>
    <row r="2055" spans="16:19">
      <c r="P2055" s="214">
        <v>2250</v>
      </c>
      <c r="Q2055" s="214">
        <v>2720.09</v>
      </c>
      <c r="R2055" s="214">
        <v>8542.9</v>
      </c>
      <c r="S2055" s="215"/>
    </row>
    <row r="2056" spans="16:19">
      <c r="P2056" s="214">
        <v>2250</v>
      </c>
      <c r="Q2056" s="214">
        <v>2720.09</v>
      </c>
      <c r="R2056" s="214">
        <v>8542.9</v>
      </c>
      <c r="S2056" s="215"/>
    </row>
    <row r="2057" spans="16:19">
      <c r="P2057" s="214">
        <v>2250</v>
      </c>
      <c r="Q2057" s="214">
        <v>2720.09</v>
      </c>
      <c r="R2057" s="214">
        <v>8542.9</v>
      </c>
      <c r="S2057" s="215"/>
    </row>
    <row r="2058" spans="16:19">
      <c r="P2058" s="214">
        <v>2250</v>
      </c>
      <c r="Q2058" s="214">
        <v>2720.09</v>
      </c>
      <c r="R2058" s="214">
        <v>8542.9</v>
      </c>
      <c r="S2058" s="215"/>
    </row>
    <row r="2059" spans="16:19">
      <c r="P2059" s="214">
        <v>2250</v>
      </c>
      <c r="Q2059" s="214">
        <v>2720.09</v>
      </c>
      <c r="R2059" s="214">
        <v>8542.9</v>
      </c>
      <c r="S2059" s="215"/>
    </row>
    <row r="2060" spans="16:19">
      <c r="P2060" s="214">
        <v>2250</v>
      </c>
      <c r="Q2060" s="214">
        <v>2720.09</v>
      </c>
      <c r="R2060" s="214">
        <v>8542.9</v>
      </c>
      <c r="S2060" s="215"/>
    </row>
    <row r="2061" spans="16:19">
      <c r="P2061" s="214">
        <v>2250</v>
      </c>
      <c r="Q2061" s="214">
        <v>2720.09</v>
      </c>
      <c r="R2061" s="214">
        <v>8542.9</v>
      </c>
      <c r="S2061" s="215"/>
    </row>
    <row r="2062" spans="16:19">
      <c r="P2062" s="214">
        <v>2250</v>
      </c>
      <c r="Q2062" s="214">
        <v>2720.09</v>
      </c>
      <c r="R2062" s="214">
        <v>8542.9</v>
      </c>
      <c r="S2062" s="215"/>
    </row>
    <row r="2063" spans="16:19">
      <c r="P2063" s="214">
        <v>2250</v>
      </c>
      <c r="Q2063" s="214">
        <v>2720.09</v>
      </c>
      <c r="R2063" s="214">
        <v>8542.9</v>
      </c>
      <c r="S2063" s="215"/>
    </row>
    <row r="2064" spans="16:19">
      <c r="P2064" s="214">
        <v>2250</v>
      </c>
      <c r="Q2064" s="214">
        <v>2720.09</v>
      </c>
      <c r="R2064" s="214">
        <v>8542.9</v>
      </c>
      <c r="S2064" s="215"/>
    </row>
    <row r="2065" spans="16:19">
      <c r="P2065" s="214">
        <v>2250</v>
      </c>
      <c r="Q2065" s="214">
        <v>2720.09</v>
      </c>
      <c r="R2065" s="214">
        <v>8542.9</v>
      </c>
      <c r="S2065" s="215"/>
    </row>
    <row r="2066" spans="16:19">
      <c r="P2066" s="214">
        <v>2250</v>
      </c>
      <c r="Q2066" s="214">
        <v>2720.09</v>
      </c>
      <c r="R2066" s="214">
        <v>8542.9</v>
      </c>
      <c r="S2066" s="215"/>
    </row>
    <row r="2067" spans="16:19">
      <c r="P2067" s="214">
        <v>2250</v>
      </c>
      <c r="Q2067" s="214">
        <v>2720.09</v>
      </c>
      <c r="R2067" s="214">
        <v>8542.9</v>
      </c>
      <c r="S2067" s="215"/>
    </row>
    <row r="2068" spans="16:19">
      <c r="P2068" s="214">
        <v>2250</v>
      </c>
      <c r="Q2068" s="214">
        <v>2720.09</v>
      </c>
      <c r="R2068" s="214">
        <v>8542.9</v>
      </c>
      <c r="S2068" s="215"/>
    </row>
    <row r="2069" spans="16:19">
      <c r="P2069" s="214">
        <v>2250</v>
      </c>
      <c r="Q2069" s="214">
        <v>2734.96</v>
      </c>
      <c r="R2069" s="214">
        <v>8953.7000000000007</v>
      </c>
      <c r="S2069" s="215"/>
    </row>
    <row r="2070" spans="16:19">
      <c r="P2070" s="214">
        <v>2250</v>
      </c>
      <c r="Q2070" s="214">
        <v>2734.96</v>
      </c>
      <c r="R2070" s="214">
        <v>8953.7000000000007</v>
      </c>
      <c r="S2070" s="215"/>
    </row>
    <row r="2071" spans="16:19">
      <c r="P2071" s="214">
        <v>2250</v>
      </c>
      <c r="Q2071" s="214">
        <v>2734.96</v>
      </c>
      <c r="R2071" s="214">
        <v>8953.7000000000007</v>
      </c>
      <c r="S2071" s="215"/>
    </row>
    <row r="2072" spans="16:19">
      <c r="P2072" s="214">
        <v>2250</v>
      </c>
      <c r="Q2072" s="214">
        <v>2734.96</v>
      </c>
      <c r="R2072" s="214">
        <v>8953.7000000000007</v>
      </c>
      <c r="S2072" s="215"/>
    </row>
    <row r="2073" spans="16:19">
      <c r="P2073" s="214">
        <v>2250</v>
      </c>
      <c r="Q2073" s="214">
        <v>2734.96</v>
      </c>
      <c r="R2073" s="214">
        <v>8953.7000000000007</v>
      </c>
      <c r="S2073" s="215"/>
    </row>
    <row r="2074" spans="16:19">
      <c r="P2074" s="214">
        <v>2250</v>
      </c>
      <c r="Q2074" s="214">
        <v>2734.96</v>
      </c>
      <c r="R2074" s="214">
        <v>8953.7000000000007</v>
      </c>
      <c r="S2074" s="215"/>
    </row>
    <row r="2075" spans="16:19">
      <c r="P2075" s="214">
        <v>2250</v>
      </c>
      <c r="Q2075" s="214">
        <v>2734.96</v>
      </c>
      <c r="R2075" s="214">
        <v>8953.7000000000007</v>
      </c>
      <c r="S2075" s="215"/>
    </row>
    <row r="2076" spans="16:19">
      <c r="P2076" s="214">
        <v>2250</v>
      </c>
      <c r="Q2076" s="214">
        <v>2734.96</v>
      </c>
      <c r="R2076" s="214">
        <v>8953.7000000000007</v>
      </c>
      <c r="S2076" s="215"/>
    </row>
    <row r="2077" spans="16:19">
      <c r="P2077" s="214">
        <v>2250</v>
      </c>
      <c r="Q2077" s="214">
        <v>2734.96</v>
      </c>
      <c r="R2077" s="214">
        <v>8953.7000000000007</v>
      </c>
      <c r="S2077" s="215"/>
    </row>
    <row r="2078" spans="16:19">
      <c r="P2078" s="214">
        <v>2250</v>
      </c>
      <c r="Q2078" s="214">
        <v>2734.96</v>
      </c>
      <c r="R2078" s="214">
        <v>8953.7000000000007</v>
      </c>
      <c r="S2078" s="215"/>
    </row>
    <row r="2079" spans="16:19">
      <c r="P2079" s="214">
        <v>2250</v>
      </c>
      <c r="Q2079" s="214">
        <v>2734.96</v>
      </c>
      <c r="R2079" s="214">
        <v>8953.7000000000007</v>
      </c>
      <c r="S2079" s="215"/>
    </row>
    <row r="2080" spans="16:19">
      <c r="P2080" s="214">
        <v>2250</v>
      </c>
      <c r="Q2080" s="214">
        <v>2734.96</v>
      </c>
      <c r="R2080" s="214">
        <v>8953.7000000000007</v>
      </c>
      <c r="S2080" s="215"/>
    </row>
    <row r="2081" spans="16:19">
      <c r="P2081" s="214">
        <v>2250</v>
      </c>
      <c r="Q2081" s="214">
        <v>2734.96</v>
      </c>
      <c r="R2081" s="214">
        <v>8953.7000000000007</v>
      </c>
      <c r="S2081" s="215"/>
    </row>
    <row r="2082" spans="16:19">
      <c r="P2082" s="214">
        <v>2250</v>
      </c>
      <c r="Q2082" s="214">
        <v>2734.96</v>
      </c>
      <c r="R2082" s="214">
        <v>8953.7000000000007</v>
      </c>
      <c r="S2082" s="215"/>
    </row>
    <row r="2083" spans="16:19">
      <c r="P2083" s="214">
        <v>2250</v>
      </c>
      <c r="Q2083" s="214">
        <v>2734.96</v>
      </c>
      <c r="R2083" s="214">
        <v>8953.7000000000007</v>
      </c>
      <c r="S2083" s="215"/>
    </row>
    <row r="2084" spans="16:19">
      <c r="P2084" s="214">
        <v>2250</v>
      </c>
      <c r="Q2084" s="214">
        <v>2734.96</v>
      </c>
      <c r="R2084" s="214">
        <v>8953.7000000000007</v>
      </c>
      <c r="S2084" s="215"/>
    </row>
    <row r="2085" spans="16:19">
      <c r="P2085" s="214">
        <v>2250</v>
      </c>
      <c r="Q2085" s="214">
        <v>2734.96</v>
      </c>
      <c r="R2085" s="214">
        <v>8953.7000000000007</v>
      </c>
      <c r="S2085" s="215"/>
    </row>
    <row r="2086" spans="16:19">
      <c r="P2086" s="214">
        <v>2250</v>
      </c>
      <c r="Q2086" s="214">
        <v>2734.96</v>
      </c>
      <c r="R2086" s="214">
        <v>8953.7000000000007</v>
      </c>
      <c r="S2086" s="215"/>
    </row>
    <row r="2087" spans="16:19">
      <c r="P2087" s="214">
        <v>2250</v>
      </c>
      <c r="Q2087" s="214">
        <v>2734.96</v>
      </c>
      <c r="R2087" s="214">
        <v>8953.7000000000007</v>
      </c>
      <c r="S2087" s="215"/>
    </row>
    <row r="2088" spans="16:19">
      <c r="P2088" s="214">
        <v>2250</v>
      </c>
      <c r="Q2088" s="214">
        <v>2734.96</v>
      </c>
      <c r="R2088" s="214">
        <v>8953.7000000000007</v>
      </c>
      <c r="S2088" s="215"/>
    </row>
    <row r="2089" spans="16:19">
      <c r="P2089" s="214">
        <v>2250</v>
      </c>
      <c r="Q2089" s="214">
        <v>2734.96</v>
      </c>
      <c r="R2089" s="214">
        <v>8953.7000000000007</v>
      </c>
      <c r="S2089" s="215"/>
    </row>
    <row r="2090" spans="16:19">
      <c r="P2090" s="214">
        <v>2250</v>
      </c>
      <c r="Q2090" s="214">
        <v>2734.96</v>
      </c>
      <c r="R2090" s="214">
        <v>8953.7000000000007</v>
      </c>
      <c r="S2090" s="215"/>
    </row>
    <row r="2091" spans="16:19">
      <c r="P2091" s="214">
        <v>2250</v>
      </c>
      <c r="Q2091" s="214">
        <v>2734.96</v>
      </c>
      <c r="R2091" s="214">
        <v>8953.7000000000007</v>
      </c>
      <c r="S2091" s="215"/>
    </row>
    <row r="2092" spans="16:19">
      <c r="P2092" s="214">
        <v>2340</v>
      </c>
      <c r="Q2092" s="214">
        <v>2771.49</v>
      </c>
      <c r="R2092" s="214">
        <v>9789.6</v>
      </c>
      <c r="S2092" s="215"/>
    </row>
    <row r="2093" spans="16:19">
      <c r="P2093" s="214">
        <v>2340</v>
      </c>
      <c r="Q2093" s="214">
        <v>2771.49</v>
      </c>
      <c r="R2093" s="214">
        <v>9789.6</v>
      </c>
      <c r="S2093" s="215"/>
    </row>
    <row r="2094" spans="16:19">
      <c r="P2094" s="214">
        <v>2340</v>
      </c>
      <c r="Q2094" s="214">
        <v>2771.49</v>
      </c>
      <c r="R2094" s="214">
        <v>9789.6</v>
      </c>
      <c r="S2094" s="215"/>
    </row>
    <row r="2095" spans="16:19">
      <c r="P2095" s="214">
        <v>2340</v>
      </c>
      <c r="Q2095" s="214">
        <v>2771.49</v>
      </c>
      <c r="R2095" s="214">
        <v>9789.6</v>
      </c>
      <c r="S2095" s="215"/>
    </row>
    <row r="2096" spans="16:19">
      <c r="P2096" s="214">
        <v>2340</v>
      </c>
      <c r="Q2096" s="214">
        <v>2771.49</v>
      </c>
      <c r="R2096" s="214">
        <v>9789.6</v>
      </c>
      <c r="S2096" s="215"/>
    </row>
    <row r="2097" spans="16:19">
      <c r="P2097" s="214">
        <v>2340</v>
      </c>
      <c r="Q2097" s="214">
        <v>2771.49</v>
      </c>
      <c r="R2097" s="214">
        <v>9789.6</v>
      </c>
      <c r="S2097" s="215"/>
    </row>
    <row r="2098" spans="16:19">
      <c r="P2098" s="214">
        <v>2340</v>
      </c>
      <c r="Q2098" s="214">
        <v>2771.49</v>
      </c>
      <c r="R2098" s="214">
        <v>9789.6</v>
      </c>
      <c r="S2098" s="215"/>
    </row>
    <row r="2099" spans="16:19">
      <c r="P2099" s="214">
        <v>2340</v>
      </c>
      <c r="Q2099" s="214">
        <v>2771.49</v>
      </c>
      <c r="R2099" s="214">
        <v>9789.6</v>
      </c>
      <c r="S2099" s="215"/>
    </row>
    <row r="2100" spans="16:19">
      <c r="P2100" s="214">
        <v>2340</v>
      </c>
      <c r="Q2100" s="214">
        <v>2771.49</v>
      </c>
      <c r="R2100" s="214">
        <v>9789.6</v>
      </c>
      <c r="S2100" s="215"/>
    </row>
    <row r="2101" spans="16:19">
      <c r="P2101" s="214">
        <v>2340</v>
      </c>
      <c r="Q2101" s="214">
        <v>2771.49</v>
      </c>
      <c r="R2101" s="214">
        <v>9789.6</v>
      </c>
      <c r="S2101" s="215"/>
    </row>
    <row r="2102" spans="16:19">
      <c r="P2102" s="214">
        <v>2340</v>
      </c>
      <c r="Q2102" s="214">
        <v>2771.49</v>
      </c>
      <c r="R2102" s="214">
        <v>9789.6</v>
      </c>
      <c r="S2102" s="215"/>
    </row>
    <row r="2103" spans="16:19">
      <c r="P2103" s="214">
        <v>2340</v>
      </c>
      <c r="Q2103" s="214">
        <v>2771.49</v>
      </c>
      <c r="R2103" s="214">
        <v>9789.6</v>
      </c>
      <c r="S2103" s="215"/>
    </row>
    <row r="2104" spans="16:19">
      <c r="P2104" s="214">
        <v>2340</v>
      </c>
      <c r="Q2104" s="214">
        <v>2771.49</v>
      </c>
      <c r="R2104" s="214">
        <v>9789.6</v>
      </c>
      <c r="S2104" s="215"/>
    </row>
    <row r="2105" spans="16:19">
      <c r="P2105" s="214">
        <v>2340</v>
      </c>
      <c r="Q2105" s="214">
        <v>2771.49</v>
      </c>
      <c r="R2105" s="214">
        <v>9789.6</v>
      </c>
      <c r="S2105" s="215"/>
    </row>
    <row r="2106" spans="16:19">
      <c r="P2106" s="214">
        <v>2340</v>
      </c>
      <c r="Q2106" s="214">
        <v>2771.49</v>
      </c>
      <c r="R2106" s="214">
        <v>9789.6</v>
      </c>
      <c r="S2106" s="215"/>
    </row>
    <row r="2107" spans="16:19">
      <c r="P2107" s="214">
        <v>2340</v>
      </c>
      <c r="Q2107" s="214">
        <v>2771.49</v>
      </c>
      <c r="R2107" s="214">
        <v>9789.6</v>
      </c>
      <c r="S2107" s="215"/>
    </row>
    <row r="2108" spans="16:19">
      <c r="P2108" s="214">
        <v>2340</v>
      </c>
      <c r="Q2108" s="214">
        <v>2771.49</v>
      </c>
      <c r="R2108" s="214">
        <v>9789.6</v>
      </c>
      <c r="S2108" s="215"/>
    </row>
    <row r="2109" spans="16:19">
      <c r="P2109" s="214">
        <v>2340</v>
      </c>
      <c r="Q2109" s="214">
        <v>2771.49</v>
      </c>
      <c r="R2109" s="214">
        <v>9789.6</v>
      </c>
      <c r="S2109" s="215"/>
    </row>
    <row r="2110" spans="16:19">
      <c r="P2110" s="214">
        <v>2340</v>
      </c>
      <c r="Q2110" s="214">
        <v>2771.49</v>
      </c>
      <c r="R2110" s="214">
        <v>9789.6</v>
      </c>
      <c r="S2110" s="215"/>
    </row>
    <row r="2111" spans="16:19">
      <c r="P2111" s="214">
        <v>2340</v>
      </c>
      <c r="Q2111" s="214">
        <v>2771.49</v>
      </c>
      <c r="R2111" s="214">
        <v>9789.6</v>
      </c>
      <c r="S2111" s="215"/>
    </row>
    <row r="2112" spans="16:19">
      <c r="P2112" s="214">
        <v>2340</v>
      </c>
      <c r="Q2112" s="214">
        <v>2771.49</v>
      </c>
      <c r="R2112" s="214">
        <v>9789.6</v>
      </c>
      <c r="S2112" s="215"/>
    </row>
    <row r="2113" spans="16:19">
      <c r="P2113" s="214">
        <v>2340</v>
      </c>
      <c r="Q2113" s="214">
        <v>2771.49</v>
      </c>
      <c r="R2113" s="214">
        <v>9789.6</v>
      </c>
      <c r="S2113" s="215"/>
    </row>
    <row r="2114" spans="16:19">
      <c r="P2114" s="214">
        <v>2340</v>
      </c>
      <c r="Q2114" s="214">
        <v>2829.16</v>
      </c>
      <c r="R2114" s="214">
        <v>9941.1</v>
      </c>
      <c r="S2114" s="215"/>
    </row>
    <row r="2115" spans="16:19">
      <c r="P2115" s="214">
        <v>2340</v>
      </c>
      <c r="Q2115" s="214">
        <v>2829.16</v>
      </c>
      <c r="R2115" s="214">
        <v>9941.1</v>
      </c>
      <c r="S2115" s="215"/>
    </row>
    <row r="2116" spans="16:19">
      <c r="P2116" s="214">
        <v>2340</v>
      </c>
      <c r="Q2116" s="214">
        <v>2829.16</v>
      </c>
      <c r="R2116" s="214">
        <v>9941.1</v>
      </c>
      <c r="S2116" s="215"/>
    </row>
    <row r="2117" spans="16:19">
      <c r="P2117" s="214">
        <v>2340</v>
      </c>
      <c r="Q2117" s="214">
        <v>2829.16</v>
      </c>
      <c r="R2117" s="214">
        <v>9941.1</v>
      </c>
      <c r="S2117" s="215"/>
    </row>
    <row r="2118" spans="16:19">
      <c r="P2118" s="214">
        <v>2340</v>
      </c>
      <c r="Q2118" s="214">
        <v>2829.16</v>
      </c>
      <c r="R2118" s="214">
        <v>9941.1</v>
      </c>
      <c r="S2118" s="215"/>
    </row>
    <row r="2119" spans="16:19">
      <c r="P2119" s="214">
        <v>2340</v>
      </c>
      <c r="Q2119" s="214">
        <v>2829.16</v>
      </c>
      <c r="R2119" s="214">
        <v>9941.1</v>
      </c>
      <c r="S2119" s="215"/>
    </row>
    <row r="2120" spans="16:19">
      <c r="P2120" s="214">
        <v>2340</v>
      </c>
      <c r="Q2120" s="214">
        <v>2829.16</v>
      </c>
      <c r="R2120" s="214">
        <v>9941.1</v>
      </c>
      <c r="S2120" s="215"/>
    </row>
    <row r="2121" spans="16:19">
      <c r="P2121" s="214">
        <v>2340</v>
      </c>
      <c r="Q2121" s="214">
        <v>2829.16</v>
      </c>
      <c r="R2121" s="214">
        <v>9941.1</v>
      </c>
      <c r="S2121" s="215"/>
    </row>
    <row r="2122" spans="16:19">
      <c r="P2122" s="214">
        <v>2340</v>
      </c>
      <c r="Q2122" s="214">
        <v>2829.16</v>
      </c>
      <c r="R2122" s="214">
        <v>9941.1</v>
      </c>
      <c r="S2122" s="215"/>
    </row>
    <row r="2123" spans="16:19">
      <c r="P2123" s="214">
        <v>2340</v>
      </c>
      <c r="Q2123" s="214">
        <v>2829.16</v>
      </c>
      <c r="R2123" s="214">
        <v>9941.1</v>
      </c>
      <c r="S2123" s="215"/>
    </row>
    <row r="2124" spans="16:19">
      <c r="P2124" s="214">
        <v>2340</v>
      </c>
      <c r="Q2124" s="214">
        <v>2829.16</v>
      </c>
      <c r="R2124" s="214">
        <v>9941.1</v>
      </c>
      <c r="S2124" s="215"/>
    </row>
    <row r="2125" spans="16:19">
      <c r="P2125" s="214">
        <v>2340</v>
      </c>
      <c r="Q2125" s="214">
        <v>2829.16</v>
      </c>
      <c r="R2125" s="214">
        <v>9941.1</v>
      </c>
      <c r="S2125" s="215"/>
    </row>
    <row r="2126" spans="16:19">
      <c r="P2126" s="214">
        <v>2340</v>
      </c>
      <c r="Q2126" s="214">
        <v>2829.16</v>
      </c>
      <c r="R2126" s="214">
        <v>9941.1</v>
      </c>
      <c r="S2126" s="215"/>
    </row>
    <row r="2127" spans="16:19">
      <c r="P2127" s="214">
        <v>2340</v>
      </c>
      <c r="Q2127" s="214">
        <v>2829.16</v>
      </c>
      <c r="R2127" s="214">
        <v>9941.1</v>
      </c>
      <c r="S2127" s="215"/>
    </row>
    <row r="2128" spans="16:19">
      <c r="P2128" s="214">
        <v>2340</v>
      </c>
      <c r="Q2128" s="214">
        <v>2829.16</v>
      </c>
      <c r="R2128" s="214">
        <v>9941.1</v>
      </c>
      <c r="S2128" s="215"/>
    </row>
    <row r="2129" spans="16:19">
      <c r="P2129" s="214">
        <v>2340</v>
      </c>
      <c r="Q2129" s="214">
        <v>2829.16</v>
      </c>
      <c r="R2129" s="214">
        <v>9941.1</v>
      </c>
      <c r="S2129" s="215"/>
    </row>
    <row r="2130" spans="16:19">
      <c r="P2130" s="214">
        <v>2340</v>
      </c>
      <c r="Q2130" s="214">
        <v>2829.16</v>
      </c>
      <c r="R2130" s="214">
        <v>9941.1</v>
      </c>
      <c r="S2130" s="215"/>
    </row>
    <row r="2131" spans="16:19">
      <c r="P2131" s="214">
        <v>2340</v>
      </c>
      <c r="Q2131" s="214">
        <v>2829.16</v>
      </c>
      <c r="R2131" s="214">
        <v>9941.1</v>
      </c>
      <c r="S2131" s="215"/>
    </row>
    <row r="2132" spans="16:19">
      <c r="P2132" s="214">
        <v>2340</v>
      </c>
      <c r="Q2132" s="214">
        <v>2829.16</v>
      </c>
      <c r="R2132" s="214">
        <v>9941.1</v>
      </c>
      <c r="S2132" s="215"/>
    </row>
    <row r="2133" spans="16:19">
      <c r="P2133" s="214">
        <v>2340</v>
      </c>
      <c r="Q2133" s="214">
        <v>2829.16</v>
      </c>
      <c r="R2133" s="214">
        <v>9941.1</v>
      </c>
      <c r="S2133" s="215"/>
    </row>
    <row r="2134" spans="16:19">
      <c r="P2134" s="214">
        <v>2340</v>
      </c>
      <c r="Q2134" s="214">
        <v>2829.16</v>
      </c>
      <c r="R2134" s="214">
        <v>9941.1</v>
      </c>
      <c r="S2134" s="215"/>
    </row>
    <row r="2135" spans="16:19">
      <c r="P2135" s="214">
        <v>2340</v>
      </c>
      <c r="Q2135" s="214">
        <v>2833.87</v>
      </c>
      <c r="R2135" s="214">
        <v>9929.1999999999989</v>
      </c>
      <c r="S2135" s="215"/>
    </row>
    <row r="2136" spans="16:19">
      <c r="P2136" s="214">
        <v>2340</v>
      </c>
      <c r="Q2136" s="214">
        <v>2833.87</v>
      </c>
      <c r="R2136" s="214">
        <v>9929.1999999999989</v>
      </c>
      <c r="S2136" s="215"/>
    </row>
    <row r="2137" spans="16:19">
      <c r="P2137" s="214">
        <v>2340</v>
      </c>
      <c r="Q2137" s="214">
        <v>2833.87</v>
      </c>
      <c r="R2137" s="214">
        <v>9929.1999999999989</v>
      </c>
      <c r="S2137" s="215"/>
    </row>
    <row r="2138" spans="16:19">
      <c r="P2138" s="214">
        <v>2340</v>
      </c>
      <c r="Q2138" s="214">
        <v>2833.87</v>
      </c>
      <c r="R2138" s="214">
        <v>9929.1999999999989</v>
      </c>
      <c r="S2138" s="215"/>
    </row>
    <row r="2139" spans="16:19">
      <c r="P2139" s="214">
        <v>2340</v>
      </c>
      <c r="Q2139" s="214">
        <v>2833.87</v>
      </c>
      <c r="R2139" s="214">
        <v>9929.1999999999989</v>
      </c>
      <c r="S2139" s="215"/>
    </row>
    <row r="2140" spans="16:19">
      <c r="P2140" s="214">
        <v>2340</v>
      </c>
      <c r="Q2140" s="214">
        <v>2833.87</v>
      </c>
      <c r="R2140" s="214">
        <v>9929.1999999999989</v>
      </c>
      <c r="S2140" s="215"/>
    </row>
    <row r="2141" spans="16:19">
      <c r="P2141" s="214">
        <v>2340</v>
      </c>
      <c r="Q2141" s="214">
        <v>2833.87</v>
      </c>
      <c r="R2141" s="214">
        <v>9929.1999999999989</v>
      </c>
      <c r="S2141" s="215"/>
    </row>
    <row r="2142" spans="16:19">
      <c r="P2142" s="214">
        <v>2340</v>
      </c>
      <c r="Q2142" s="214">
        <v>2833.87</v>
      </c>
      <c r="R2142" s="214">
        <v>9929.1999999999989</v>
      </c>
      <c r="S2142" s="215"/>
    </row>
    <row r="2143" spans="16:19">
      <c r="P2143" s="214">
        <v>2340</v>
      </c>
      <c r="Q2143" s="214">
        <v>2833.87</v>
      </c>
      <c r="R2143" s="214">
        <v>9929.1999999999989</v>
      </c>
      <c r="S2143" s="215"/>
    </row>
    <row r="2144" spans="16:19">
      <c r="P2144" s="214">
        <v>2340</v>
      </c>
      <c r="Q2144" s="214">
        <v>2833.87</v>
      </c>
      <c r="R2144" s="214">
        <v>9929.1999999999989</v>
      </c>
      <c r="S2144" s="215"/>
    </row>
    <row r="2145" spans="16:19">
      <c r="P2145" s="214">
        <v>2340</v>
      </c>
      <c r="Q2145" s="214">
        <v>2833.87</v>
      </c>
      <c r="R2145" s="214">
        <v>9929.1999999999989</v>
      </c>
      <c r="S2145" s="215"/>
    </row>
    <row r="2146" spans="16:19">
      <c r="P2146" s="214">
        <v>2340</v>
      </c>
      <c r="Q2146" s="214">
        <v>2833.87</v>
      </c>
      <c r="R2146" s="214">
        <v>9929.1999999999989</v>
      </c>
      <c r="S2146" s="215"/>
    </row>
    <row r="2147" spans="16:19">
      <c r="P2147" s="214">
        <v>2340</v>
      </c>
      <c r="Q2147" s="214">
        <v>2833.87</v>
      </c>
      <c r="R2147" s="214">
        <v>9929.1999999999989</v>
      </c>
      <c r="S2147" s="215"/>
    </row>
    <row r="2148" spans="16:19">
      <c r="P2148" s="214">
        <v>2340</v>
      </c>
      <c r="Q2148" s="214">
        <v>2833.87</v>
      </c>
      <c r="R2148" s="214">
        <v>9929.1999999999989</v>
      </c>
      <c r="S2148" s="215"/>
    </row>
    <row r="2149" spans="16:19">
      <c r="P2149" s="214">
        <v>2340</v>
      </c>
      <c r="Q2149" s="214">
        <v>2833.87</v>
      </c>
      <c r="R2149" s="214">
        <v>9929.1999999999989</v>
      </c>
      <c r="S2149" s="215"/>
    </row>
    <row r="2150" spans="16:19">
      <c r="P2150" s="214">
        <v>2340</v>
      </c>
      <c r="Q2150" s="214">
        <v>2833.87</v>
      </c>
      <c r="R2150" s="214">
        <v>9929.1999999999989</v>
      </c>
      <c r="S2150" s="215"/>
    </row>
    <row r="2151" spans="16:19">
      <c r="P2151" s="214">
        <v>2340</v>
      </c>
      <c r="Q2151" s="214">
        <v>2833.87</v>
      </c>
      <c r="R2151" s="214">
        <v>9929.1999999999989</v>
      </c>
      <c r="S2151" s="215"/>
    </row>
    <row r="2152" spans="16:19">
      <c r="P2152" s="214">
        <v>2340</v>
      </c>
      <c r="Q2152" s="214">
        <v>2833.87</v>
      </c>
      <c r="R2152" s="214">
        <v>9929.1999999999989</v>
      </c>
      <c r="S2152" s="215"/>
    </row>
    <row r="2153" spans="16:19">
      <c r="P2153" s="214">
        <v>2340</v>
      </c>
      <c r="Q2153" s="214">
        <v>2833.87</v>
      </c>
      <c r="R2153" s="214">
        <v>9929.1999999999989</v>
      </c>
      <c r="S2153" s="215"/>
    </row>
    <row r="2154" spans="16:19">
      <c r="P2154" s="214">
        <v>2340</v>
      </c>
      <c r="Q2154" s="214">
        <v>2833.87</v>
      </c>
      <c r="R2154" s="214">
        <v>9929.1999999999989</v>
      </c>
      <c r="S2154" s="215"/>
    </row>
    <row r="2155" spans="16:19">
      <c r="P2155" s="214">
        <v>2340</v>
      </c>
      <c r="Q2155" s="214">
        <v>2833.87</v>
      </c>
      <c r="R2155" s="214">
        <v>9929.1999999999989</v>
      </c>
      <c r="S2155" s="215"/>
    </row>
    <row r="2156" spans="16:19">
      <c r="P2156" s="214">
        <v>2340</v>
      </c>
      <c r="Q2156" s="214">
        <v>2833.87</v>
      </c>
      <c r="R2156" s="214">
        <v>9929.1999999999989</v>
      </c>
      <c r="S2156" s="215"/>
    </row>
    <row r="2157" spans="16:19">
      <c r="P2157" s="214">
        <v>2340</v>
      </c>
      <c r="Q2157" s="214">
        <v>2833.87</v>
      </c>
      <c r="R2157" s="214">
        <v>9929.1999999999989</v>
      </c>
      <c r="S2157" s="215"/>
    </row>
    <row r="2158" spans="16:19">
      <c r="P2158" s="214">
        <v>1960</v>
      </c>
      <c r="Q2158" s="214">
        <v>2819.3</v>
      </c>
      <c r="R2158" s="214">
        <v>9723.7000000000007</v>
      </c>
      <c r="S2158" s="215"/>
    </row>
    <row r="2159" spans="16:19">
      <c r="P2159" s="214">
        <v>1960</v>
      </c>
      <c r="Q2159" s="214">
        <v>2819.3</v>
      </c>
      <c r="R2159" s="214">
        <v>9723.7000000000007</v>
      </c>
      <c r="S2159" s="215"/>
    </row>
    <row r="2160" spans="16:19">
      <c r="P2160" s="214">
        <v>1960</v>
      </c>
      <c r="Q2160" s="214">
        <v>2819.3</v>
      </c>
      <c r="R2160" s="214">
        <v>9723.7000000000007</v>
      </c>
      <c r="S2160" s="215"/>
    </row>
    <row r="2161" spans="16:19">
      <c r="P2161" s="214">
        <v>1960</v>
      </c>
      <c r="Q2161" s="214">
        <v>2819.3</v>
      </c>
      <c r="R2161" s="214">
        <v>9723.7000000000007</v>
      </c>
      <c r="S2161" s="215"/>
    </row>
    <row r="2162" spans="16:19">
      <c r="P2162" s="214">
        <v>1960</v>
      </c>
      <c r="Q2162" s="214">
        <v>2819.3</v>
      </c>
      <c r="R2162" s="214">
        <v>9723.7000000000007</v>
      </c>
      <c r="S2162" s="215"/>
    </row>
    <row r="2163" spans="16:19">
      <c r="P2163" s="214">
        <v>1960</v>
      </c>
      <c r="Q2163" s="214">
        <v>2819.3</v>
      </c>
      <c r="R2163" s="214">
        <v>9723.7000000000007</v>
      </c>
      <c r="S2163" s="215"/>
    </row>
    <row r="2164" spans="16:19">
      <c r="P2164" s="214">
        <v>1960</v>
      </c>
      <c r="Q2164" s="214">
        <v>2819.3</v>
      </c>
      <c r="R2164" s="214">
        <v>9723.7000000000007</v>
      </c>
      <c r="S2164" s="215"/>
    </row>
    <row r="2165" spans="16:19">
      <c r="P2165" s="214">
        <v>1960</v>
      </c>
      <c r="Q2165" s="214">
        <v>2819.3</v>
      </c>
      <c r="R2165" s="214">
        <v>9723.7000000000007</v>
      </c>
      <c r="S2165" s="215"/>
    </row>
    <row r="2166" spans="16:19">
      <c r="P2166" s="214">
        <v>1960</v>
      </c>
      <c r="Q2166" s="214">
        <v>2819.3</v>
      </c>
      <c r="R2166" s="214">
        <v>9723.7000000000007</v>
      </c>
      <c r="S2166" s="215"/>
    </row>
    <row r="2167" spans="16:19">
      <c r="P2167" s="214">
        <v>1960</v>
      </c>
      <c r="Q2167" s="214">
        <v>2819.3</v>
      </c>
      <c r="R2167" s="214">
        <v>9723.7000000000007</v>
      </c>
      <c r="S2167" s="215"/>
    </row>
    <row r="2168" spans="16:19">
      <c r="P2168" s="214">
        <v>1960</v>
      </c>
      <c r="Q2168" s="214">
        <v>2819.3</v>
      </c>
      <c r="R2168" s="214">
        <v>9723.7000000000007</v>
      </c>
      <c r="S2168" s="215"/>
    </row>
    <row r="2169" spans="16:19">
      <c r="P2169" s="214">
        <v>1960</v>
      </c>
      <c r="Q2169" s="214">
        <v>2819.3</v>
      </c>
      <c r="R2169" s="214">
        <v>9723.7000000000007</v>
      </c>
      <c r="S2169" s="215"/>
    </row>
    <row r="2170" spans="16:19">
      <c r="P2170" s="214">
        <v>1960</v>
      </c>
      <c r="Q2170" s="214">
        <v>2819.3</v>
      </c>
      <c r="R2170" s="214">
        <v>9723.7000000000007</v>
      </c>
      <c r="S2170" s="215"/>
    </row>
    <row r="2171" spans="16:19">
      <c r="P2171" s="214">
        <v>1960</v>
      </c>
      <c r="Q2171" s="214">
        <v>2819.3</v>
      </c>
      <c r="R2171" s="214">
        <v>9723.7000000000007</v>
      </c>
      <c r="S2171" s="215"/>
    </row>
    <row r="2172" spans="16:19">
      <c r="P2172" s="214">
        <v>1960</v>
      </c>
      <c r="Q2172" s="214">
        <v>2819.3</v>
      </c>
      <c r="R2172" s="214">
        <v>9723.7000000000007</v>
      </c>
      <c r="S2172" s="215"/>
    </row>
    <row r="2173" spans="16:19">
      <c r="P2173" s="214">
        <v>1960</v>
      </c>
      <c r="Q2173" s="214">
        <v>2819.3</v>
      </c>
      <c r="R2173" s="214">
        <v>9723.7000000000007</v>
      </c>
      <c r="S2173" s="215"/>
    </row>
    <row r="2174" spans="16:19">
      <c r="P2174" s="214">
        <v>1960</v>
      </c>
      <c r="Q2174" s="214">
        <v>2819.3</v>
      </c>
      <c r="R2174" s="214">
        <v>9723.7000000000007</v>
      </c>
      <c r="S2174" s="215"/>
    </row>
    <row r="2175" spans="16:19">
      <c r="P2175" s="214">
        <v>1960</v>
      </c>
      <c r="Q2175" s="214">
        <v>2819.3</v>
      </c>
      <c r="R2175" s="214">
        <v>9723.7000000000007</v>
      </c>
      <c r="S2175" s="215"/>
    </row>
    <row r="2176" spans="16:19">
      <c r="P2176" s="214">
        <v>1960</v>
      </c>
      <c r="Q2176" s="214">
        <v>2819.3</v>
      </c>
      <c r="R2176" s="214">
        <v>9723.7000000000007</v>
      </c>
      <c r="S2176" s="215"/>
    </row>
    <row r="2177" spans="16:19">
      <c r="P2177" s="214">
        <v>1960</v>
      </c>
      <c r="Q2177" s="214">
        <v>2819.3</v>
      </c>
      <c r="R2177" s="214">
        <v>9723.7000000000007</v>
      </c>
      <c r="S2177" s="215"/>
    </row>
    <row r="2178" spans="16:19">
      <c r="P2178" s="214">
        <v>1960</v>
      </c>
      <c r="Q2178" s="214">
        <v>2819.3</v>
      </c>
      <c r="R2178" s="214">
        <v>9723.7000000000007</v>
      </c>
      <c r="S2178" s="215"/>
    </row>
    <row r="2179" spans="16:19">
      <c r="P2179" s="214">
        <v>1960</v>
      </c>
      <c r="Q2179" s="214">
        <v>2778.6900000000005</v>
      </c>
      <c r="R2179" s="214">
        <v>9551.5</v>
      </c>
      <c r="S2179" s="215"/>
    </row>
    <row r="2180" spans="16:19">
      <c r="P2180" s="214">
        <v>1960</v>
      </c>
      <c r="Q2180" s="214">
        <v>2778.6900000000005</v>
      </c>
      <c r="R2180" s="214">
        <v>9551.5</v>
      </c>
      <c r="S2180" s="215"/>
    </row>
    <row r="2181" spans="16:19">
      <c r="P2181" s="214">
        <v>1960</v>
      </c>
      <c r="Q2181" s="214">
        <v>2778.6900000000005</v>
      </c>
      <c r="R2181" s="214">
        <v>9551.5</v>
      </c>
      <c r="S2181" s="215"/>
    </row>
    <row r="2182" spans="16:19">
      <c r="P2182" s="214">
        <v>1960</v>
      </c>
      <c r="Q2182" s="214">
        <v>2778.6900000000005</v>
      </c>
      <c r="R2182" s="214">
        <v>9551.5</v>
      </c>
      <c r="S2182" s="215"/>
    </row>
    <row r="2183" spans="16:19">
      <c r="P2183" s="214">
        <v>1960</v>
      </c>
      <c r="Q2183" s="214">
        <v>2778.6900000000005</v>
      </c>
      <c r="R2183" s="214">
        <v>9551.5</v>
      </c>
      <c r="S2183" s="215"/>
    </row>
    <row r="2184" spans="16:19">
      <c r="P2184" s="214">
        <v>1960</v>
      </c>
      <c r="Q2184" s="214">
        <v>2778.6900000000005</v>
      </c>
      <c r="R2184" s="214">
        <v>9551.5</v>
      </c>
      <c r="S2184" s="215"/>
    </row>
    <row r="2185" spans="16:19">
      <c r="P2185" s="214">
        <v>1960</v>
      </c>
      <c r="Q2185" s="214">
        <v>2778.6900000000005</v>
      </c>
      <c r="R2185" s="214">
        <v>9551.5</v>
      </c>
      <c r="S2185" s="215"/>
    </row>
    <row r="2186" spans="16:19">
      <c r="P2186" s="214">
        <v>1960</v>
      </c>
      <c r="Q2186" s="214">
        <v>2778.6900000000005</v>
      </c>
      <c r="R2186" s="214">
        <v>9551.5</v>
      </c>
      <c r="S2186" s="215"/>
    </row>
    <row r="2187" spans="16:19">
      <c r="P2187" s="214">
        <v>1960</v>
      </c>
      <c r="Q2187" s="214">
        <v>2778.6900000000005</v>
      </c>
      <c r="R2187" s="214">
        <v>9551.5</v>
      </c>
      <c r="S2187" s="215"/>
    </row>
    <row r="2188" spans="16:19">
      <c r="P2188" s="214">
        <v>1960</v>
      </c>
      <c r="Q2188" s="214">
        <v>2778.6900000000005</v>
      </c>
      <c r="R2188" s="214">
        <v>9551.5</v>
      </c>
      <c r="S2188" s="215"/>
    </row>
    <row r="2189" spans="16:19">
      <c r="P2189" s="214">
        <v>1960</v>
      </c>
      <c r="Q2189" s="214">
        <v>2778.6900000000005</v>
      </c>
      <c r="R2189" s="214">
        <v>9551.5</v>
      </c>
      <c r="S2189" s="215"/>
    </row>
    <row r="2190" spans="16:19">
      <c r="P2190" s="214">
        <v>1960</v>
      </c>
      <c r="Q2190" s="214">
        <v>2778.6900000000005</v>
      </c>
      <c r="R2190" s="214">
        <v>9551.5</v>
      </c>
      <c r="S2190" s="215"/>
    </row>
    <row r="2191" spans="16:19">
      <c r="P2191" s="214">
        <v>1960</v>
      </c>
      <c r="Q2191" s="214">
        <v>2778.6900000000005</v>
      </c>
      <c r="R2191" s="214">
        <v>9551.5</v>
      </c>
      <c r="S2191" s="215"/>
    </row>
    <row r="2192" spans="16:19">
      <c r="P2192" s="214">
        <v>1960</v>
      </c>
      <c r="Q2192" s="214">
        <v>2778.6900000000005</v>
      </c>
      <c r="R2192" s="214">
        <v>9551.5</v>
      </c>
      <c r="S2192" s="215"/>
    </row>
    <row r="2193" spans="16:19">
      <c r="P2193" s="214">
        <v>1960</v>
      </c>
      <c r="Q2193" s="214">
        <v>2778.6900000000005</v>
      </c>
      <c r="R2193" s="214">
        <v>9551.5</v>
      </c>
      <c r="S2193" s="215"/>
    </row>
    <row r="2194" spans="16:19">
      <c r="P2194" s="214">
        <v>1960</v>
      </c>
      <c r="Q2194" s="214">
        <v>2778.6900000000005</v>
      </c>
      <c r="R2194" s="214">
        <v>9551.5</v>
      </c>
      <c r="S2194" s="215"/>
    </row>
    <row r="2195" spans="16:19">
      <c r="P2195" s="214">
        <v>1960</v>
      </c>
      <c r="Q2195" s="214">
        <v>2778.6900000000005</v>
      </c>
      <c r="R2195" s="214">
        <v>9551.5</v>
      </c>
      <c r="S2195" s="215"/>
    </row>
    <row r="2196" spans="16:19">
      <c r="P2196" s="214">
        <v>1960</v>
      </c>
      <c r="Q2196" s="214">
        <v>2778.6900000000005</v>
      </c>
      <c r="R2196" s="214">
        <v>9551.5</v>
      </c>
      <c r="S2196" s="215"/>
    </row>
    <row r="2197" spans="16:19">
      <c r="P2197" s="214">
        <v>1960</v>
      </c>
      <c r="Q2197" s="214">
        <v>2778.6900000000005</v>
      </c>
      <c r="R2197" s="214">
        <v>9551.5</v>
      </c>
      <c r="S2197" s="215"/>
    </row>
    <row r="2198" spans="16:19">
      <c r="P2198" s="214">
        <v>1960</v>
      </c>
      <c r="Q2198" s="214">
        <v>2778.6900000000005</v>
      </c>
      <c r="R2198" s="214">
        <v>9551.5</v>
      </c>
      <c r="S2198" s="215"/>
    </row>
    <row r="2199" spans="16:19">
      <c r="P2199" s="214">
        <v>1960</v>
      </c>
      <c r="Q2199" s="214">
        <v>2778.6900000000005</v>
      </c>
      <c r="R2199" s="214">
        <v>9551.5</v>
      </c>
      <c r="S2199" s="215"/>
    </row>
    <row r="2200" spans="16:19">
      <c r="P2200" s="214">
        <v>1960</v>
      </c>
      <c r="Q2200" s="214">
        <v>2778.6900000000005</v>
      </c>
      <c r="R2200" s="214">
        <v>9551.5</v>
      </c>
      <c r="S2200" s="215"/>
    </row>
    <row r="2201" spans="16:19">
      <c r="P2201" s="214">
        <v>1960</v>
      </c>
      <c r="Q2201" s="214">
        <v>2725.7400000000002</v>
      </c>
      <c r="R2201" s="214">
        <v>9519.9</v>
      </c>
      <c r="S2201" s="215"/>
    </row>
    <row r="2202" spans="16:19">
      <c r="P2202" s="214">
        <v>1960</v>
      </c>
      <c r="Q2202" s="214">
        <v>2725.7400000000002</v>
      </c>
      <c r="R2202" s="214">
        <v>9519.9</v>
      </c>
      <c r="S2202" s="215"/>
    </row>
    <row r="2203" spans="16:19">
      <c r="P2203" s="214">
        <v>1960</v>
      </c>
      <c r="Q2203" s="214">
        <v>2725.7400000000002</v>
      </c>
      <c r="R2203" s="214">
        <v>9519.9</v>
      </c>
      <c r="S2203" s="215"/>
    </row>
    <row r="2204" spans="16:19">
      <c r="P2204" s="214">
        <v>1960</v>
      </c>
      <c r="Q2204" s="214">
        <v>2725.7400000000002</v>
      </c>
      <c r="R2204" s="214">
        <v>9519.9</v>
      </c>
      <c r="S2204" s="215"/>
    </row>
    <row r="2205" spans="16:19">
      <c r="P2205" s="214">
        <v>1960</v>
      </c>
      <c r="Q2205" s="214">
        <v>2725.7400000000002</v>
      </c>
      <c r="R2205" s="214">
        <v>9519.9</v>
      </c>
      <c r="S2205" s="215"/>
    </row>
    <row r="2206" spans="16:19">
      <c r="P2206" s="214">
        <v>1960</v>
      </c>
      <c r="Q2206" s="214">
        <v>2725.7400000000002</v>
      </c>
      <c r="R2206" s="214">
        <v>9519.9</v>
      </c>
      <c r="S2206" s="215"/>
    </row>
    <row r="2207" spans="16:19">
      <c r="P2207" s="214">
        <v>1960</v>
      </c>
      <c r="Q2207" s="214">
        <v>2725.7400000000002</v>
      </c>
      <c r="R2207" s="214">
        <v>9519.9</v>
      </c>
      <c r="S2207" s="215"/>
    </row>
    <row r="2208" spans="16:19">
      <c r="P2208" s="214">
        <v>1960</v>
      </c>
      <c r="Q2208" s="214">
        <v>2725.7400000000002</v>
      </c>
      <c r="R2208" s="214">
        <v>9519.9</v>
      </c>
      <c r="S2208" s="215"/>
    </row>
    <row r="2209" spans="16:19">
      <c r="P2209" s="214">
        <v>1960</v>
      </c>
      <c r="Q2209" s="214">
        <v>2725.7400000000002</v>
      </c>
      <c r="R2209" s="214">
        <v>9519.9</v>
      </c>
      <c r="S2209" s="215"/>
    </row>
    <row r="2210" spans="16:19">
      <c r="P2210" s="214">
        <v>1960</v>
      </c>
      <c r="Q2210" s="214">
        <v>2725.7400000000002</v>
      </c>
      <c r="R2210" s="214">
        <v>9519.9</v>
      </c>
      <c r="S2210" s="215"/>
    </row>
    <row r="2211" spans="16:19">
      <c r="P2211" s="214">
        <v>1960</v>
      </c>
      <c r="Q2211" s="214">
        <v>2725.7400000000002</v>
      </c>
      <c r="R2211" s="214">
        <v>9519.9</v>
      </c>
      <c r="S2211" s="215"/>
    </row>
    <row r="2212" spans="16:19">
      <c r="P2212" s="214">
        <v>1960</v>
      </c>
      <c r="Q2212" s="214">
        <v>2725.7400000000002</v>
      </c>
      <c r="R2212" s="214">
        <v>9519.9</v>
      </c>
      <c r="S2212" s="215"/>
    </row>
    <row r="2213" spans="16:19">
      <c r="P2213" s="214">
        <v>1960</v>
      </c>
      <c r="Q2213" s="214">
        <v>2725.7400000000002</v>
      </c>
      <c r="R2213" s="214">
        <v>9519.9</v>
      </c>
      <c r="S2213" s="215"/>
    </row>
    <row r="2214" spans="16:19">
      <c r="P2214" s="214">
        <v>1960</v>
      </c>
      <c r="Q2214" s="214">
        <v>2725.7400000000002</v>
      </c>
      <c r="R2214" s="214">
        <v>9519.9</v>
      </c>
      <c r="S2214" s="215"/>
    </row>
    <row r="2215" spans="16:19">
      <c r="P2215" s="214">
        <v>1960</v>
      </c>
      <c r="Q2215" s="214">
        <v>2725.7400000000002</v>
      </c>
      <c r="R2215" s="214">
        <v>9519.9</v>
      </c>
      <c r="S2215" s="215"/>
    </row>
    <row r="2216" spans="16:19">
      <c r="P2216" s="214">
        <v>1960</v>
      </c>
      <c r="Q2216" s="214">
        <v>2725.7400000000002</v>
      </c>
      <c r="R2216" s="214">
        <v>9519.9</v>
      </c>
      <c r="S2216" s="215"/>
    </row>
    <row r="2217" spans="16:19">
      <c r="P2217" s="214">
        <v>1960</v>
      </c>
      <c r="Q2217" s="214">
        <v>2725.7400000000002</v>
      </c>
      <c r="R2217" s="214">
        <v>9519.9</v>
      </c>
      <c r="S2217" s="215"/>
    </row>
    <row r="2218" spans="16:19">
      <c r="P2218" s="214">
        <v>1960</v>
      </c>
      <c r="Q2218" s="214">
        <v>2725.7400000000002</v>
      </c>
      <c r="R2218" s="214">
        <v>9519.9</v>
      </c>
      <c r="S2218" s="215"/>
    </row>
    <row r="2219" spans="16:19">
      <c r="P2219" s="214">
        <v>1960</v>
      </c>
      <c r="Q2219" s="214">
        <v>2725.7400000000002</v>
      </c>
      <c r="R2219" s="214">
        <v>9519.9</v>
      </c>
      <c r="S2219" s="215"/>
    </row>
    <row r="2220" spans="16:19">
      <c r="P2220" s="214">
        <v>1960</v>
      </c>
      <c r="Q2220" s="214">
        <v>2725.7400000000002</v>
      </c>
      <c r="R2220" s="214">
        <v>9519.9</v>
      </c>
      <c r="S2220" s="215"/>
    </row>
    <row r="2221" spans="16:19">
      <c r="P2221" s="214">
        <v>1960</v>
      </c>
      <c r="Q2221" s="214">
        <v>2725.7400000000002</v>
      </c>
      <c r="R2221" s="214">
        <v>9519.9</v>
      </c>
      <c r="S2221" s="215"/>
    </row>
    <row r="2222" spans="16:19">
      <c r="P2222" s="214">
        <v>1960</v>
      </c>
      <c r="Q2222" s="214">
        <v>2725.7400000000002</v>
      </c>
      <c r="R2222" s="214">
        <v>9519.9</v>
      </c>
      <c r="S2222" s="215"/>
    </row>
    <row r="2223" spans="16:19">
      <c r="P2223" s="214">
        <v>2300</v>
      </c>
      <c r="Q2223" s="214">
        <v>2660.54</v>
      </c>
      <c r="R2223" s="214">
        <v>9729.9</v>
      </c>
      <c r="S2223" s="215"/>
    </row>
    <row r="2224" spans="16:19">
      <c r="P2224" s="214">
        <v>2300</v>
      </c>
      <c r="Q2224" s="214">
        <v>2660.54</v>
      </c>
      <c r="R2224" s="214">
        <v>9729.9</v>
      </c>
      <c r="S2224" s="215"/>
    </row>
    <row r="2225" spans="16:19">
      <c r="P2225" s="214">
        <v>2300</v>
      </c>
      <c r="Q2225" s="214">
        <v>2660.54</v>
      </c>
      <c r="R2225" s="214">
        <v>9729.9</v>
      </c>
      <c r="S2225" s="215"/>
    </row>
    <row r="2226" spans="16:19">
      <c r="P2226" s="214">
        <v>2300</v>
      </c>
      <c r="Q2226" s="214">
        <v>2660.54</v>
      </c>
      <c r="R2226" s="214">
        <v>9729.9</v>
      </c>
      <c r="S2226" s="215"/>
    </row>
    <row r="2227" spans="16:19">
      <c r="P2227" s="214">
        <v>2300</v>
      </c>
      <c r="Q2227" s="214">
        <v>2660.54</v>
      </c>
      <c r="R2227" s="214">
        <v>9729.9</v>
      </c>
      <c r="S2227" s="215"/>
    </row>
    <row r="2228" spans="16:19">
      <c r="P2228" s="214">
        <v>2300</v>
      </c>
      <c r="Q2228" s="214">
        <v>2660.54</v>
      </c>
      <c r="R2228" s="214">
        <v>9729.9</v>
      </c>
      <c r="S2228" s="215"/>
    </row>
    <row r="2229" spans="16:19">
      <c r="P2229" s="214">
        <v>2300</v>
      </c>
      <c r="Q2229" s="214">
        <v>2660.54</v>
      </c>
      <c r="R2229" s="214">
        <v>9729.9</v>
      </c>
      <c r="S2229" s="215"/>
    </row>
    <row r="2230" spans="16:19">
      <c r="P2230" s="214">
        <v>2300</v>
      </c>
      <c r="Q2230" s="214">
        <v>2660.54</v>
      </c>
      <c r="R2230" s="214">
        <v>9729.9</v>
      </c>
      <c r="S2230" s="215"/>
    </row>
    <row r="2231" spans="16:19">
      <c r="P2231" s="214">
        <v>2300</v>
      </c>
      <c r="Q2231" s="214">
        <v>2660.54</v>
      </c>
      <c r="R2231" s="214">
        <v>9729.9</v>
      </c>
      <c r="S2231" s="215"/>
    </row>
    <row r="2232" spans="16:19">
      <c r="P2232" s="214">
        <v>2300</v>
      </c>
      <c r="Q2232" s="214">
        <v>2660.54</v>
      </c>
      <c r="R2232" s="214">
        <v>9729.9</v>
      </c>
      <c r="S2232" s="215"/>
    </row>
    <row r="2233" spans="16:19">
      <c r="P2233" s="214">
        <v>2300</v>
      </c>
      <c r="Q2233" s="214">
        <v>2660.54</v>
      </c>
      <c r="R2233" s="214">
        <v>9729.9</v>
      </c>
      <c r="S2233" s="215"/>
    </row>
    <row r="2234" spans="16:19">
      <c r="P2234" s="214">
        <v>2300</v>
      </c>
      <c r="Q2234" s="214">
        <v>2660.54</v>
      </c>
      <c r="R2234" s="214">
        <v>9729.9</v>
      </c>
      <c r="S2234" s="215"/>
    </row>
    <row r="2235" spans="16:19">
      <c r="P2235" s="214">
        <v>2300</v>
      </c>
      <c r="Q2235" s="214">
        <v>2660.54</v>
      </c>
      <c r="R2235" s="214">
        <v>9729.9</v>
      </c>
      <c r="S2235" s="215"/>
    </row>
    <row r="2236" spans="16:19">
      <c r="P2236" s="214">
        <v>2300</v>
      </c>
      <c r="Q2236" s="214">
        <v>2660.54</v>
      </c>
      <c r="R2236" s="214">
        <v>9729.9</v>
      </c>
      <c r="S2236" s="215"/>
    </row>
    <row r="2237" spans="16:19">
      <c r="P2237" s="214">
        <v>2300</v>
      </c>
      <c r="Q2237" s="214">
        <v>2660.54</v>
      </c>
      <c r="R2237" s="214">
        <v>9729.9</v>
      </c>
      <c r="S2237" s="215"/>
    </row>
    <row r="2238" spans="16:19">
      <c r="P2238" s="214">
        <v>2300</v>
      </c>
      <c r="Q2238" s="214">
        <v>2660.54</v>
      </c>
      <c r="R2238" s="214">
        <v>9729.9</v>
      </c>
      <c r="S2238" s="215"/>
    </row>
    <row r="2239" spans="16:19">
      <c r="P2239" s="214">
        <v>2300</v>
      </c>
      <c r="Q2239" s="214">
        <v>2660.54</v>
      </c>
      <c r="R2239" s="214">
        <v>9729.9</v>
      </c>
      <c r="S2239" s="215"/>
    </row>
    <row r="2240" spans="16:19">
      <c r="P2240" s="214">
        <v>2300</v>
      </c>
      <c r="Q2240" s="214">
        <v>2660.54</v>
      </c>
      <c r="R2240" s="214">
        <v>9729.9</v>
      </c>
      <c r="S2240" s="215"/>
    </row>
    <row r="2241" spans="16:19">
      <c r="P2241" s="214">
        <v>2300</v>
      </c>
      <c r="Q2241" s="214">
        <v>2660.54</v>
      </c>
      <c r="R2241" s="214">
        <v>9729.9</v>
      </c>
      <c r="S2241" s="215"/>
    </row>
    <row r="2242" spans="16:19">
      <c r="P2242" s="214">
        <v>2300</v>
      </c>
      <c r="Q2242" s="214">
        <v>2660.54</v>
      </c>
      <c r="R2242" s="214">
        <v>9729.9</v>
      </c>
      <c r="S2242" s="215"/>
    </row>
    <row r="2243" spans="16:19">
      <c r="P2243" s="214">
        <v>2300</v>
      </c>
      <c r="Q2243" s="214">
        <v>2660.54</v>
      </c>
      <c r="R2243" s="214">
        <v>9729.9</v>
      </c>
      <c r="S2243" s="215"/>
    </row>
    <row r="2244" spans="16:19">
      <c r="P2244" s="214">
        <v>2300</v>
      </c>
      <c r="Q2244" s="214">
        <v>2571.65</v>
      </c>
      <c r="R2244" s="214">
        <v>9814.4000000000015</v>
      </c>
      <c r="S2244" s="215"/>
    </row>
    <row r="2245" spans="16:19">
      <c r="P2245" s="214">
        <v>2300</v>
      </c>
      <c r="Q2245" s="214">
        <v>2571.65</v>
      </c>
      <c r="R2245" s="214">
        <v>9814.4000000000015</v>
      </c>
      <c r="S2245" s="215"/>
    </row>
    <row r="2246" spans="16:19">
      <c r="P2246" s="214">
        <v>2300</v>
      </c>
      <c r="Q2246" s="214">
        <v>2571.65</v>
      </c>
      <c r="R2246" s="214">
        <v>9814.4000000000015</v>
      </c>
      <c r="S2246" s="215"/>
    </row>
    <row r="2247" spans="16:19">
      <c r="P2247" s="214">
        <v>2300</v>
      </c>
      <c r="Q2247" s="214">
        <v>2571.65</v>
      </c>
      <c r="R2247" s="214">
        <v>9814.4000000000015</v>
      </c>
      <c r="S2247" s="215"/>
    </row>
    <row r="2248" spans="16:19">
      <c r="P2248" s="214">
        <v>2300</v>
      </c>
      <c r="Q2248" s="214">
        <v>2571.65</v>
      </c>
      <c r="R2248" s="214">
        <v>9814.4000000000015</v>
      </c>
      <c r="S2248" s="215"/>
    </row>
    <row r="2249" spans="16:19">
      <c r="P2249" s="214">
        <v>2300</v>
      </c>
      <c r="Q2249" s="214">
        <v>2571.65</v>
      </c>
      <c r="R2249" s="214">
        <v>9814.4000000000015</v>
      </c>
      <c r="S2249" s="215"/>
    </row>
    <row r="2250" spans="16:19">
      <c r="P2250" s="214">
        <v>2300</v>
      </c>
      <c r="Q2250" s="214">
        <v>2571.65</v>
      </c>
      <c r="R2250" s="214">
        <v>9814.4000000000015</v>
      </c>
      <c r="S2250" s="215"/>
    </row>
    <row r="2251" spans="16:19">
      <c r="P2251" s="214">
        <v>2300</v>
      </c>
      <c r="Q2251" s="214">
        <v>2571.65</v>
      </c>
      <c r="R2251" s="214">
        <v>9814.4000000000015</v>
      </c>
      <c r="S2251" s="215"/>
    </row>
    <row r="2252" spans="16:19">
      <c r="P2252" s="214">
        <v>2300</v>
      </c>
      <c r="Q2252" s="214">
        <v>2571.65</v>
      </c>
      <c r="R2252" s="214">
        <v>9814.4000000000015</v>
      </c>
      <c r="S2252" s="215"/>
    </row>
    <row r="2253" spans="16:19">
      <c r="P2253" s="214">
        <v>2300</v>
      </c>
      <c r="Q2253" s="214">
        <v>2571.65</v>
      </c>
      <c r="R2253" s="214">
        <v>9814.4000000000015</v>
      </c>
      <c r="S2253" s="215"/>
    </row>
    <row r="2254" spans="16:19">
      <c r="P2254" s="214">
        <v>2300</v>
      </c>
      <c r="Q2254" s="214">
        <v>2571.65</v>
      </c>
      <c r="R2254" s="214">
        <v>9814.4000000000015</v>
      </c>
      <c r="S2254" s="215"/>
    </row>
    <row r="2255" spans="16:19">
      <c r="P2255" s="214">
        <v>2300</v>
      </c>
      <c r="Q2255" s="214">
        <v>2571.65</v>
      </c>
      <c r="R2255" s="214">
        <v>9814.4000000000015</v>
      </c>
      <c r="S2255" s="215"/>
    </row>
    <row r="2256" spans="16:19">
      <c r="P2256" s="214">
        <v>2300</v>
      </c>
      <c r="Q2256" s="214">
        <v>2571.65</v>
      </c>
      <c r="R2256" s="214">
        <v>9814.4000000000015</v>
      </c>
      <c r="S2256" s="215"/>
    </row>
    <row r="2257" spans="16:19">
      <c r="P2257" s="214">
        <v>2300</v>
      </c>
      <c r="Q2257" s="214">
        <v>2571.65</v>
      </c>
      <c r="R2257" s="214">
        <v>9814.4000000000015</v>
      </c>
      <c r="S2257" s="215"/>
    </row>
    <row r="2258" spans="16:19">
      <c r="P2258" s="214">
        <v>2300</v>
      </c>
      <c r="Q2258" s="214">
        <v>2571.65</v>
      </c>
      <c r="R2258" s="214">
        <v>9814.4000000000015</v>
      </c>
      <c r="S2258" s="215"/>
    </row>
    <row r="2259" spans="16:19">
      <c r="P2259" s="214">
        <v>2300</v>
      </c>
      <c r="Q2259" s="214">
        <v>2571.65</v>
      </c>
      <c r="R2259" s="214">
        <v>9814.4000000000015</v>
      </c>
      <c r="S2259" s="215"/>
    </row>
    <row r="2260" spans="16:19">
      <c r="P2260" s="214">
        <v>2300</v>
      </c>
      <c r="Q2260" s="214">
        <v>2571.65</v>
      </c>
      <c r="R2260" s="214">
        <v>9814.4000000000015</v>
      </c>
      <c r="S2260" s="215"/>
    </row>
    <row r="2261" spans="16:19">
      <c r="P2261" s="214">
        <v>2300</v>
      </c>
      <c r="Q2261" s="214">
        <v>2571.65</v>
      </c>
      <c r="R2261" s="214">
        <v>9814.4000000000015</v>
      </c>
      <c r="S2261" s="215"/>
    </row>
    <row r="2262" spans="16:19">
      <c r="P2262" s="214">
        <v>2300</v>
      </c>
      <c r="Q2262" s="214">
        <v>2571.65</v>
      </c>
      <c r="R2262" s="214">
        <v>9814.4000000000015</v>
      </c>
      <c r="S2262" s="215"/>
    </row>
    <row r="2263" spans="16:19">
      <c r="P2263" s="214">
        <v>2300</v>
      </c>
      <c r="Q2263" s="214">
        <v>2571.65</v>
      </c>
      <c r="R2263" s="214">
        <v>9814.4000000000015</v>
      </c>
      <c r="S2263" s="215"/>
    </row>
    <row r="2264" spans="16:19">
      <c r="P2264" s="214">
        <v>2300</v>
      </c>
      <c r="Q2264" s="214">
        <v>2471.1000000000004</v>
      </c>
      <c r="R2264" s="214">
        <v>10035.599999999999</v>
      </c>
      <c r="S2264" s="215"/>
    </row>
    <row r="2265" spans="16:19">
      <c r="P2265" s="214">
        <v>2300</v>
      </c>
      <c r="Q2265" s="214">
        <v>2471.1000000000004</v>
      </c>
      <c r="R2265" s="214">
        <v>10035.599999999999</v>
      </c>
      <c r="S2265" s="215"/>
    </row>
    <row r="2266" spans="16:19">
      <c r="P2266" s="214">
        <v>2300</v>
      </c>
      <c r="Q2266" s="214">
        <v>2471.1000000000004</v>
      </c>
      <c r="R2266" s="214">
        <v>10035.599999999999</v>
      </c>
      <c r="S2266" s="215"/>
    </row>
    <row r="2267" spans="16:19">
      <c r="P2267" s="214">
        <v>2300</v>
      </c>
      <c r="Q2267" s="214">
        <v>2471.1000000000004</v>
      </c>
      <c r="R2267" s="214">
        <v>10035.599999999999</v>
      </c>
      <c r="S2267" s="215"/>
    </row>
    <row r="2268" spans="16:19">
      <c r="P2268" s="214">
        <v>2300</v>
      </c>
      <c r="Q2268" s="214">
        <v>2471.1000000000004</v>
      </c>
      <c r="R2268" s="214">
        <v>10035.599999999999</v>
      </c>
      <c r="S2268" s="215"/>
    </row>
    <row r="2269" spans="16:19">
      <c r="P2269" s="214">
        <v>2300</v>
      </c>
      <c r="Q2269" s="214">
        <v>2471.1000000000004</v>
      </c>
      <c r="R2269" s="214">
        <v>10035.599999999999</v>
      </c>
      <c r="S2269" s="215"/>
    </row>
    <row r="2270" spans="16:19">
      <c r="P2270" s="214">
        <v>2300</v>
      </c>
      <c r="Q2270" s="214">
        <v>2471.1000000000004</v>
      </c>
      <c r="R2270" s="214">
        <v>10035.599999999999</v>
      </c>
      <c r="S2270" s="215"/>
    </row>
    <row r="2271" spans="16:19">
      <c r="P2271" s="214">
        <v>2300</v>
      </c>
      <c r="Q2271" s="214">
        <v>2471.1000000000004</v>
      </c>
      <c r="R2271" s="214">
        <v>10035.599999999999</v>
      </c>
      <c r="S2271" s="215"/>
    </row>
    <row r="2272" spans="16:19">
      <c r="P2272" s="214">
        <v>2300</v>
      </c>
      <c r="Q2272" s="214">
        <v>2471.1000000000004</v>
      </c>
      <c r="R2272" s="214">
        <v>10035.599999999999</v>
      </c>
      <c r="S2272" s="215"/>
    </row>
    <row r="2273" spans="16:19">
      <c r="P2273" s="214">
        <v>2300</v>
      </c>
      <c r="Q2273" s="214">
        <v>2471.1000000000004</v>
      </c>
      <c r="R2273" s="214">
        <v>10035.599999999999</v>
      </c>
      <c r="S2273" s="215"/>
    </row>
    <row r="2274" spans="16:19">
      <c r="P2274" s="214">
        <v>2300</v>
      </c>
      <c r="Q2274" s="214">
        <v>2471.1000000000004</v>
      </c>
      <c r="R2274" s="214">
        <v>10035.599999999999</v>
      </c>
      <c r="S2274" s="215"/>
    </row>
    <row r="2275" spans="16:19">
      <c r="P2275" s="214">
        <v>2300</v>
      </c>
      <c r="Q2275" s="214">
        <v>2471.1000000000004</v>
      </c>
      <c r="R2275" s="214">
        <v>10035.599999999999</v>
      </c>
      <c r="S2275" s="215"/>
    </row>
    <row r="2276" spans="16:19">
      <c r="P2276" s="214">
        <v>2300</v>
      </c>
      <c r="Q2276" s="214">
        <v>2471.1000000000004</v>
      </c>
      <c r="R2276" s="214">
        <v>10035.599999999999</v>
      </c>
      <c r="S2276" s="215"/>
    </row>
    <row r="2277" spans="16:19">
      <c r="P2277" s="214">
        <v>2300</v>
      </c>
      <c r="Q2277" s="214">
        <v>2471.1000000000004</v>
      </c>
      <c r="R2277" s="214">
        <v>10035.599999999999</v>
      </c>
      <c r="S2277" s="215"/>
    </row>
    <row r="2278" spans="16:19">
      <c r="P2278" s="214">
        <v>2300</v>
      </c>
      <c r="Q2278" s="214">
        <v>2471.1000000000004</v>
      </c>
      <c r="R2278" s="214">
        <v>10035.599999999999</v>
      </c>
      <c r="S2278" s="215"/>
    </row>
    <row r="2279" spans="16:19">
      <c r="P2279" s="214">
        <v>2300</v>
      </c>
      <c r="Q2279" s="214">
        <v>2471.1000000000004</v>
      </c>
      <c r="R2279" s="214">
        <v>10035.599999999999</v>
      </c>
      <c r="S2279" s="215"/>
    </row>
    <row r="2280" spans="16:19">
      <c r="P2280" s="214">
        <v>2300</v>
      </c>
      <c r="Q2280" s="214">
        <v>2471.1000000000004</v>
      </c>
      <c r="R2280" s="214">
        <v>10035.599999999999</v>
      </c>
      <c r="S2280" s="215"/>
    </row>
    <row r="2281" spans="16:19">
      <c r="P2281" s="214">
        <v>2300</v>
      </c>
      <c r="Q2281" s="214">
        <v>2471.1000000000004</v>
      </c>
      <c r="R2281" s="214">
        <v>10035.599999999999</v>
      </c>
      <c r="S2281" s="215"/>
    </row>
    <row r="2282" spans="16:19">
      <c r="P2282" s="214">
        <v>2300</v>
      </c>
      <c r="Q2282" s="214">
        <v>2471.1000000000004</v>
      </c>
      <c r="R2282" s="214">
        <v>10035.599999999999</v>
      </c>
      <c r="S2282" s="215"/>
    </row>
    <row r="2283" spans="16:19">
      <c r="P2283" s="214">
        <v>2300</v>
      </c>
      <c r="Q2283" s="214">
        <v>2471.1000000000004</v>
      </c>
      <c r="R2283" s="214">
        <v>10035.599999999999</v>
      </c>
      <c r="S2283" s="215"/>
    </row>
    <row r="2284" spans="16:19">
      <c r="P2284" s="214">
        <v>2300</v>
      </c>
      <c r="Q2284" s="214">
        <v>2471.1000000000004</v>
      </c>
      <c r="R2284" s="214">
        <v>10035.599999999999</v>
      </c>
      <c r="S2284" s="215"/>
    </row>
    <row r="2285" spans="16:19">
      <c r="P2285" s="214">
        <v>2300</v>
      </c>
      <c r="Q2285" s="214">
        <v>2471.1000000000004</v>
      </c>
      <c r="R2285" s="214">
        <v>10035.599999999999</v>
      </c>
      <c r="S2285" s="215"/>
    </row>
    <row r="2286" spans="16:19">
      <c r="P2286" s="214">
        <v>2300</v>
      </c>
      <c r="Q2286" s="214">
        <v>2471.1000000000004</v>
      </c>
      <c r="R2286" s="214">
        <v>10035.599999999999</v>
      </c>
      <c r="S2286" s="215"/>
    </row>
    <row r="2287" spans="16:19">
      <c r="P2287" s="214">
        <v>2230</v>
      </c>
      <c r="Q2287" s="214">
        <v>2466.4299999999998</v>
      </c>
      <c r="R2287" s="214">
        <v>9741.4</v>
      </c>
      <c r="S2287" s="215"/>
    </row>
    <row r="2288" spans="16:19">
      <c r="P2288" s="214">
        <v>2230</v>
      </c>
      <c r="Q2288" s="214">
        <v>2466.4299999999998</v>
      </c>
      <c r="R2288" s="214">
        <v>9741.4</v>
      </c>
      <c r="S2288" s="215"/>
    </row>
    <row r="2289" spans="16:19">
      <c r="P2289" s="214">
        <v>2230</v>
      </c>
      <c r="Q2289" s="214">
        <v>2466.4299999999998</v>
      </c>
      <c r="R2289" s="214">
        <v>9741.4</v>
      </c>
      <c r="S2289" s="215"/>
    </row>
    <row r="2290" spans="16:19">
      <c r="P2290" s="214">
        <v>2230</v>
      </c>
      <c r="Q2290" s="214">
        <v>2466.4299999999998</v>
      </c>
      <c r="R2290" s="214">
        <v>9741.4</v>
      </c>
      <c r="S2290" s="215"/>
    </row>
    <row r="2291" spans="16:19">
      <c r="P2291" s="214">
        <v>2230</v>
      </c>
      <c r="Q2291" s="214">
        <v>2466.4299999999998</v>
      </c>
      <c r="R2291" s="214">
        <v>9741.4</v>
      </c>
      <c r="S2291" s="215"/>
    </row>
    <row r="2292" spans="16:19">
      <c r="P2292" s="214">
        <v>2230</v>
      </c>
      <c r="Q2292" s="214">
        <v>2466.4299999999998</v>
      </c>
      <c r="R2292" s="214">
        <v>9741.4</v>
      </c>
      <c r="S2292" s="215"/>
    </row>
    <row r="2293" spans="16:19">
      <c r="P2293" s="214">
        <v>2230</v>
      </c>
      <c r="Q2293" s="214">
        <v>2466.4299999999998</v>
      </c>
      <c r="R2293" s="214">
        <v>9741.4</v>
      </c>
      <c r="S2293" s="215"/>
    </row>
    <row r="2294" spans="16:19">
      <c r="P2294" s="214">
        <v>2230</v>
      </c>
      <c r="Q2294" s="214">
        <v>2466.4299999999998</v>
      </c>
      <c r="R2294" s="214">
        <v>9741.4</v>
      </c>
      <c r="S2294" s="215"/>
    </row>
    <row r="2295" spans="16:19">
      <c r="P2295" s="214">
        <v>2230</v>
      </c>
      <c r="Q2295" s="214">
        <v>2466.4299999999998</v>
      </c>
      <c r="R2295" s="214">
        <v>9741.4</v>
      </c>
      <c r="S2295" s="215"/>
    </row>
    <row r="2296" spans="16:19">
      <c r="P2296" s="214">
        <v>2230</v>
      </c>
      <c r="Q2296" s="214">
        <v>2466.4299999999998</v>
      </c>
      <c r="R2296" s="214">
        <v>9741.4</v>
      </c>
      <c r="S2296" s="215"/>
    </row>
    <row r="2297" spans="16:19">
      <c r="P2297" s="214">
        <v>2230</v>
      </c>
      <c r="Q2297" s="214">
        <v>2466.4299999999998</v>
      </c>
      <c r="R2297" s="214">
        <v>9741.4</v>
      </c>
      <c r="S2297" s="215"/>
    </row>
    <row r="2298" spans="16:19">
      <c r="P2298" s="214">
        <v>2230</v>
      </c>
      <c r="Q2298" s="214">
        <v>2466.4299999999998</v>
      </c>
      <c r="R2298" s="214">
        <v>9741.4</v>
      </c>
      <c r="S2298" s="215"/>
    </row>
    <row r="2299" spans="16:19">
      <c r="P2299" s="214">
        <v>2230</v>
      </c>
      <c r="Q2299" s="214">
        <v>2466.4299999999998</v>
      </c>
      <c r="R2299" s="214">
        <v>9741.4</v>
      </c>
      <c r="S2299" s="215"/>
    </row>
    <row r="2300" spans="16:19">
      <c r="P2300" s="214">
        <v>2230</v>
      </c>
      <c r="Q2300" s="214">
        <v>2466.4299999999998</v>
      </c>
      <c r="R2300" s="214">
        <v>9741.4</v>
      </c>
      <c r="S2300" s="215"/>
    </row>
    <row r="2301" spans="16:19">
      <c r="P2301" s="214">
        <v>2230</v>
      </c>
      <c r="Q2301" s="214">
        <v>2466.4299999999998</v>
      </c>
      <c r="R2301" s="214">
        <v>9741.4</v>
      </c>
      <c r="S2301" s="215"/>
    </row>
    <row r="2302" spans="16:19">
      <c r="P2302" s="214">
        <v>2230</v>
      </c>
      <c r="Q2302" s="214">
        <v>2466.4299999999998</v>
      </c>
      <c r="R2302" s="214">
        <v>9741.4</v>
      </c>
      <c r="S2302" s="215"/>
    </row>
    <row r="2303" spans="16:19">
      <c r="P2303" s="214">
        <v>2230</v>
      </c>
      <c r="Q2303" s="214">
        <v>2466.4299999999998</v>
      </c>
      <c r="R2303" s="214">
        <v>9741.4</v>
      </c>
      <c r="S2303" s="215"/>
    </row>
    <row r="2304" spans="16:19">
      <c r="P2304" s="214">
        <v>2230</v>
      </c>
      <c r="Q2304" s="214">
        <v>2466.4299999999998</v>
      </c>
      <c r="R2304" s="214">
        <v>9741.4</v>
      </c>
      <c r="S2304" s="215"/>
    </row>
    <row r="2305" spans="16:19">
      <c r="P2305" s="214">
        <v>2230</v>
      </c>
      <c r="Q2305" s="214">
        <v>2466.4299999999998</v>
      </c>
      <c r="R2305" s="214">
        <v>9741.4</v>
      </c>
      <c r="S2305" s="215"/>
    </row>
    <row r="2306" spans="16:19">
      <c r="P2306" s="214">
        <v>2230</v>
      </c>
      <c r="Q2306" s="214">
        <v>2466.4299999999998</v>
      </c>
      <c r="R2306" s="214">
        <v>9741.4</v>
      </c>
      <c r="S2306" s="215"/>
    </row>
    <row r="2307" spans="16:19">
      <c r="P2307" s="214">
        <v>2230</v>
      </c>
      <c r="Q2307" s="214">
        <v>2466.4299999999998</v>
      </c>
      <c r="R2307" s="214">
        <v>9741.4</v>
      </c>
      <c r="S2307" s="215"/>
    </row>
    <row r="2308" spans="16:19">
      <c r="P2308" s="214">
        <v>2230</v>
      </c>
      <c r="Q2308" s="214">
        <v>2466.4299999999998</v>
      </c>
      <c r="R2308" s="214">
        <v>9741.4</v>
      </c>
      <c r="S2308" s="215"/>
    </row>
    <row r="2309" spans="16:19">
      <c r="P2309" s="214">
        <v>2230</v>
      </c>
      <c r="Q2309" s="214">
        <v>2457.04</v>
      </c>
      <c r="R2309" s="214">
        <v>9436</v>
      </c>
      <c r="S2309" s="215"/>
    </row>
    <row r="2310" spans="16:19">
      <c r="P2310" s="214">
        <v>2230</v>
      </c>
      <c r="Q2310" s="214">
        <v>2457.04</v>
      </c>
      <c r="R2310" s="214">
        <v>9436</v>
      </c>
      <c r="S2310" s="215"/>
    </row>
    <row r="2311" spans="16:19">
      <c r="P2311" s="214">
        <v>2230</v>
      </c>
      <c r="Q2311" s="214">
        <v>2457.04</v>
      </c>
      <c r="R2311" s="214">
        <v>9436</v>
      </c>
      <c r="S2311" s="215"/>
    </row>
    <row r="2312" spans="16:19">
      <c r="P2312" s="214">
        <v>2230</v>
      </c>
      <c r="Q2312" s="214">
        <v>2457.04</v>
      </c>
      <c r="R2312" s="214">
        <v>9436</v>
      </c>
      <c r="S2312" s="215"/>
    </row>
    <row r="2313" spans="16:19">
      <c r="P2313" s="214">
        <v>2230</v>
      </c>
      <c r="Q2313" s="214">
        <v>2457.04</v>
      </c>
      <c r="R2313" s="214">
        <v>9436</v>
      </c>
      <c r="S2313" s="215"/>
    </row>
    <row r="2314" spans="16:19">
      <c r="P2314" s="214">
        <v>2230</v>
      </c>
      <c r="Q2314" s="214">
        <v>2457.04</v>
      </c>
      <c r="R2314" s="214">
        <v>9436</v>
      </c>
      <c r="S2314" s="215"/>
    </row>
    <row r="2315" spans="16:19">
      <c r="P2315" s="214">
        <v>2230</v>
      </c>
      <c r="Q2315" s="214">
        <v>2457.04</v>
      </c>
      <c r="R2315" s="214">
        <v>9436</v>
      </c>
      <c r="S2315" s="215"/>
    </row>
    <row r="2316" spans="16:19">
      <c r="P2316" s="214">
        <v>2230</v>
      </c>
      <c r="Q2316" s="214">
        <v>2457.04</v>
      </c>
      <c r="R2316" s="214">
        <v>9436</v>
      </c>
      <c r="S2316" s="215"/>
    </row>
    <row r="2317" spans="16:19">
      <c r="P2317" s="214">
        <v>2230</v>
      </c>
      <c r="Q2317" s="214">
        <v>2457.04</v>
      </c>
      <c r="R2317" s="214">
        <v>9436</v>
      </c>
      <c r="S2317" s="215"/>
    </row>
    <row r="2318" spans="16:19">
      <c r="P2318" s="214">
        <v>2230</v>
      </c>
      <c r="Q2318" s="214">
        <v>2457.04</v>
      </c>
      <c r="R2318" s="214">
        <v>9436</v>
      </c>
      <c r="S2318" s="215"/>
    </row>
    <row r="2319" spans="16:19">
      <c r="P2319" s="214">
        <v>2230</v>
      </c>
      <c r="Q2319" s="214">
        <v>2457.04</v>
      </c>
      <c r="R2319" s="214">
        <v>9436</v>
      </c>
      <c r="S2319" s="215"/>
    </row>
    <row r="2320" spans="16:19">
      <c r="P2320" s="214">
        <v>2230</v>
      </c>
      <c r="Q2320" s="214">
        <v>2457.04</v>
      </c>
      <c r="R2320" s="214">
        <v>9436</v>
      </c>
      <c r="S2320" s="215"/>
    </row>
    <row r="2321" spans="16:19">
      <c r="P2321" s="214">
        <v>2230</v>
      </c>
      <c r="Q2321" s="214">
        <v>2457.04</v>
      </c>
      <c r="R2321" s="214">
        <v>9436</v>
      </c>
      <c r="S2321" s="215"/>
    </row>
    <row r="2322" spans="16:19">
      <c r="P2322" s="214">
        <v>2230</v>
      </c>
      <c r="Q2322" s="214">
        <v>2457.04</v>
      </c>
      <c r="R2322" s="214">
        <v>9436</v>
      </c>
      <c r="S2322" s="215"/>
    </row>
    <row r="2323" spans="16:19">
      <c r="P2323" s="214">
        <v>2230</v>
      </c>
      <c r="Q2323" s="214">
        <v>2457.04</v>
      </c>
      <c r="R2323" s="214">
        <v>9436</v>
      </c>
      <c r="S2323" s="215"/>
    </row>
    <row r="2324" spans="16:19">
      <c r="P2324" s="214">
        <v>2230</v>
      </c>
      <c r="Q2324" s="214">
        <v>2457.04</v>
      </c>
      <c r="R2324" s="214">
        <v>9436</v>
      </c>
      <c r="S2324" s="215"/>
    </row>
    <row r="2325" spans="16:19">
      <c r="P2325" s="214">
        <v>2230</v>
      </c>
      <c r="Q2325" s="214">
        <v>2457.04</v>
      </c>
      <c r="R2325" s="214">
        <v>9436</v>
      </c>
      <c r="S2325" s="215"/>
    </row>
    <row r="2326" spans="16:19">
      <c r="P2326" s="214">
        <v>2230</v>
      </c>
      <c r="Q2326" s="214">
        <v>2457.04</v>
      </c>
      <c r="R2326" s="214">
        <v>9436</v>
      </c>
      <c r="S2326" s="215"/>
    </row>
    <row r="2327" spans="16:19">
      <c r="P2327" s="214">
        <v>2230</v>
      </c>
      <c r="Q2327" s="214">
        <v>2457.04</v>
      </c>
      <c r="R2327" s="214">
        <v>9436</v>
      </c>
      <c r="S2327" s="215"/>
    </row>
    <row r="2328" spans="16:19">
      <c r="P2328" s="214">
        <v>2230</v>
      </c>
      <c r="Q2328" s="214">
        <v>2457.04</v>
      </c>
      <c r="R2328" s="214">
        <v>9436</v>
      </c>
      <c r="S2328" s="215"/>
    </row>
    <row r="2329" spans="16:19">
      <c r="P2329" s="214">
        <v>2230</v>
      </c>
      <c r="Q2329" s="214">
        <v>2457.04</v>
      </c>
      <c r="R2329" s="214">
        <v>9436</v>
      </c>
      <c r="S2329" s="215"/>
    </row>
    <row r="2330" spans="16:19">
      <c r="P2330" s="214">
        <v>2230</v>
      </c>
      <c r="Q2330" s="214">
        <v>2482.13</v>
      </c>
      <c r="R2330" s="214">
        <v>9444.7000000000007</v>
      </c>
      <c r="S2330" s="215"/>
    </row>
    <row r="2331" spans="16:19">
      <c r="P2331" s="214">
        <v>2230</v>
      </c>
      <c r="Q2331" s="214">
        <v>2482.13</v>
      </c>
      <c r="R2331" s="214">
        <v>9444.7000000000007</v>
      </c>
      <c r="S2331" s="215"/>
    </row>
    <row r="2332" spans="16:19">
      <c r="P2332" s="214">
        <v>2230</v>
      </c>
      <c r="Q2332" s="214">
        <v>2482.13</v>
      </c>
      <c r="R2332" s="214">
        <v>9444.7000000000007</v>
      </c>
      <c r="S2332" s="215"/>
    </row>
    <row r="2333" spans="16:19">
      <c r="P2333" s="214">
        <v>2230</v>
      </c>
      <c r="Q2333" s="214">
        <v>2482.13</v>
      </c>
      <c r="R2333" s="214">
        <v>9444.7000000000007</v>
      </c>
      <c r="S2333" s="215"/>
    </row>
    <row r="2334" spans="16:19">
      <c r="P2334" s="214">
        <v>2230</v>
      </c>
      <c r="Q2334" s="214">
        <v>2482.13</v>
      </c>
      <c r="R2334" s="214">
        <v>9444.7000000000007</v>
      </c>
      <c r="S2334" s="215"/>
    </row>
    <row r="2335" spans="16:19">
      <c r="P2335" s="214">
        <v>2230</v>
      </c>
      <c r="Q2335" s="214">
        <v>2482.13</v>
      </c>
      <c r="R2335" s="214">
        <v>9444.7000000000007</v>
      </c>
      <c r="S2335" s="215"/>
    </row>
    <row r="2336" spans="16:19">
      <c r="P2336" s="214">
        <v>2230</v>
      </c>
      <c r="Q2336" s="214">
        <v>2482.13</v>
      </c>
      <c r="R2336" s="214">
        <v>9444.7000000000007</v>
      </c>
      <c r="S2336" s="215"/>
    </row>
    <row r="2337" spans="16:19">
      <c r="P2337" s="214">
        <v>2230</v>
      </c>
      <c r="Q2337" s="214">
        <v>2482.13</v>
      </c>
      <c r="R2337" s="214">
        <v>9444.7000000000007</v>
      </c>
      <c r="S2337" s="215"/>
    </row>
    <row r="2338" spans="16:19">
      <c r="P2338" s="214">
        <v>2230</v>
      </c>
      <c r="Q2338" s="214">
        <v>2482.13</v>
      </c>
      <c r="R2338" s="214">
        <v>9444.7000000000007</v>
      </c>
      <c r="S2338" s="215"/>
    </row>
    <row r="2339" spans="16:19">
      <c r="P2339" s="214">
        <v>2230</v>
      </c>
      <c r="Q2339" s="214">
        <v>2482.13</v>
      </c>
      <c r="R2339" s="214">
        <v>9444.7000000000007</v>
      </c>
      <c r="S2339" s="215"/>
    </row>
    <row r="2340" spans="16:19">
      <c r="P2340" s="214">
        <v>2230</v>
      </c>
      <c r="Q2340" s="214">
        <v>2482.13</v>
      </c>
      <c r="R2340" s="214">
        <v>9444.7000000000007</v>
      </c>
      <c r="S2340" s="215"/>
    </row>
    <row r="2341" spans="16:19">
      <c r="P2341" s="214">
        <v>2230</v>
      </c>
      <c r="Q2341" s="214">
        <v>2482.13</v>
      </c>
      <c r="R2341" s="214">
        <v>9444.7000000000007</v>
      </c>
      <c r="S2341" s="215"/>
    </row>
    <row r="2342" spans="16:19">
      <c r="P2342" s="214">
        <v>2230</v>
      </c>
      <c r="Q2342" s="214">
        <v>2482.13</v>
      </c>
      <c r="R2342" s="214">
        <v>9444.7000000000007</v>
      </c>
      <c r="S2342" s="215"/>
    </row>
    <row r="2343" spans="16:19">
      <c r="P2343" s="214">
        <v>2230</v>
      </c>
      <c r="Q2343" s="214">
        <v>2482.13</v>
      </c>
      <c r="R2343" s="214">
        <v>9444.7000000000007</v>
      </c>
      <c r="S2343" s="215"/>
    </row>
    <row r="2344" spans="16:19">
      <c r="P2344" s="214">
        <v>2230</v>
      </c>
      <c r="Q2344" s="214">
        <v>2482.13</v>
      </c>
      <c r="R2344" s="214">
        <v>9444.7000000000007</v>
      </c>
      <c r="S2344" s="215"/>
    </row>
    <row r="2345" spans="16:19">
      <c r="P2345" s="214">
        <v>2230</v>
      </c>
      <c r="Q2345" s="214">
        <v>2482.13</v>
      </c>
      <c r="R2345" s="214">
        <v>9444.7000000000007</v>
      </c>
      <c r="S2345" s="215"/>
    </row>
    <row r="2346" spans="16:19">
      <c r="P2346" s="214">
        <v>2230</v>
      </c>
      <c r="Q2346" s="214">
        <v>2482.13</v>
      </c>
      <c r="R2346" s="214">
        <v>9444.7000000000007</v>
      </c>
      <c r="S2346" s="215"/>
    </row>
    <row r="2347" spans="16:19">
      <c r="P2347" s="214">
        <v>2230</v>
      </c>
      <c r="Q2347" s="214">
        <v>2482.13</v>
      </c>
      <c r="R2347" s="214">
        <v>9444.7000000000007</v>
      </c>
      <c r="S2347" s="215"/>
    </row>
    <row r="2348" spans="16:19">
      <c r="P2348" s="214">
        <v>2230</v>
      </c>
      <c r="Q2348" s="214">
        <v>2482.13</v>
      </c>
      <c r="R2348" s="214">
        <v>9444.7000000000007</v>
      </c>
      <c r="S2348" s="215"/>
    </row>
    <row r="2349" spans="16:19">
      <c r="P2349" s="214">
        <v>2230</v>
      </c>
      <c r="Q2349" s="214">
        <v>2482.13</v>
      </c>
      <c r="R2349" s="214">
        <v>9444.7000000000007</v>
      </c>
      <c r="S2349" s="215"/>
    </row>
    <row r="2350" spans="16:19">
      <c r="P2350" s="214">
        <v>2230</v>
      </c>
      <c r="Q2350" s="214">
        <v>2482.13</v>
      </c>
      <c r="R2350" s="214">
        <v>9444.7000000000007</v>
      </c>
      <c r="S2350" s="215"/>
    </row>
    <row r="2351" spans="16:19">
      <c r="P2351" s="214">
        <v>2230</v>
      </c>
      <c r="Q2351" s="214">
        <v>2482.13</v>
      </c>
      <c r="R2351" s="214">
        <v>9444.7000000000007</v>
      </c>
      <c r="S2351" s="215"/>
    </row>
    <row r="2352" spans="16:19">
      <c r="P2352" s="214">
        <v>2230</v>
      </c>
      <c r="Q2352" s="214">
        <v>2482.13</v>
      </c>
      <c r="R2352" s="214">
        <v>9444.7000000000007</v>
      </c>
      <c r="S2352" s="215"/>
    </row>
    <row r="2353" spans="16:19">
      <c r="P2353" s="214">
        <v>2240</v>
      </c>
      <c r="Q2353" s="214">
        <v>2433.63</v>
      </c>
      <c r="R2353" s="214">
        <v>9368</v>
      </c>
      <c r="S2353" s="215"/>
    </row>
    <row r="2354" spans="16:19">
      <c r="P2354" s="214">
        <v>2240</v>
      </c>
      <c r="Q2354" s="214">
        <v>2433.63</v>
      </c>
      <c r="R2354" s="214">
        <v>9368</v>
      </c>
      <c r="S2354" s="215"/>
    </row>
    <row r="2355" spans="16:19">
      <c r="P2355" s="214">
        <v>2240</v>
      </c>
      <c r="Q2355" s="214">
        <v>2433.63</v>
      </c>
      <c r="R2355" s="214">
        <v>9368</v>
      </c>
      <c r="S2355" s="215"/>
    </row>
    <row r="2356" spans="16:19">
      <c r="P2356" s="214">
        <v>2240</v>
      </c>
      <c r="Q2356" s="214">
        <v>2433.63</v>
      </c>
      <c r="R2356" s="214">
        <v>9368</v>
      </c>
      <c r="S2356" s="215"/>
    </row>
    <row r="2357" spans="16:19">
      <c r="P2357" s="214">
        <v>2240</v>
      </c>
      <c r="Q2357" s="214">
        <v>2433.63</v>
      </c>
      <c r="R2357" s="214">
        <v>9368</v>
      </c>
      <c r="S2357" s="215"/>
    </row>
    <row r="2358" spans="16:19">
      <c r="P2358" s="214">
        <v>2240</v>
      </c>
      <c r="Q2358" s="214">
        <v>2433.63</v>
      </c>
      <c r="R2358" s="214">
        <v>9368</v>
      </c>
      <c r="S2358" s="215"/>
    </row>
    <row r="2359" spans="16:19">
      <c r="P2359" s="214">
        <v>2240</v>
      </c>
      <c r="Q2359" s="214">
        <v>2433.63</v>
      </c>
      <c r="R2359" s="214">
        <v>9368</v>
      </c>
      <c r="S2359" s="215"/>
    </row>
    <row r="2360" spans="16:19">
      <c r="P2360" s="214">
        <v>2240</v>
      </c>
      <c r="Q2360" s="214">
        <v>2433.63</v>
      </c>
      <c r="R2360" s="214">
        <v>9368</v>
      </c>
      <c r="S2360" s="215"/>
    </row>
    <row r="2361" spans="16:19">
      <c r="P2361" s="214">
        <v>2240</v>
      </c>
      <c r="Q2361" s="214">
        <v>2433.63</v>
      </c>
      <c r="R2361" s="214">
        <v>9368</v>
      </c>
      <c r="S2361" s="215"/>
    </row>
    <row r="2362" spans="16:19">
      <c r="P2362" s="214">
        <v>2240</v>
      </c>
      <c r="Q2362" s="214">
        <v>2433.63</v>
      </c>
      <c r="R2362" s="214">
        <v>9368</v>
      </c>
      <c r="S2362" s="215"/>
    </row>
    <row r="2363" spans="16:19">
      <c r="P2363" s="214">
        <v>2240</v>
      </c>
      <c r="Q2363" s="214">
        <v>2433.63</v>
      </c>
      <c r="R2363" s="214">
        <v>9368</v>
      </c>
      <c r="S2363" s="215"/>
    </row>
    <row r="2364" spans="16:19">
      <c r="P2364" s="214">
        <v>2240</v>
      </c>
      <c r="Q2364" s="214">
        <v>2433.63</v>
      </c>
      <c r="R2364" s="214">
        <v>9368</v>
      </c>
      <c r="S2364" s="215"/>
    </row>
    <row r="2365" spans="16:19">
      <c r="P2365" s="214">
        <v>2240</v>
      </c>
      <c r="Q2365" s="214">
        <v>2433.63</v>
      </c>
      <c r="R2365" s="214">
        <v>9368</v>
      </c>
      <c r="S2365" s="215"/>
    </row>
    <row r="2366" spans="16:19">
      <c r="P2366" s="214">
        <v>2240</v>
      </c>
      <c r="Q2366" s="214">
        <v>2433.63</v>
      </c>
      <c r="R2366" s="214">
        <v>9368</v>
      </c>
      <c r="S2366" s="215"/>
    </row>
    <row r="2367" spans="16:19">
      <c r="P2367" s="214">
        <v>2240</v>
      </c>
      <c r="Q2367" s="214">
        <v>2433.63</v>
      </c>
      <c r="R2367" s="214">
        <v>9368</v>
      </c>
      <c r="S2367" s="215"/>
    </row>
    <row r="2368" spans="16:19">
      <c r="P2368" s="214">
        <v>2240</v>
      </c>
      <c r="Q2368" s="214">
        <v>2433.63</v>
      </c>
      <c r="R2368" s="214">
        <v>9368</v>
      </c>
      <c r="S2368" s="215"/>
    </row>
    <row r="2369" spans="16:19">
      <c r="P2369" s="214">
        <v>2240</v>
      </c>
      <c r="Q2369" s="214">
        <v>2433.63</v>
      </c>
      <c r="R2369" s="214">
        <v>9368</v>
      </c>
      <c r="S2369" s="215"/>
    </row>
    <row r="2370" spans="16:19">
      <c r="P2370" s="214">
        <v>2240</v>
      </c>
      <c r="Q2370" s="214">
        <v>2433.63</v>
      </c>
      <c r="R2370" s="214">
        <v>9368</v>
      </c>
      <c r="S2370" s="215"/>
    </row>
    <row r="2371" spans="16:19">
      <c r="P2371" s="214">
        <v>2240</v>
      </c>
      <c r="Q2371" s="214">
        <v>2433.63</v>
      </c>
      <c r="R2371" s="214">
        <v>9368</v>
      </c>
      <c r="S2371" s="215"/>
    </row>
    <row r="2372" spans="16:19">
      <c r="P2372" s="214">
        <v>2240</v>
      </c>
      <c r="Q2372" s="214">
        <v>2433.63</v>
      </c>
      <c r="R2372" s="214">
        <v>9368</v>
      </c>
      <c r="S2372" s="215"/>
    </row>
    <row r="2373" spans="16:19">
      <c r="P2373" s="214">
        <v>2240</v>
      </c>
      <c r="Q2373" s="214">
        <v>2433.63</v>
      </c>
      <c r="R2373" s="214">
        <v>9368</v>
      </c>
      <c r="S2373" s="215"/>
    </row>
    <row r="2374" spans="16:19">
      <c r="P2374" s="214">
        <v>2240</v>
      </c>
      <c r="Q2374" s="214">
        <v>2409.88</v>
      </c>
      <c r="R2374" s="214">
        <v>9367.7999999999993</v>
      </c>
      <c r="S2374" s="215"/>
    </row>
    <row r="2375" spans="16:19">
      <c r="P2375" s="214">
        <v>2240</v>
      </c>
      <c r="Q2375" s="214">
        <v>2409.88</v>
      </c>
      <c r="R2375" s="214">
        <v>9367.7999999999993</v>
      </c>
      <c r="S2375" s="215"/>
    </row>
    <row r="2376" spans="16:19">
      <c r="P2376" s="214">
        <v>2240</v>
      </c>
      <c r="Q2376" s="214">
        <v>2409.88</v>
      </c>
      <c r="R2376" s="214">
        <v>9367.7999999999993</v>
      </c>
      <c r="S2376" s="215"/>
    </row>
    <row r="2377" spans="16:19">
      <c r="P2377" s="214">
        <v>2240</v>
      </c>
      <c r="Q2377" s="214">
        <v>2409.88</v>
      </c>
      <c r="R2377" s="214">
        <v>9367.7999999999993</v>
      </c>
      <c r="S2377" s="215"/>
    </row>
    <row r="2378" spans="16:19">
      <c r="P2378" s="214">
        <v>2240</v>
      </c>
      <c r="Q2378" s="214">
        <v>2409.88</v>
      </c>
      <c r="R2378" s="214">
        <v>9367.7999999999993</v>
      </c>
      <c r="S2378" s="215"/>
    </row>
    <row r="2379" spans="16:19">
      <c r="P2379" s="214">
        <v>2240</v>
      </c>
      <c r="Q2379" s="214">
        <v>2409.88</v>
      </c>
      <c r="R2379" s="214">
        <v>9367.7999999999993</v>
      </c>
      <c r="S2379" s="215"/>
    </row>
    <row r="2380" spans="16:19">
      <c r="P2380" s="214">
        <v>2240</v>
      </c>
      <c r="Q2380" s="214">
        <v>2409.88</v>
      </c>
      <c r="R2380" s="214">
        <v>9367.7999999999993</v>
      </c>
      <c r="S2380" s="215"/>
    </row>
    <row r="2381" spans="16:19">
      <c r="P2381" s="214">
        <v>2240</v>
      </c>
      <c r="Q2381" s="214">
        <v>2409.88</v>
      </c>
      <c r="R2381" s="214">
        <v>9367.7999999999993</v>
      </c>
      <c r="S2381" s="215"/>
    </row>
    <row r="2382" spans="16:19">
      <c r="P2382" s="214">
        <v>2240</v>
      </c>
      <c r="Q2382" s="214">
        <v>2409.88</v>
      </c>
      <c r="R2382" s="214">
        <v>9367.7999999999993</v>
      </c>
      <c r="S2382" s="215"/>
    </row>
    <row r="2383" spans="16:19">
      <c r="P2383" s="214">
        <v>2240</v>
      </c>
      <c r="Q2383" s="214">
        <v>2409.88</v>
      </c>
      <c r="R2383" s="214">
        <v>9367.7999999999993</v>
      </c>
      <c r="S2383" s="215"/>
    </row>
    <row r="2384" spans="16:19">
      <c r="P2384" s="214">
        <v>2240</v>
      </c>
      <c r="Q2384" s="214">
        <v>2409.88</v>
      </c>
      <c r="R2384" s="214">
        <v>9367.7999999999993</v>
      </c>
      <c r="S2384" s="215"/>
    </row>
    <row r="2385" spans="16:19">
      <c r="P2385" s="214">
        <v>2240</v>
      </c>
      <c r="Q2385" s="214">
        <v>2409.88</v>
      </c>
      <c r="R2385" s="214">
        <v>9367.7999999999993</v>
      </c>
      <c r="S2385" s="215"/>
    </row>
    <row r="2386" spans="16:19">
      <c r="P2386" s="214">
        <v>2240</v>
      </c>
      <c r="Q2386" s="214">
        <v>2409.88</v>
      </c>
      <c r="R2386" s="214">
        <v>9367.7999999999993</v>
      </c>
      <c r="S2386" s="215"/>
    </row>
    <row r="2387" spans="16:19">
      <c r="P2387" s="214">
        <v>2240</v>
      </c>
      <c r="Q2387" s="214">
        <v>2409.88</v>
      </c>
      <c r="R2387" s="214">
        <v>9367.7999999999993</v>
      </c>
      <c r="S2387" s="215"/>
    </row>
    <row r="2388" spans="16:19">
      <c r="P2388" s="214">
        <v>2240</v>
      </c>
      <c r="Q2388" s="214">
        <v>2409.88</v>
      </c>
      <c r="R2388" s="214">
        <v>9367.7999999999993</v>
      </c>
      <c r="S2388" s="215"/>
    </row>
    <row r="2389" spans="16:19">
      <c r="P2389" s="214">
        <v>2240</v>
      </c>
      <c r="Q2389" s="214">
        <v>2409.88</v>
      </c>
      <c r="R2389" s="214">
        <v>9367.7999999999993</v>
      </c>
      <c r="S2389" s="215"/>
    </row>
    <row r="2390" spans="16:19">
      <c r="P2390" s="214">
        <v>2240</v>
      </c>
      <c r="Q2390" s="214">
        <v>2409.88</v>
      </c>
      <c r="R2390" s="214">
        <v>9367.7999999999993</v>
      </c>
      <c r="S2390" s="215"/>
    </row>
    <row r="2391" spans="16:19">
      <c r="P2391" s="214">
        <v>2240</v>
      </c>
      <c r="Q2391" s="214">
        <v>2409.88</v>
      </c>
      <c r="R2391" s="214">
        <v>9367.7999999999993</v>
      </c>
      <c r="S2391" s="215"/>
    </row>
    <row r="2392" spans="16:19">
      <c r="P2392" s="214">
        <v>2240</v>
      </c>
      <c r="Q2392" s="214">
        <v>2409.88</v>
      </c>
      <c r="R2392" s="214">
        <v>9367.7999999999993</v>
      </c>
      <c r="S2392" s="215"/>
    </row>
    <row r="2393" spans="16:19">
      <c r="P2393" s="214">
        <v>2240</v>
      </c>
      <c r="Q2393" s="214">
        <v>2409.88</v>
      </c>
      <c r="R2393" s="214">
        <v>9367.7999999999993</v>
      </c>
      <c r="S2393" s="215"/>
    </row>
    <row r="2394" spans="16:19">
      <c r="P2394" s="214">
        <v>2240</v>
      </c>
      <c r="Q2394" s="214">
        <v>2409.88</v>
      </c>
      <c r="R2394" s="214">
        <v>9367.7999999999993</v>
      </c>
      <c r="S2394" s="215"/>
    </row>
    <row r="2395" spans="16:19">
      <c r="P2395" s="214">
        <v>2240</v>
      </c>
      <c r="Q2395" s="214">
        <v>2409.88</v>
      </c>
      <c r="R2395" s="214">
        <v>9367.7999999999993</v>
      </c>
      <c r="S2395" s="215"/>
    </row>
    <row r="2396" spans="16:19">
      <c r="P2396" s="214">
        <v>2240</v>
      </c>
      <c r="Q2396" s="214">
        <v>2400.86</v>
      </c>
      <c r="R2396" s="214">
        <v>9259.1</v>
      </c>
      <c r="S2396" s="215"/>
    </row>
    <row r="2397" spans="16:19">
      <c r="P2397" s="214">
        <v>2240</v>
      </c>
      <c r="Q2397" s="214">
        <v>2400.86</v>
      </c>
      <c r="R2397" s="214">
        <v>9259.1</v>
      </c>
      <c r="S2397" s="215"/>
    </row>
    <row r="2398" spans="16:19">
      <c r="P2398" s="214">
        <v>2240</v>
      </c>
      <c r="Q2398" s="214">
        <v>2400.86</v>
      </c>
      <c r="R2398" s="214">
        <v>9259.1</v>
      </c>
      <c r="S2398" s="215"/>
    </row>
    <row r="2399" spans="16:19">
      <c r="P2399" s="214">
        <v>2240</v>
      </c>
      <c r="Q2399" s="214">
        <v>2400.86</v>
      </c>
      <c r="R2399" s="214">
        <v>9259.1</v>
      </c>
      <c r="S2399" s="215"/>
    </row>
    <row r="2400" spans="16:19">
      <c r="P2400" s="214">
        <v>2240</v>
      </c>
      <c r="Q2400" s="214">
        <v>2400.86</v>
      </c>
      <c r="R2400" s="214">
        <v>9259.1</v>
      </c>
      <c r="S2400" s="215"/>
    </row>
    <row r="2401" spans="16:19">
      <c r="P2401" s="214">
        <v>2240</v>
      </c>
      <c r="Q2401" s="214">
        <v>2400.86</v>
      </c>
      <c r="R2401" s="214">
        <v>9259.1</v>
      </c>
      <c r="S2401" s="215"/>
    </row>
    <row r="2402" spans="16:19">
      <c r="P2402" s="214">
        <v>2240</v>
      </c>
      <c r="Q2402" s="214">
        <v>2400.86</v>
      </c>
      <c r="R2402" s="214">
        <v>9259.1</v>
      </c>
      <c r="S2402" s="215"/>
    </row>
    <row r="2403" spans="16:19">
      <c r="P2403" s="214">
        <v>2240</v>
      </c>
      <c r="Q2403" s="214">
        <v>2400.86</v>
      </c>
      <c r="R2403" s="214">
        <v>9259.1</v>
      </c>
      <c r="S2403" s="215"/>
    </row>
    <row r="2404" spans="16:19">
      <c r="P2404" s="214">
        <v>2240</v>
      </c>
      <c r="Q2404" s="214">
        <v>2400.86</v>
      </c>
      <c r="R2404" s="214">
        <v>9259.1</v>
      </c>
      <c r="S2404" s="215"/>
    </row>
    <row r="2405" spans="16:19">
      <c r="P2405" s="214">
        <v>2240</v>
      </c>
      <c r="Q2405" s="214">
        <v>2400.86</v>
      </c>
      <c r="R2405" s="214">
        <v>9259.1</v>
      </c>
      <c r="S2405" s="215"/>
    </row>
    <row r="2406" spans="16:19">
      <c r="P2406" s="214">
        <v>2240</v>
      </c>
      <c r="Q2406" s="214">
        <v>2400.86</v>
      </c>
      <c r="R2406" s="214">
        <v>9259.1</v>
      </c>
      <c r="S2406" s="215"/>
    </row>
    <row r="2407" spans="16:19">
      <c r="P2407" s="214">
        <v>2240</v>
      </c>
      <c r="Q2407" s="214">
        <v>2400.86</v>
      </c>
      <c r="R2407" s="214">
        <v>9259.1</v>
      </c>
      <c r="S2407" s="215"/>
    </row>
    <row r="2408" spans="16:19">
      <c r="P2408" s="214">
        <v>2240</v>
      </c>
      <c r="Q2408" s="214">
        <v>2400.86</v>
      </c>
      <c r="R2408" s="214">
        <v>9259.1</v>
      </c>
      <c r="S2408" s="215"/>
    </row>
    <row r="2409" spans="16:19">
      <c r="P2409" s="214">
        <v>2240</v>
      </c>
      <c r="Q2409" s="214">
        <v>2400.86</v>
      </c>
      <c r="R2409" s="214">
        <v>9259.1</v>
      </c>
      <c r="S2409" s="215"/>
    </row>
    <row r="2410" spans="16:19">
      <c r="P2410" s="214">
        <v>2240</v>
      </c>
      <c r="Q2410" s="214">
        <v>2400.86</v>
      </c>
      <c r="R2410" s="214">
        <v>9259.1</v>
      </c>
      <c r="S2410" s="215"/>
    </row>
    <row r="2411" spans="16:19">
      <c r="P2411" s="214">
        <v>2240</v>
      </c>
      <c r="Q2411" s="214">
        <v>2400.86</v>
      </c>
      <c r="R2411" s="214">
        <v>9259.1</v>
      </c>
      <c r="S2411" s="215"/>
    </row>
    <row r="2412" spans="16:19">
      <c r="P2412" s="214">
        <v>2240</v>
      </c>
      <c r="Q2412" s="214">
        <v>2400.86</v>
      </c>
      <c r="R2412" s="214">
        <v>9259.1</v>
      </c>
      <c r="S2412" s="215"/>
    </row>
    <row r="2413" spans="16:19">
      <c r="P2413" s="214">
        <v>2240</v>
      </c>
      <c r="Q2413" s="214">
        <v>2400.86</v>
      </c>
      <c r="R2413" s="214">
        <v>9259.1</v>
      </c>
      <c r="S2413" s="215"/>
    </row>
    <row r="2414" spans="16:19">
      <c r="P2414" s="214">
        <v>2240</v>
      </c>
      <c r="Q2414" s="214">
        <v>2400.86</v>
      </c>
      <c r="R2414" s="214">
        <v>9259.1</v>
      </c>
      <c r="S2414" s="215"/>
    </row>
    <row r="2415" spans="16:19">
      <c r="P2415" s="214">
        <v>2240</v>
      </c>
      <c r="Q2415" s="214">
        <v>2400.86</v>
      </c>
      <c r="R2415" s="214">
        <v>9259.1</v>
      </c>
      <c r="S2415" s="215"/>
    </row>
    <row r="2416" spans="16:19">
      <c r="P2416" s="214">
        <v>2240</v>
      </c>
      <c r="Q2416" s="214">
        <v>2400.86</v>
      </c>
      <c r="R2416" s="214">
        <v>9259.1</v>
      </c>
      <c r="S2416" s="215"/>
    </row>
    <row r="2417" spans="16:19">
      <c r="P2417" s="214">
        <v>2240</v>
      </c>
      <c r="Q2417" s="214">
        <v>2400.86</v>
      </c>
      <c r="R2417" s="214">
        <v>9259.1</v>
      </c>
      <c r="S2417" s="215"/>
    </row>
    <row r="2418" spans="16:19">
      <c r="P2418" s="214">
        <v>2240</v>
      </c>
      <c r="Q2418" s="214">
        <v>2400.86</v>
      </c>
      <c r="R2418" s="214">
        <v>9259.1</v>
      </c>
      <c r="S2418" s="215"/>
    </row>
    <row r="2419" spans="16:19">
      <c r="P2419" s="214">
        <v>2050</v>
      </c>
      <c r="Q2419" s="214">
        <v>2331.81</v>
      </c>
      <c r="R2419" s="214">
        <v>9557.7000000000007</v>
      </c>
      <c r="S2419" s="215"/>
    </row>
    <row r="2420" spans="16:19">
      <c r="P2420" s="214">
        <v>2050</v>
      </c>
      <c r="Q2420" s="214">
        <v>2331.81</v>
      </c>
      <c r="R2420" s="214">
        <v>9557.7000000000007</v>
      </c>
      <c r="S2420" s="215"/>
    </row>
    <row r="2421" spans="16:19">
      <c r="P2421" s="214">
        <v>2050</v>
      </c>
      <c r="Q2421" s="214">
        <v>2331.81</v>
      </c>
      <c r="R2421" s="214">
        <v>9557.7000000000007</v>
      </c>
      <c r="S2421" s="215"/>
    </row>
    <row r="2422" spans="16:19">
      <c r="P2422" s="214">
        <v>2050</v>
      </c>
      <c r="Q2422" s="214">
        <v>2331.81</v>
      </c>
      <c r="R2422" s="214">
        <v>9557.7000000000007</v>
      </c>
      <c r="S2422" s="215"/>
    </row>
    <row r="2423" spans="16:19">
      <c r="P2423" s="214">
        <v>2050</v>
      </c>
      <c r="Q2423" s="214">
        <v>2331.81</v>
      </c>
      <c r="R2423" s="214">
        <v>9557.7000000000007</v>
      </c>
      <c r="S2423" s="215"/>
    </row>
    <row r="2424" spans="16:19">
      <c r="P2424" s="214">
        <v>2050</v>
      </c>
      <c r="Q2424" s="214">
        <v>2331.81</v>
      </c>
      <c r="R2424" s="214">
        <v>9557.7000000000007</v>
      </c>
      <c r="S2424" s="215"/>
    </row>
    <row r="2425" spans="16:19">
      <c r="P2425" s="214">
        <v>2050</v>
      </c>
      <c r="Q2425" s="214">
        <v>2331.81</v>
      </c>
      <c r="R2425" s="214">
        <v>9557.7000000000007</v>
      </c>
      <c r="S2425" s="215"/>
    </row>
    <row r="2426" spans="16:19">
      <c r="P2426" s="214">
        <v>2050</v>
      </c>
      <c r="Q2426" s="214">
        <v>2331.81</v>
      </c>
      <c r="R2426" s="214">
        <v>9557.7000000000007</v>
      </c>
      <c r="S2426" s="215"/>
    </row>
    <row r="2427" spans="16:19">
      <c r="P2427" s="214">
        <v>2050</v>
      </c>
      <c r="Q2427" s="214">
        <v>2331.81</v>
      </c>
      <c r="R2427" s="214">
        <v>9557.7000000000007</v>
      </c>
      <c r="S2427" s="215"/>
    </row>
    <row r="2428" spans="16:19">
      <c r="P2428" s="214">
        <v>2050</v>
      </c>
      <c r="Q2428" s="214">
        <v>2331.81</v>
      </c>
      <c r="R2428" s="214">
        <v>9557.7000000000007</v>
      </c>
      <c r="S2428" s="215"/>
    </row>
    <row r="2429" spans="16:19">
      <c r="P2429" s="214">
        <v>2050</v>
      </c>
      <c r="Q2429" s="214">
        <v>2331.81</v>
      </c>
      <c r="R2429" s="214">
        <v>9557.7000000000007</v>
      </c>
      <c r="S2429" s="215"/>
    </row>
    <row r="2430" spans="16:19">
      <c r="P2430" s="214">
        <v>2050</v>
      </c>
      <c r="Q2430" s="214">
        <v>2331.81</v>
      </c>
      <c r="R2430" s="214">
        <v>9557.7000000000007</v>
      </c>
      <c r="S2430" s="215"/>
    </row>
    <row r="2431" spans="16:19">
      <c r="P2431" s="214">
        <v>2050</v>
      </c>
      <c r="Q2431" s="214">
        <v>2331.81</v>
      </c>
      <c r="R2431" s="214">
        <v>9557.7000000000007</v>
      </c>
      <c r="S2431" s="215"/>
    </row>
    <row r="2432" spans="16:19">
      <c r="P2432" s="214">
        <v>2050</v>
      </c>
      <c r="Q2432" s="214">
        <v>2331.81</v>
      </c>
      <c r="R2432" s="214">
        <v>9557.7000000000007</v>
      </c>
      <c r="S2432" s="215"/>
    </row>
    <row r="2433" spans="16:19">
      <c r="P2433" s="214">
        <v>2050</v>
      </c>
      <c r="Q2433" s="214">
        <v>2331.81</v>
      </c>
      <c r="R2433" s="214">
        <v>9557.7000000000007</v>
      </c>
      <c r="S2433" s="215"/>
    </row>
    <row r="2434" spans="16:19">
      <c r="P2434" s="214">
        <v>2050</v>
      </c>
      <c r="Q2434" s="214">
        <v>2331.81</v>
      </c>
      <c r="R2434" s="214">
        <v>9557.7000000000007</v>
      </c>
      <c r="S2434" s="215"/>
    </row>
    <row r="2435" spans="16:19">
      <c r="P2435" s="214">
        <v>2050</v>
      </c>
      <c r="Q2435" s="214">
        <v>2331.81</v>
      </c>
      <c r="R2435" s="214">
        <v>9557.7000000000007</v>
      </c>
      <c r="S2435" s="215"/>
    </row>
    <row r="2436" spans="16:19">
      <c r="P2436" s="214">
        <v>2050</v>
      </c>
      <c r="Q2436" s="214">
        <v>2331.81</v>
      </c>
      <c r="R2436" s="214">
        <v>9557.7000000000007</v>
      </c>
      <c r="S2436" s="215"/>
    </row>
    <row r="2437" spans="16:19">
      <c r="P2437" s="214">
        <v>2050</v>
      </c>
      <c r="Q2437" s="214">
        <v>2331.81</v>
      </c>
      <c r="R2437" s="214">
        <v>9557.7000000000007</v>
      </c>
      <c r="S2437" s="215"/>
    </row>
    <row r="2438" spans="16:19">
      <c r="P2438" s="214">
        <v>2050</v>
      </c>
      <c r="Q2438" s="214">
        <v>2331.81</v>
      </c>
      <c r="R2438" s="214">
        <v>9557.7000000000007</v>
      </c>
      <c r="S2438" s="215"/>
    </row>
    <row r="2439" spans="16:19">
      <c r="P2439" s="214">
        <v>2050</v>
      </c>
      <c r="Q2439" s="214">
        <v>2276.08</v>
      </c>
      <c r="R2439" s="214">
        <v>9599</v>
      </c>
      <c r="S2439" s="215"/>
    </row>
    <row r="2440" spans="16:19">
      <c r="P2440" s="214">
        <v>2050</v>
      </c>
      <c r="Q2440" s="214">
        <v>2276.08</v>
      </c>
      <c r="R2440" s="214">
        <v>9599</v>
      </c>
      <c r="S2440" s="215"/>
    </row>
    <row r="2441" spans="16:19">
      <c r="P2441" s="214">
        <v>2050</v>
      </c>
      <c r="Q2441" s="214">
        <v>2276.08</v>
      </c>
      <c r="R2441" s="214">
        <v>9599</v>
      </c>
      <c r="S2441" s="215"/>
    </row>
    <row r="2442" spans="16:19">
      <c r="P2442" s="214">
        <v>2050</v>
      </c>
      <c r="Q2442" s="214">
        <v>2276.08</v>
      </c>
      <c r="R2442" s="214">
        <v>9599</v>
      </c>
      <c r="S2442" s="215"/>
    </row>
    <row r="2443" spans="16:19">
      <c r="P2443" s="214">
        <v>2050</v>
      </c>
      <c r="Q2443" s="214">
        <v>2276.08</v>
      </c>
      <c r="R2443" s="214">
        <v>9599</v>
      </c>
      <c r="S2443" s="215"/>
    </row>
    <row r="2444" spans="16:19">
      <c r="P2444" s="214">
        <v>2050</v>
      </c>
      <c r="Q2444" s="214">
        <v>2276.08</v>
      </c>
      <c r="R2444" s="214">
        <v>9599</v>
      </c>
      <c r="S2444" s="215"/>
    </row>
    <row r="2445" spans="16:19">
      <c r="P2445" s="214">
        <v>2050</v>
      </c>
      <c r="Q2445" s="214">
        <v>2276.08</v>
      </c>
      <c r="R2445" s="214">
        <v>9599</v>
      </c>
      <c r="S2445" s="215"/>
    </row>
    <row r="2446" spans="16:19">
      <c r="P2446" s="214">
        <v>2050</v>
      </c>
      <c r="Q2446" s="214">
        <v>2276.08</v>
      </c>
      <c r="R2446" s="214">
        <v>9599</v>
      </c>
      <c r="S2446" s="215"/>
    </row>
    <row r="2447" spans="16:19">
      <c r="P2447" s="214">
        <v>2050</v>
      </c>
      <c r="Q2447" s="214">
        <v>2276.08</v>
      </c>
      <c r="R2447" s="214">
        <v>9599</v>
      </c>
      <c r="S2447" s="215"/>
    </row>
    <row r="2448" spans="16:19">
      <c r="P2448" s="214">
        <v>2050</v>
      </c>
      <c r="Q2448" s="214">
        <v>2276.08</v>
      </c>
      <c r="R2448" s="214">
        <v>9599</v>
      </c>
      <c r="S2448" s="215"/>
    </row>
    <row r="2449" spans="16:19">
      <c r="P2449" s="214">
        <v>2050</v>
      </c>
      <c r="Q2449" s="214">
        <v>2276.08</v>
      </c>
      <c r="R2449" s="214">
        <v>9599</v>
      </c>
      <c r="S2449" s="215"/>
    </row>
    <row r="2450" spans="16:19">
      <c r="P2450" s="214">
        <v>2050</v>
      </c>
      <c r="Q2450" s="214">
        <v>2276.08</v>
      </c>
      <c r="R2450" s="214">
        <v>9599</v>
      </c>
      <c r="S2450" s="215"/>
    </row>
    <row r="2451" spans="16:19">
      <c r="P2451" s="214">
        <v>2050</v>
      </c>
      <c r="Q2451" s="214">
        <v>2276.08</v>
      </c>
      <c r="R2451" s="214">
        <v>9599</v>
      </c>
      <c r="S2451" s="215"/>
    </row>
    <row r="2452" spans="16:19">
      <c r="P2452" s="214">
        <v>2050</v>
      </c>
      <c r="Q2452" s="214">
        <v>2276.08</v>
      </c>
      <c r="R2452" s="214">
        <v>9599</v>
      </c>
      <c r="S2452" s="215"/>
    </row>
    <row r="2453" spans="16:19">
      <c r="P2453" s="214">
        <v>2050</v>
      </c>
      <c r="Q2453" s="214">
        <v>2276.08</v>
      </c>
      <c r="R2453" s="214">
        <v>9599</v>
      </c>
      <c r="S2453" s="215"/>
    </row>
    <row r="2454" spans="16:19">
      <c r="P2454" s="214">
        <v>2050</v>
      </c>
      <c r="Q2454" s="214">
        <v>2276.08</v>
      </c>
      <c r="R2454" s="214">
        <v>9599</v>
      </c>
      <c r="S2454" s="215"/>
    </row>
    <row r="2455" spans="16:19">
      <c r="P2455" s="214">
        <v>2050</v>
      </c>
      <c r="Q2455" s="214">
        <v>2276.08</v>
      </c>
      <c r="R2455" s="214">
        <v>9599</v>
      </c>
      <c r="S2455" s="215"/>
    </row>
    <row r="2456" spans="16:19">
      <c r="P2456" s="214">
        <v>2050</v>
      </c>
      <c r="Q2456" s="214">
        <v>2276.08</v>
      </c>
      <c r="R2456" s="214">
        <v>9599</v>
      </c>
      <c r="S2456" s="215"/>
    </row>
    <row r="2457" spans="16:19">
      <c r="P2457" s="214">
        <v>2050</v>
      </c>
      <c r="Q2457" s="214">
        <v>2276.08</v>
      </c>
      <c r="R2457" s="214">
        <v>9599</v>
      </c>
      <c r="S2457" s="215"/>
    </row>
    <row r="2458" spans="16:19">
      <c r="P2458" s="214">
        <v>2050</v>
      </c>
      <c r="Q2458" s="214">
        <v>2276.08</v>
      </c>
      <c r="R2458" s="214">
        <v>9599</v>
      </c>
      <c r="S2458" s="215"/>
    </row>
    <row r="2459" spans="16:19">
      <c r="P2459" s="214">
        <v>2050</v>
      </c>
      <c r="Q2459" s="214">
        <v>2276.08</v>
      </c>
      <c r="R2459" s="214">
        <v>9599</v>
      </c>
      <c r="S2459" s="215"/>
    </row>
    <row r="2460" spans="16:19">
      <c r="P2460" s="214">
        <v>2050</v>
      </c>
      <c r="Q2460" s="214">
        <v>2276.08</v>
      </c>
      <c r="R2460" s="214">
        <v>9599</v>
      </c>
      <c r="S2460" s="215"/>
    </row>
    <row r="2461" spans="16:19">
      <c r="P2461" s="214">
        <v>2050</v>
      </c>
      <c r="Q2461" s="214">
        <v>2276.08</v>
      </c>
      <c r="R2461" s="214">
        <v>9599</v>
      </c>
      <c r="S2461" s="215"/>
    </row>
    <row r="2462" spans="16:19">
      <c r="P2462" s="214">
        <v>2050</v>
      </c>
      <c r="Q2462" s="214">
        <v>2118.64</v>
      </c>
      <c r="R2462" s="214">
        <v>9449.1</v>
      </c>
      <c r="S2462" s="215"/>
    </row>
    <row r="2463" spans="16:19">
      <c r="P2463" s="214">
        <v>2050</v>
      </c>
      <c r="Q2463" s="214">
        <v>2118.64</v>
      </c>
      <c r="R2463" s="214">
        <v>9449.1</v>
      </c>
      <c r="S2463" s="215"/>
    </row>
    <row r="2464" spans="16:19">
      <c r="P2464" s="214">
        <v>2050</v>
      </c>
      <c r="Q2464" s="214">
        <v>2118.64</v>
      </c>
      <c r="R2464" s="214">
        <v>9449.1</v>
      </c>
      <c r="S2464" s="215"/>
    </row>
    <row r="2465" spans="16:19">
      <c r="P2465" s="214">
        <v>2050</v>
      </c>
      <c r="Q2465" s="214">
        <v>2118.64</v>
      </c>
      <c r="R2465" s="214">
        <v>9449.1</v>
      </c>
      <c r="S2465" s="215"/>
    </row>
    <row r="2466" spans="16:19">
      <c r="P2466" s="214">
        <v>2050</v>
      </c>
      <c r="Q2466" s="214">
        <v>2118.64</v>
      </c>
      <c r="R2466" s="214">
        <v>9449.1</v>
      </c>
      <c r="S2466" s="215"/>
    </row>
    <row r="2467" spans="16:19">
      <c r="P2467" s="214">
        <v>2050</v>
      </c>
      <c r="Q2467" s="214">
        <v>2118.64</v>
      </c>
      <c r="R2467" s="214">
        <v>9449.1</v>
      </c>
      <c r="S2467" s="215"/>
    </row>
    <row r="2468" spans="16:19">
      <c r="P2468" s="214">
        <v>2050</v>
      </c>
      <c r="Q2468" s="214">
        <v>2118.64</v>
      </c>
      <c r="R2468" s="214">
        <v>9449.1</v>
      </c>
      <c r="S2468" s="215"/>
    </row>
    <row r="2469" spans="16:19">
      <c r="P2469" s="214">
        <v>2050</v>
      </c>
      <c r="Q2469" s="214">
        <v>2118.64</v>
      </c>
      <c r="R2469" s="214">
        <v>9449.1</v>
      </c>
      <c r="S2469" s="215"/>
    </row>
    <row r="2470" spans="16:19">
      <c r="P2470" s="214">
        <v>2050</v>
      </c>
      <c r="Q2470" s="214">
        <v>2118.64</v>
      </c>
      <c r="R2470" s="214">
        <v>9449.1</v>
      </c>
      <c r="S2470" s="215"/>
    </row>
    <row r="2471" spans="16:19">
      <c r="P2471" s="214">
        <v>2050</v>
      </c>
      <c r="Q2471" s="214">
        <v>2118.64</v>
      </c>
      <c r="R2471" s="214">
        <v>9449.1</v>
      </c>
      <c r="S2471" s="215"/>
    </row>
    <row r="2472" spans="16:19">
      <c r="P2472" s="214">
        <v>2050</v>
      </c>
      <c r="Q2472" s="214">
        <v>2118.64</v>
      </c>
      <c r="R2472" s="214">
        <v>9449.1</v>
      </c>
      <c r="S2472" s="215"/>
    </row>
    <row r="2473" spans="16:19">
      <c r="P2473" s="214">
        <v>2050</v>
      </c>
      <c r="Q2473" s="214">
        <v>2118.64</v>
      </c>
      <c r="R2473" s="214">
        <v>9449.1</v>
      </c>
      <c r="S2473" s="215"/>
    </row>
    <row r="2474" spans="16:19">
      <c r="P2474" s="214">
        <v>2050</v>
      </c>
      <c r="Q2474" s="214">
        <v>2118.64</v>
      </c>
      <c r="R2474" s="214">
        <v>9449.1</v>
      </c>
      <c r="S2474" s="215"/>
    </row>
    <row r="2475" spans="16:19">
      <c r="P2475" s="214">
        <v>2050</v>
      </c>
      <c r="Q2475" s="214">
        <v>2118.64</v>
      </c>
      <c r="R2475" s="214">
        <v>9449.1</v>
      </c>
      <c r="S2475" s="215"/>
    </row>
    <row r="2476" spans="16:19">
      <c r="P2476" s="214">
        <v>2050</v>
      </c>
      <c r="Q2476" s="214">
        <v>2118.64</v>
      </c>
      <c r="R2476" s="214">
        <v>9449.1</v>
      </c>
      <c r="S2476" s="215"/>
    </row>
    <row r="2477" spans="16:19">
      <c r="P2477" s="214">
        <v>2050</v>
      </c>
      <c r="Q2477" s="214">
        <v>2118.64</v>
      </c>
      <c r="R2477" s="214">
        <v>9449.1</v>
      </c>
      <c r="S2477" s="215"/>
    </row>
    <row r="2478" spans="16:19">
      <c r="P2478" s="214">
        <v>2050</v>
      </c>
      <c r="Q2478" s="214">
        <v>2118.64</v>
      </c>
      <c r="R2478" s="214">
        <v>9449.1</v>
      </c>
      <c r="S2478" s="215"/>
    </row>
    <row r="2479" spans="16:19">
      <c r="P2479" s="214">
        <v>2050</v>
      </c>
      <c r="Q2479" s="214">
        <v>2118.64</v>
      </c>
      <c r="R2479" s="214">
        <v>9449.1</v>
      </c>
      <c r="S2479" s="215"/>
    </row>
    <row r="2480" spans="16:19">
      <c r="P2480" s="214">
        <v>2050</v>
      </c>
      <c r="Q2480" s="214">
        <v>2118.64</v>
      </c>
      <c r="R2480" s="214">
        <v>9449.1</v>
      </c>
      <c r="S2480" s="215"/>
    </row>
    <row r="2481" spans="16:19">
      <c r="P2481" s="214">
        <v>2050</v>
      </c>
      <c r="Q2481" s="214">
        <v>2118.64</v>
      </c>
      <c r="R2481" s="214">
        <v>9449.1</v>
      </c>
      <c r="S2481" s="215"/>
    </row>
    <row r="2482" spans="16:19">
      <c r="P2482" s="214">
        <v>2050</v>
      </c>
      <c r="Q2482" s="214">
        <v>2118.64</v>
      </c>
      <c r="R2482" s="214">
        <v>9449.1</v>
      </c>
      <c r="S2482" s="215"/>
    </row>
    <row r="2483" spans="16:19">
      <c r="P2483" s="214">
        <v>2050</v>
      </c>
      <c r="Q2483" s="214">
        <v>2118.64</v>
      </c>
      <c r="R2483" s="214">
        <v>9449.1</v>
      </c>
      <c r="S2483" s="215"/>
    </row>
    <row r="2484" spans="16:19">
      <c r="P2484" s="214">
        <v>1860</v>
      </c>
      <c r="Q2484" s="214">
        <v>1925.71</v>
      </c>
      <c r="R2484" s="214">
        <v>9203.4</v>
      </c>
      <c r="S2484" s="215"/>
    </row>
    <row r="2485" spans="16:19">
      <c r="P2485" s="214">
        <v>1860</v>
      </c>
      <c r="Q2485" s="214">
        <v>1925.71</v>
      </c>
      <c r="R2485" s="214">
        <v>9203.4</v>
      </c>
      <c r="S2485" s="215"/>
    </row>
    <row r="2486" spans="16:19">
      <c r="P2486" s="214">
        <v>1860</v>
      </c>
      <c r="Q2486" s="214">
        <v>1925.71</v>
      </c>
      <c r="R2486" s="214">
        <v>9203.4</v>
      </c>
      <c r="S2486" s="215"/>
    </row>
    <row r="2487" spans="16:19">
      <c r="P2487" s="214">
        <v>1860</v>
      </c>
      <c r="Q2487" s="214">
        <v>1925.71</v>
      </c>
      <c r="R2487" s="214">
        <v>9203.4</v>
      </c>
      <c r="S2487" s="215"/>
    </row>
    <row r="2488" spans="16:19">
      <c r="P2488" s="214">
        <v>1860</v>
      </c>
      <c r="Q2488" s="214">
        <v>1925.71</v>
      </c>
      <c r="R2488" s="214">
        <v>9203.4</v>
      </c>
      <c r="S2488" s="215"/>
    </row>
    <row r="2489" spans="16:19">
      <c r="P2489" s="214">
        <v>1860</v>
      </c>
      <c r="Q2489" s="214">
        <v>1925.71</v>
      </c>
      <c r="R2489" s="214">
        <v>9203.4</v>
      </c>
      <c r="S2489" s="215"/>
    </row>
    <row r="2490" spans="16:19">
      <c r="P2490" s="214">
        <v>1860</v>
      </c>
      <c r="Q2490" s="214">
        <v>1925.71</v>
      </c>
      <c r="R2490" s="214">
        <v>9203.4</v>
      </c>
      <c r="S2490" s="215"/>
    </row>
    <row r="2491" spans="16:19">
      <c r="P2491" s="214">
        <v>1860</v>
      </c>
      <c r="Q2491" s="214">
        <v>1925.71</v>
      </c>
      <c r="R2491" s="214">
        <v>9203.4</v>
      </c>
      <c r="S2491" s="215"/>
    </row>
    <row r="2492" spans="16:19">
      <c r="P2492" s="214">
        <v>1860</v>
      </c>
      <c r="Q2492" s="214">
        <v>1925.71</v>
      </c>
      <c r="R2492" s="214">
        <v>9203.4</v>
      </c>
      <c r="S2492" s="215"/>
    </row>
    <row r="2493" spans="16:19">
      <c r="P2493" s="214">
        <v>1860</v>
      </c>
      <c r="Q2493" s="214">
        <v>1925.71</v>
      </c>
      <c r="R2493" s="214">
        <v>9203.4</v>
      </c>
      <c r="S2493" s="215"/>
    </row>
    <row r="2494" spans="16:19">
      <c r="P2494" s="214">
        <v>1860</v>
      </c>
      <c r="Q2494" s="214">
        <v>1925.71</v>
      </c>
      <c r="R2494" s="214">
        <v>9203.4</v>
      </c>
      <c r="S2494" s="215"/>
    </row>
    <row r="2495" spans="16:19">
      <c r="P2495" s="214">
        <v>1860</v>
      </c>
      <c r="Q2495" s="214">
        <v>1925.71</v>
      </c>
      <c r="R2495" s="214">
        <v>9203.4</v>
      </c>
      <c r="S2495" s="215"/>
    </row>
    <row r="2496" spans="16:19">
      <c r="P2496" s="214">
        <v>1860</v>
      </c>
      <c r="Q2496" s="214">
        <v>1925.71</v>
      </c>
      <c r="R2496" s="214">
        <v>9203.4</v>
      </c>
      <c r="S2496" s="215"/>
    </row>
    <row r="2497" spans="16:19">
      <c r="P2497" s="214">
        <v>1860</v>
      </c>
      <c r="Q2497" s="214">
        <v>1925.71</v>
      </c>
      <c r="R2497" s="214">
        <v>9203.4</v>
      </c>
      <c r="S2497" s="215"/>
    </row>
    <row r="2498" spans="16:19">
      <c r="P2498" s="214">
        <v>1860</v>
      </c>
      <c r="Q2498" s="214">
        <v>1925.71</v>
      </c>
      <c r="R2498" s="214">
        <v>9203.4</v>
      </c>
      <c r="S2498" s="215"/>
    </row>
    <row r="2499" spans="16:19">
      <c r="P2499" s="214">
        <v>1860</v>
      </c>
      <c r="Q2499" s="214">
        <v>1925.71</v>
      </c>
      <c r="R2499" s="214">
        <v>9203.4</v>
      </c>
      <c r="S2499" s="215"/>
    </row>
    <row r="2500" spans="16:19">
      <c r="P2500" s="214">
        <v>1860</v>
      </c>
      <c r="Q2500" s="214">
        <v>1925.71</v>
      </c>
      <c r="R2500" s="214">
        <v>9203.4</v>
      </c>
      <c r="S2500" s="215"/>
    </row>
    <row r="2501" spans="16:19">
      <c r="P2501" s="214">
        <v>1860</v>
      </c>
      <c r="Q2501" s="214">
        <v>1925.71</v>
      </c>
      <c r="R2501" s="214">
        <v>9203.4</v>
      </c>
      <c r="S2501" s="215"/>
    </row>
    <row r="2502" spans="16:19">
      <c r="P2502" s="214">
        <v>1860</v>
      </c>
      <c r="Q2502" s="214">
        <v>1925.71</v>
      </c>
      <c r="R2502" s="214">
        <v>9203.4</v>
      </c>
      <c r="S2502" s="215"/>
    </row>
    <row r="2503" spans="16:19">
      <c r="P2503" s="214">
        <v>1860</v>
      </c>
      <c r="Q2503" s="214">
        <v>1925.71</v>
      </c>
      <c r="R2503" s="214">
        <v>9203.4</v>
      </c>
      <c r="S2503" s="215"/>
    </row>
    <row r="2504" spans="16:19">
      <c r="P2504" s="214">
        <v>1860</v>
      </c>
      <c r="Q2504" s="214">
        <v>1925.71</v>
      </c>
      <c r="R2504" s="214">
        <v>9203.4</v>
      </c>
      <c r="S2504" s="215"/>
    </row>
    <row r="2505" spans="16:19">
      <c r="P2505" s="214">
        <v>1860</v>
      </c>
      <c r="Q2505" s="214">
        <v>1658.1899999999998</v>
      </c>
      <c r="R2505" s="214">
        <v>8933.6</v>
      </c>
      <c r="S2505" s="215"/>
    </row>
    <row r="2506" spans="16:19">
      <c r="P2506" s="214">
        <v>1860</v>
      </c>
      <c r="Q2506" s="214">
        <v>1658.1899999999998</v>
      </c>
      <c r="R2506" s="214">
        <v>8933.6</v>
      </c>
      <c r="S2506" s="215"/>
    </row>
    <row r="2507" spans="16:19">
      <c r="P2507" s="214">
        <v>1860</v>
      </c>
      <c r="Q2507" s="214">
        <v>1658.1899999999998</v>
      </c>
      <c r="R2507" s="214">
        <v>8933.6</v>
      </c>
      <c r="S2507" s="215"/>
    </row>
    <row r="2508" spans="16:19">
      <c r="P2508" s="214">
        <v>1860</v>
      </c>
      <c r="Q2508" s="214">
        <v>1658.1899999999998</v>
      </c>
      <c r="R2508" s="214">
        <v>8933.6</v>
      </c>
      <c r="S2508" s="215"/>
    </row>
    <row r="2509" spans="16:19">
      <c r="P2509" s="214">
        <v>1860</v>
      </c>
      <c r="Q2509" s="214">
        <v>1658.1899999999998</v>
      </c>
      <c r="R2509" s="214">
        <v>8933.6</v>
      </c>
      <c r="S2509" s="215"/>
    </row>
    <row r="2510" spans="16:19">
      <c r="P2510" s="214">
        <v>1860</v>
      </c>
      <c r="Q2510" s="214">
        <v>1658.1899999999998</v>
      </c>
      <c r="R2510" s="214">
        <v>8933.6</v>
      </c>
      <c r="S2510" s="215"/>
    </row>
    <row r="2511" spans="16:19">
      <c r="P2511" s="214">
        <v>1860</v>
      </c>
      <c r="Q2511" s="214">
        <v>1658.1899999999998</v>
      </c>
      <c r="R2511" s="214">
        <v>8933.6</v>
      </c>
      <c r="S2511" s="215"/>
    </row>
    <row r="2512" spans="16:19">
      <c r="P2512" s="214">
        <v>1860</v>
      </c>
      <c r="Q2512" s="214">
        <v>1658.1899999999998</v>
      </c>
      <c r="R2512" s="214">
        <v>8933.6</v>
      </c>
      <c r="S2512" s="215"/>
    </row>
    <row r="2513" spans="16:19">
      <c r="P2513" s="214">
        <v>1860</v>
      </c>
      <c r="Q2513" s="214">
        <v>1658.1899999999998</v>
      </c>
      <c r="R2513" s="214">
        <v>8933.6</v>
      </c>
      <c r="S2513" s="215"/>
    </row>
    <row r="2514" spans="16:19">
      <c r="P2514" s="214">
        <v>1860</v>
      </c>
      <c r="Q2514" s="214">
        <v>1658.1899999999998</v>
      </c>
      <c r="R2514" s="214">
        <v>8933.6</v>
      </c>
      <c r="S2514" s="215"/>
    </row>
    <row r="2515" spans="16:19">
      <c r="P2515" s="214">
        <v>1860</v>
      </c>
      <c r="Q2515" s="214">
        <v>1658.1899999999998</v>
      </c>
      <c r="R2515" s="214">
        <v>8933.6</v>
      </c>
      <c r="S2515" s="215"/>
    </row>
    <row r="2516" spans="16:19">
      <c r="P2516" s="214">
        <v>1860</v>
      </c>
      <c r="Q2516" s="214">
        <v>1658.1899999999998</v>
      </c>
      <c r="R2516" s="214">
        <v>8933.6</v>
      </c>
      <c r="S2516" s="215"/>
    </row>
    <row r="2517" spans="16:19">
      <c r="P2517" s="214">
        <v>1860</v>
      </c>
      <c r="Q2517" s="214">
        <v>1658.1899999999998</v>
      </c>
      <c r="R2517" s="214">
        <v>8933.6</v>
      </c>
      <c r="S2517" s="215"/>
    </row>
    <row r="2518" spans="16:19">
      <c r="P2518" s="214">
        <v>1860</v>
      </c>
      <c r="Q2518" s="214">
        <v>1658.1899999999998</v>
      </c>
      <c r="R2518" s="214">
        <v>8933.6</v>
      </c>
      <c r="S2518" s="215"/>
    </row>
    <row r="2519" spans="16:19">
      <c r="P2519" s="214">
        <v>1860</v>
      </c>
      <c r="Q2519" s="214">
        <v>1658.1899999999998</v>
      </c>
      <c r="R2519" s="214">
        <v>8933.6</v>
      </c>
      <c r="S2519" s="215"/>
    </row>
    <row r="2520" spans="16:19">
      <c r="P2520" s="214">
        <v>1860</v>
      </c>
      <c r="Q2520" s="214">
        <v>1658.1899999999998</v>
      </c>
      <c r="R2520" s="214">
        <v>8933.6</v>
      </c>
      <c r="S2520" s="215"/>
    </row>
    <row r="2521" spans="16:19">
      <c r="P2521" s="214">
        <v>1860</v>
      </c>
      <c r="Q2521" s="214">
        <v>1658.1899999999998</v>
      </c>
      <c r="R2521" s="214">
        <v>8933.6</v>
      </c>
      <c r="S2521" s="215"/>
    </row>
    <row r="2522" spans="16:19">
      <c r="P2522" s="214">
        <v>1860</v>
      </c>
      <c r="Q2522" s="214">
        <v>1658.1899999999998</v>
      </c>
      <c r="R2522" s="214">
        <v>8933.6</v>
      </c>
      <c r="S2522" s="215"/>
    </row>
    <row r="2523" spans="16:19">
      <c r="P2523" s="214">
        <v>1860</v>
      </c>
      <c r="Q2523" s="214">
        <v>1658.1899999999998</v>
      </c>
      <c r="R2523" s="214">
        <v>8933.6</v>
      </c>
      <c r="S2523" s="215"/>
    </row>
    <row r="2524" spans="16:19">
      <c r="P2524" s="214">
        <v>1860</v>
      </c>
      <c r="Q2524" s="214">
        <v>1658.1899999999998</v>
      </c>
      <c r="R2524" s="214">
        <v>8933.6</v>
      </c>
      <c r="S2524" s="215"/>
    </row>
    <row r="2525" spans="16:19">
      <c r="P2525" s="214">
        <v>1860</v>
      </c>
      <c r="Q2525" s="214">
        <v>1382.19</v>
      </c>
      <c r="R2525" s="214">
        <v>8604.7000000000007</v>
      </c>
      <c r="S2525" s="215"/>
    </row>
    <row r="2526" spans="16:19">
      <c r="P2526" s="214">
        <v>1860</v>
      </c>
      <c r="Q2526" s="214">
        <v>1382.19</v>
      </c>
      <c r="R2526" s="214">
        <v>8604.7000000000007</v>
      </c>
      <c r="S2526" s="215"/>
    </row>
    <row r="2527" spans="16:19">
      <c r="P2527" s="214">
        <v>1860</v>
      </c>
      <c r="Q2527" s="214">
        <v>1382.19</v>
      </c>
      <c r="R2527" s="214">
        <v>8604.7000000000007</v>
      </c>
      <c r="S2527" s="215"/>
    </row>
    <row r="2528" spans="16:19">
      <c r="P2528" s="214">
        <v>1860</v>
      </c>
      <c r="Q2528" s="214">
        <v>1382.19</v>
      </c>
      <c r="R2528" s="214">
        <v>8604.7000000000007</v>
      </c>
      <c r="S2528" s="215"/>
    </row>
    <row r="2529" spans="16:19">
      <c r="P2529" s="214">
        <v>1860</v>
      </c>
      <c r="Q2529" s="214">
        <v>1382.19</v>
      </c>
      <c r="R2529" s="214">
        <v>8604.7000000000007</v>
      </c>
      <c r="S2529" s="215"/>
    </row>
    <row r="2530" spans="16:19">
      <c r="P2530" s="214">
        <v>1860</v>
      </c>
      <c r="Q2530" s="214">
        <v>1382.19</v>
      </c>
      <c r="R2530" s="214">
        <v>8604.7000000000007</v>
      </c>
      <c r="S2530" s="215"/>
    </row>
    <row r="2531" spans="16:19">
      <c r="P2531" s="214">
        <v>1860</v>
      </c>
      <c r="Q2531" s="214">
        <v>1382.19</v>
      </c>
      <c r="R2531" s="214">
        <v>8604.7000000000007</v>
      </c>
      <c r="S2531" s="215"/>
    </row>
    <row r="2532" spans="16:19">
      <c r="P2532" s="214">
        <v>1860</v>
      </c>
      <c r="Q2532" s="214">
        <v>1382.19</v>
      </c>
      <c r="R2532" s="214">
        <v>8604.7000000000007</v>
      </c>
      <c r="S2532" s="215"/>
    </row>
    <row r="2533" spans="16:19">
      <c r="P2533" s="214">
        <v>1860</v>
      </c>
      <c r="Q2533" s="214">
        <v>1382.19</v>
      </c>
      <c r="R2533" s="214">
        <v>8604.7000000000007</v>
      </c>
      <c r="S2533" s="215"/>
    </row>
    <row r="2534" spans="16:19">
      <c r="P2534" s="214">
        <v>1860</v>
      </c>
      <c r="Q2534" s="214">
        <v>1382.19</v>
      </c>
      <c r="R2534" s="214">
        <v>8604.7000000000007</v>
      </c>
      <c r="S2534" s="215"/>
    </row>
    <row r="2535" spans="16:19">
      <c r="P2535" s="214">
        <v>1860</v>
      </c>
      <c r="Q2535" s="214">
        <v>1382.19</v>
      </c>
      <c r="R2535" s="214">
        <v>8604.7000000000007</v>
      </c>
      <c r="S2535" s="215"/>
    </row>
    <row r="2536" spans="16:19">
      <c r="P2536" s="214">
        <v>1860</v>
      </c>
      <c r="Q2536" s="214">
        <v>1382.19</v>
      </c>
      <c r="R2536" s="214">
        <v>8604.7000000000007</v>
      </c>
      <c r="S2536" s="215"/>
    </row>
    <row r="2537" spans="16:19">
      <c r="P2537" s="214">
        <v>1860</v>
      </c>
      <c r="Q2537" s="214">
        <v>1382.19</v>
      </c>
      <c r="R2537" s="214">
        <v>8604.7000000000007</v>
      </c>
      <c r="S2537" s="215"/>
    </row>
    <row r="2538" spans="16:19">
      <c r="P2538" s="214">
        <v>1860</v>
      </c>
      <c r="Q2538" s="214">
        <v>1382.19</v>
      </c>
      <c r="R2538" s="214">
        <v>8604.7000000000007</v>
      </c>
      <c r="S2538" s="215"/>
    </row>
    <row r="2539" spans="16:19">
      <c r="P2539" s="214">
        <v>1860</v>
      </c>
      <c r="Q2539" s="214">
        <v>1382.19</v>
      </c>
      <c r="R2539" s="214">
        <v>8604.7000000000007</v>
      </c>
      <c r="S2539" s="215"/>
    </row>
    <row r="2540" spans="16:19">
      <c r="P2540" s="214">
        <v>1860</v>
      </c>
      <c r="Q2540" s="214">
        <v>1382.19</v>
      </c>
      <c r="R2540" s="214">
        <v>8604.7000000000007</v>
      </c>
      <c r="S2540" s="215"/>
    </row>
    <row r="2541" spans="16:19">
      <c r="P2541" s="214">
        <v>1860</v>
      </c>
      <c r="Q2541" s="214">
        <v>1382.19</v>
      </c>
      <c r="R2541" s="214">
        <v>8604.7000000000007</v>
      </c>
      <c r="S2541" s="215"/>
    </row>
    <row r="2542" spans="16:19">
      <c r="P2542" s="214">
        <v>1860</v>
      </c>
      <c r="Q2542" s="214">
        <v>1382.19</v>
      </c>
      <c r="R2542" s="214">
        <v>8604.7000000000007</v>
      </c>
      <c r="S2542" s="215"/>
    </row>
    <row r="2543" spans="16:19">
      <c r="P2543" s="214">
        <v>1860</v>
      </c>
      <c r="Q2543" s="214">
        <v>1382.19</v>
      </c>
      <c r="R2543" s="214">
        <v>8604.7000000000007</v>
      </c>
      <c r="S2543" s="215"/>
    </row>
    <row r="2544" spans="16:19">
      <c r="P2544" s="214">
        <v>1860</v>
      </c>
      <c r="Q2544" s="214">
        <v>1382.19</v>
      </c>
      <c r="R2544" s="214">
        <v>8604.7000000000007</v>
      </c>
      <c r="S2544" s="215"/>
    </row>
    <row r="2545" spans="16:19">
      <c r="P2545" s="214">
        <v>1860</v>
      </c>
      <c r="Q2545" s="214">
        <v>1382.19</v>
      </c>
      <c r="R2545" s="214">
        <v>8604.7000000000007</v>
      </c>
      <c r="S2545" s="215"/>
    </row>
    <row r="2546" spans="16:19">
      <c r="P2546" s="214">
        <v>1860</v>
      </c>
      <c r="Q2546" s="214">
        <v>1382.19</v>
      </c>
      <c r="R2546" s="214">
        <v>8604.7000000000007</v>
      </c>
      <c r="S2546" s="215"/>
    </row>
    <row r="2547" spans="16:19">
      <c r="P2547" s="214">
        <v>1860</v>
      </c>
      <c r="Q2547" s="214">
        <v>1382.19</v>
      </c>
      <c r="R2547" s="214">
        <v>8604.7000000000007</v>
      </c>
      <c r="S2547" s="215"/>
    </row>
    <row r="2548" spans="16:19">
      <c r="P2548" s="214">
        <v>1490</v>
      </c>
      <c r="Q2548" s="214">
        <v>1172.8499999999999</v>
      </c>
      <c r="R2548" s="214">
        <v>8270</v>
      </c>
      <c r="S2548" s="215"/>
    </row>
    <row r="2549" spans="16:19">
      <c r="P2549" s="214">
        <v>1490</v>
      </c>
      <c r="Q2549" s="214">
        <v>1172.8499999999999</v>
      </c>
      <c r="R2549" s="214">
        <v>8270</v>
      </c>
      <c r="S2549" s="215"/>
    </row>
    <row r="2550" spans="16:19">
      <c r="P2550" s="214">
        <v>1490</v>
      </c>
      <c r="Q2550" s="214">
        <v>1172.8499999999999</v>
      </c>
      <c r="R2550" s="214">
        <v>8270</v>
      </c>
      <c r="S2550" s="215"/>
    </row>
    <row r="2551" spans="16:19">
      <c r="P2551" s="214">
        <v>1490</v>
      </c>
      <c r="Q2551" s="214">
        <v>1172.8499999999999</v>
      </c>
      <c r="R2551" s="214">
        <v>8270</v>
      </c>
      <c r="S2551" s="215"/>
    </row>
    <row r="2552" spans="16:19">
      <c r="P2552" s="214">
        <v>1490</v>
      </c>
      <c r="Q2552" s="214">
        <v>1172.8499999999999</v>
      </c>
      <c r="R2552" s="214">
        <v>8270</v>
      </c>
      <c r="S2552" s="215"/>
    </row>
    <row r="2553" spans="16:19">
      <c r="P2553" s="214">
        <v>1490</v>
      </c>
      <c r="Q2553" s="214">
        <v>1172.8499999999999</v>
      </c>
      <c r="R2553" s="214">
        <v>8270</v>
      </c>
      <c r="S2553" s="215"/>
    </row>
    <row r="2554" spans="16:19">
      <c r="P2554" s="214">
        <v>1490</v>
      </c>
      <c r="Q2554" s="214">
        <v>1172.8499999999999</v>
      </c>
      <c r="R2554" s="214">
        <v>8270</v>
      </c>
      <c r="S2554" s="215"/>
    </row>
    <row r="2555" spans="16:19">
      <c r="P2555" s="214">
        <v>1490</v>
      </c>
      <c r="Q2555" s="214">
        <v>1172.8499999999999</v>
      </c>
      <c r="R2555" s="214">
        <v>8270</v>
      </c>
      <c r="S2555" s="215"/>
    </row>
    <row r="2556" spans="16:19">
      <c r="P2556" s="214">
        <v>1490</v>
      </c>
      <c r="Q2556" s="214">
        <v>1172.8499999999999</v>
      </c>
      <c r="R2556" s="214">
        <v>8270</v>
      </c>
      <c r="S2556" s="215"/>
    </row>
    <row r="2557" spans="16:19">
      <c r="P2557" s="214">
        <v>1490</v>
      </c>
      <c r="Q2557" s="214">
        <v>1172.8499999999999</v>
      </c>
      <c r="R2557" s="214">
        <v>8270</v>
      </c>
      <c r="S2557" s="215"/>
    </row>
    <row r="2558" spans="16:19">
      <c r="P2558" s="214">
        <v>1490</v>
      </c>
      <c r="Q2558" s="214">
        <v>1172.8499999999999</v>
      </c>
      <c r="R2558" s="214">
        <v>8270</v>
      </c>
      <c r="S2558" s="215"/>
    </row>
    <row r="2559" spans="16:19">
      <c r="P2559" s="214">
        <v>1490</v>
      </c>
      <c r="Q2559" s="214">
        <v>1172.8499999999999</v>
      </c>
      <c r="R2559" s="214">
        <v>8270</v>
      </c>
      <c r="S2559" s="215"/>
    </row>
    <row r="2560" spans="16:19">
      <c r="P2560" s="214">
        <v>1490</v>
      </c>
      <c r="Q2560" s="214">
        <v>1172.8499999999999</v>
      </c>
      <c r="R2560" s="214">
        <v>8270</v>
      </c>
      <c r="S2560" s="215"/>
    </row>
    <row r="2561" spans="16:19">
      <c r="P2561" s="214">
        <v>1490</v>
      </c>
      <c r="Q2561" s="214">
        <v>1172.8499999999999</v>
      </c>
      <c r="R2561" s="214">
        <v>8270</v>
      </c>
      <c r="S2561" s="215"/>
    </row>
    <row r="2562" spans="16:19">
      <c r="P2562" s="214">
        <v>1490</v>
      </c>
      <c r="Q2562" s="214">
        <v>1172.8499999999999</v>
      </c>
      <c r="R2562" s="214">
        <v>8270</v>
      </c>
      <c r="S2562" s="215"/>
    </row>
    <row r="2563" spans="16:19">
      <c r="P2563" s="214">
        <v>1490</v>
      </c>
      <c r="Q2563" s="214">
        <v>1172.8499999999999</v>
      </c>
      <c r="R2563" s="214">
        <v>8270</v>
      </c>
      <c r="S2563" s="215"/>
    </row>
    <row r="2564" spans="16:19">
      <c r="P2564" s="214">
        <v>1490</v>
      </c>
      <c r="Q2564" s="214">
        <v>1172.8499999999999</v>
      </c>
      <c r="R2564" s="214">
        <v>8270</v>
      </c>
      <c r="S2564" s="215"/>
    </row>
    <row r="2565" spans="16:19">
      <c r="P2565" s="214">
        <v>1490</v>
      </c>
      <c r="Q2565" s="214">
        <v>1172.8499999999999</v>
      </c>
      <c r="R2565" s="214">
        <v>8270</v>
      </c>
      <c r="S2565" s="215"/>
    </row>
    <row r="2566" spans="16:19">
      <c r="P2566" s="214">
        <v>1490</v>
      </c>
      <c r="Q2566" s="214">
        <v>1172.8499999999999</v>
      </c>
      <c r="R2566" s="214">
        <v>8270</v>
      </c>
      <c r="S2566" s="215"/>
    </row>
    <row r="2567" spans="16:19">
      <c r="P2567" s="214">
        <v>1490</v>
      </c>
      <c r="Q2567" s="214">
        <v>1172.8499999999999</v>
      </c>
      <c r="R2567" s="214">
        <v>8270</v>
      </c>
      <c r="S2567" s="215"/>
    </row>
    <row r="2568" spans="16:19">
      <c r="P2568" s="214">
        <v>1490</v>
      </c>
      <c r="Q2568" s="214">
        <v>1172.8499999999999</v>
      </c>
      <c r="R2568" s="214">
        <v>8270</v>
      </c>
      <c r="S2568" s="215"/>
    </row>
    <row r="2569" spans="16:19">
      <c r="P2569" s="214">
        <v>1490</v>
      </c>
      <c r="Q2569" s="214">
        <v>885.04000000000008</v>
      </c>
      <c r="R2569" s="214">
        <v>7816.2</v>
      </c>
      <c r="S2569" s="215"/>
    </row>
    <row r="2570" spans="16:19">
      <c r="P2570" s="214">
        <v>1490</v>
      </c>
      <c r="Q2570" s="214">
        <v>885.04000000000008</v>
      </c>
      <c r="R2570" s="214">
        <v>7816.2</v>
      </c>
      <c r="S2570" s="215"/>
    </row>
    <row r="2571" spans="16:19">
      <c r="P2571" s="214">
        <v>1490</v>
      </c>
      <c r="Q2571" s="214">
        <v>885.04000000000008</v>
      </c>
      <c r="R2571" s="214">
        <v>7816.2</v>
      </c>
      <c r="S2571" s="215"/>
    </row>
    <row r="2572" spans="16:19">
      <c r="P2572" s="214">
        <v>1490</v>
      </c>
      <c r="Q2572" s="214">
        <v>885.04000000000008</v>
      </c>
      <c r="R2572" s="214">
        <v>7816.2</v>
      </c>
      <c r="S2572" s="215"/>
    </row>
    <row r="2573" spans="16:19">
      <c r="P2573" s="214">
        <v>1490</v>
      </c>
      <c r="Q2573" s="214">
        <v>885.04000000000008</v>
      </c>
      <c r="R2573" s="214">
        <v>7816.2</v>
      </c>
      <c r="S2573" s="215"/>
    </row>
    <row r="2574" spans="16:19">
      <c r="P2574" s="214">
        <v>1490</v>
      </c>
      <c r="Q2574" s="214">
        <v>885.04000000000008</v>
      </c>
      <c r="R2574" s="214">
        <v>7816.2</v>
      </c>
      <c r="S2574" s="215"/>
    </row>
    <row r="2575" spans="16:19">
      <c r="P2575" s="214">
        <v>1490</v>
      </c>
      <c r="Q2575" s="214">
        <v>885.04000000000008</v>
      </c>
      <c r="R2575" s="214">
        <v>7816.2</v>
      </c>
      <c r="S2575" s="215"/>
    </row>
    <row r="2576" spans="16:19">
      <c r="P2576" s="214">
        <v>1490</v>
      </c>
      <c r="Q2576" s="214">
        <v>885.04000000000008</v>
      </c>
      <c r="R2576" s="214">
        <v>7816.2</v>
      </c>
      <c r="S2576" s="215"/>
    </row>
    <row r="2577" spans="16:19">
      <c r="P2577" s="214">
        <v>1490</v>
      </c>
      <c r="Q2577" s="214">
        <v>885.04000000000008</v>
      </c>
      <c r="R2577" s="214">
        <v>7816.2</v>
      </c>
      <c r="S2577" s="215"/>
    </row>
    <row r="2578" spans="16:19">
      <c r="P2578" s="214">
        <v>1490</v>
      </c>
      <c r="Q2578" s="214">
        <v>885.04000000000008</v>
      </c>
      <c r="R2578" s="214">
        <v>7816.2</v>
      </c>
      <c r="S2578" s="215"/>
    </row>
    <row r="2579" spans="16:19">
      <c r="P2579" s="214">
        <v>1490</v>
      </c>
      <c r="Q2579" s="214">
        <v>885.04000000000008</v>
      </c>
      <c r="R2579" s="214">
        <v>7816.2</v>
      </c>
      <c r="S2579" s="215"/>
    </row>
    <row r="2580" spans="16:19">
      <c r="P2580" s="214">
        <v>1490</v>
      </c>
      <c r="Q2580" s="214">
        <v>885.04000000000008</v>
      </c>
      <c r="R2580" s="214">
        <v>7816.2</v>
      </c>
      <c r="S2580" s="215"/>
    </row>
    <row r="2581" spans="16:19">
      <c r="P2581" s="214">
        <v>1490</v>
      </c>
      <c r="Q2581" s="214">
        <v>885.04000000000008</v>
      </c>
      <c r="R2581" s="214">
        <v>7816.2</v>
      </c>
      <c r="S2581" s="215"/>
    </row>
    <row r="2582" spans="16:19">
      <c r="P2582" s="214">
        <v>1490</v>
      </c>
      <c r="Q2582" s="214">
        <v>885.04000000000008</v>
      </c>
      <c r="R2582" s="214">
        <v>7816.2</v>
      </c>
      <c r="S2582" s="215"/>
    </row>
    <row r="2583" spans="16:19">
      <c r="P2583" s="214">
        <v>1490</v>
      </c>
      <c r="Q2583" s="214">
        <v>885.04000000000008</v>
      </c>
      <c r="R2583" s="214">
        <v>7816.2</v>
      </c>
      <c r="S2583" s="215"/>
    </row>
    <row r="2584" spans="16:19">
      <c r="P2584" s="214">
        <v>1490</v>
      </c>
      <c r="Q2584" s="214">
        <v>885.04000000000008</v>
      </c>
      <c r="R2584" s="214">
        <v>7816.2</v>
      </c>
      <c r="S2584" s="215"/>
    </row>
    <row r="2585" spans="16:19">
      <c r="P2585" s="214">
        <v>1490</v>
      </c>
      <c r="Q2585" s="214">
        <v>885.04000000000008</v>
      </c>
      <c r="R2585" s="214">
        <v>7816.2</v>
      </c>
      <c r="S2585" s="215"/>
    </row>
    <row r="2586" spans="16:19">
      <c r="P2586" s="214">
        <v>1490</v>
      </c>
      <c r="Q2586" s="214">
        <v>885.04000000000008</v>
      </c>
      <c r="R2586" s="214">
        <v>7816.2</v>
      </c>
      <c r="S2586" s="215"/>
    </row>
    <row r="2587" spans="16:19">
      <c r="P2587" s="214">
        <v>1490</v>
      </c>
      <c r="Q2587" s="214">
        <v>885.04000000000008</v>
      </c>
      <c r="R2587" s="214">
        <v>7816.2</v>
      </c>
      <c r="S2587" s="215"/>
    </row>
    <row r="2588" spans="16:19">
      <c r="P2588" s="214">
        <v>1490</v>
      </c>
      <c r="Q2588" s="214">
        <v>885.04000000000008</v>
      </c>
      <c r="R2588" s="214">
        <v>7816.2</v>
      </c>
      <c r="S2588" s="215"/>
    </row>
    <row r="2589" spans="16:19">
      <c r="P2589" s="214">
        <v>1490</v>
      </c>
      <c r="Q2589" s="214">
        <v>885.04000000000008</v>
      </c>
      <c r="R2589" s="214">
        <v>7816.2</v>
      </c>
      <c r="S2589" s="215"/>
    </row>
    <row r="2590" spans="16:19">
      <c r="P2590" s="214">
        <v>1490</v>
      </c>
      <c r="Q2590" s="214">
        <v>885.04000000000008</v>
      </c>
      <c r="R2590" s="214">
        <v>7816.2</v>
      </c>
      <c r="S2590" s="215"/>
    </row>
    <row r="2591" spans="16:19">
      <c r="P2591" s="214">
        <v>1490</v>
      </c>
      <c r="Q2591" s="214">
        <v>662.8</v>
      </c>
      <c r="R2591" s="214">
        <v>7300.2</v>
      </c>
      <c r="S2591" s="215"/>
    </row>
    <row r="2592" spans="16:19">
      <c r="P2592" s="214">
        <v>1490</v>
      </c>
      <c r="Q2592" s="214">
        <v>662.8</v>
      </c>
      <c r="R2592" s="214">
        <v>7300.2</v>
      </c>
      <c r="S2592" s="215"/>
    </row>
    <row r="2593" spans="16:19">
      <c r="P2593" s="214">
        <v>1490</v>
      </c>
      <c r="Q2593" s="214">
        <v>662.8</v>
      </c>
      <c r="R2593" s="214">
        <v>7300.2</v>
      </c>
      <c r="S2593" s="215"/>
    </row>
    <row r="2594" spans="16:19">
      <c r="P2594" s="214">
        <v>1490</v>
      </c>
      <c r="Q2594" s="214">
        <v>662.8</v>
      </c>
      <c r="R2594" s="214">
        <v>7300.2</v>
      </c>
      <c r="S2594" s="215"/>
    </row>
    <row r="2595" spans="16:19">
      <c r="P2595" s="214">
        <v>1490</v>
      </c>
      <c r="Q2595" s="214">
        <v>662.8</v>
      </c>
      <c r="R2595" s="214">
        <v>7300.2</v>
      </c>
      <c r="S2595" s="215"/>
    </row>
    <row r="2596" spans="16:19">
      <c r="P2596" s="214">
        <v>1490</v>
      </c>
      <c r="Q2596" s="214">
        <v>662.8</v>
      </c>
      <c r="R2596" s="214">
        <v>7300.2</v>
      </c>
      <c r="S2596" s="215"/>
    </row>
    <row r="2597" spans="16:19">
      <c r="P2597" s="214">
        <v>1490</v>
      </c>
      <c r="Q2597" s="214">
        <v>662.8</v>
      </c>
      <c r="R2597" s="214">
        <v>7300.2</v>
      </c>
      <c r="S2597" s="215"/>
    </row>
    <row r="2598" spans="16:19">
      <c r="P2598" s="214">
        <v>1490</v>
      </c>
      <c r="Q2598" s="214">
        <v>662.8</v>
      </c>
      <c r="R2598" s="214">
        <v>7300.2</v>
      </c>
      <c r="S2598" s="215"/>
    </row>
    <row r="2599" spans="16:19">
      <c r="P2599" s="214">
        <v>1490</v>
      </c>
      <c r="Q2599" s="214">
        <v>662.8</v>
      </c>
      <c r="R2599" s="214">
        <v>7300.2</v>
      </c>
      <c r="S2599" s="215"/>
    </row>
    <row r="2600" spans="16:19">
      <c r="P2600" s="214">
        <v>1490</v>
      </c>
      <c r="Q2600" s="214">
        <v>662.8</v>
      </c>
      <c r="R2600" s="214">
        <v>7300.2</v>
      </c>
      <c r="S2600" s="215"/>
    </row>
    <row r="2601" spans="16:19">
      <c r="P2601" s="214">
        <v>1490</v>
      </c>
      <c r="Q2601" s="214">
        <v>662.8</v>
      </c>
      <c r="R2601" s="214">
        <v>7300.2</v>
      </c>
      <c r="S2601" s="215"/>
    </row>
    <row r="2602" spans="16:19">
      <c r="P2602" s="214">
        <v>1490</v>
      </c>
      <c r="Q2602" s="214">
        <v>662.8</v>
      </c>
      <c r="R2602" s="214">
        <v>7300.2</v>
      </c>
      <c r="S2602" s="215"/>
    </row>
    <row r="2603" spans="16:19">
      <c r="P2603" s="214">
        <v>1490</v>
      </c>
      <c r="Q2603" s="214">
        <v>662.8</v>
      </c>
      <c r="R2603" s="214">
        <v>7300.2</v>
      </c>
      <c r="S2603" s="215"/>
    </row>
    <row r="2604" spans="16:19">
      <c r="P2604" s="214">
        <v>1490</v>
      </c>
      <c r="Q2604" s="214">
        <v>662.8</v>
      </c>
      <c r="R2604" s="214">
        <v>7300.2</v>
      </c>
      <c r="S2604" s="215"/>
    </row>
    <row r="2605" spans="16:19">
      <c r="P2605" s="214">
        <v>1490</v>
      </c>
      <c r="Q2605" s="214">
        <v>662.8</v>
      </c>
      <c r="R2605" s="214">
        <v>7300.2</v>
      </c>
      <c r="S2605" s="215"/>
    </row>
    <row r="2606" spans="16:19">
      <c r="P2606" s="214">
        <v>1490</v>
      </c>
      <c r="Q2606" s="214">
        <v>662.8</v>
      </c>
      <c r="R2606" s="214">
        <v>7300.2</v>
      </c>
      <c r="S2606" s="215"/>
    </row>
    <row r="2607" spans="16:19">
      <c r="P2607" s="214">
        <v>1490</v>
      </c>
      <c r="Q2607" s="214">
        <v>662.8</v>
      </c>
      <c r="R2607" s="214">
        <v>7300.2</v>
      </c>
      <c r="S2607" s="215"/>
    </row>
    <row r="2608" spans="16:19">
      <c r="P2608" s="214">
        <v>1490</v>
      </c>
      <c r="Q2608" s="214">
        <v>662.8</v>
      </c>
      <c r="R2608" s="214">
        <v>7300.2</v>
      </c>
      <c r="S2608" s="215"/>
    </row>
    <row r="2609" spans="16:19">
      <c r="P2609" s="214">
        <v>1490</v>
      </c>
      <c r="Q2609" s="214">
        <v>662.8</v>
      </c>
      <c r="R2609" s="214">
        <v>7300.2</v>
      </c>
      <c r="S2609" s="215"/>
    </row>
    <row r="2610" spans="16:19">
      <c r="P2610" s="214">
        <v>1490</v>
      </c>
      <c r="Q2610" s="214">
        <v>662.8</v>
      </c>
      <c r="R2610" s="214">
        <v>7300.2</v>
      </c>
      <c r="S2610" s="215"/>
    </row>
    <row r="2611" spans="16:19">
      <c r="P2611" s="214">
        <v>1490</v>
      </c>
      <c r="Q2611" s="214">
        <v>662.8</v>
      </c>
      <c r="R2611" s="214">
        <v>7300.2</v>
      </c>
      <c r="S2611" s="215"/>
    </row>
    <row r="2612" spans="16:19">
      <c r="P2612" s="214">
        <v>1490</v>
      </c>
      <c r="Q2612" s="214">
        <v>662.8</v>
      </c>
      <c r="R2612" s="214">
        <v>7300.2</v>
      </c>
      <c r="S2612" s="215"/>
    </row>
    <row r="2613" spans="16:19">
      <c r="P2613" s="214">
        <v>1490</v>
      </c>
      <c r="Q2613" s="214">
        <v>662.8</v>
      </c>
      <c r="R2613" s="214">
        <v>7300.2</v>
      </c>
      <c r="S2613" s="215"/>
    </row>
    <row r="2614" spans="16:19">
      <c r="P2614" s="214">
        <v>1330</v>
      </c>
      <c r="Q2614" s="214">
        <v>544.51</v>
      </c>
      <c r="R2614" s="214">
        <v>7094.6</v>
      </c>
      <c r="S2614" s="215"/>
    </row>
    <row r="2615" spans="16:19">
      <c r="P2615" s="214">
        <v>1330</v>
      </c>
      <c r="Q2615" s="214">
        <v>544.51</v>
      </c>
      <c r="R2615" s="214">
        <v>7094.6</v>
      </c>
      <c r="S2615" s="215"/>
    </row>
    <row r="2616" spans="16:19">
      <c r="P2616" s="214">
        <v>1330</v>
      </c>
      <c r="Q2616" s="214">
        <v>544.51</v>
      </c>
      <c r="R2616" s="214">
        <v>7094.6</v>
      </c>
      <c r="S2616" s="215"/>
    </row>
    <row r="2617" spans="16:19">
      <c r="P2617" s="214">
        <v>1330</v>
      </c>
      <c r="Q2617" s="214">
        <v>544.51</v>
      </c>
      <c r="R2617" s="214">
        <v>7094.6</v>
      </c>
      <c r="S2617" s="215"/>
    </row>
    <row r="2618" spans="16:19">
      <c r="P2618" s="214">
        <v>1330</v>
      </c>
      <c r="Q2618" s="214">
        <v>544.51</v>
      </c>
      <c r="R2618" s="214">
        <v>7094.6</v>
      </c>
      <c r="S2618" s="215"/>
    </row>
    <row r="2619" spans="16:19">
      <c r="P2619" s="214">
        <v>1330</v>
      </c>
      <c r="Q2619" s="214">
        <v>544.51</v>
      </c>
      <c r="R2619" s="214">
        <v>7094.6</v>
      </c>
      <c r="S2619" s="215"/>
    </row>
    <row r="2620" spans="16:19">
      <c r="P2620" s="214">
        <v>1330</v>
      </c>
      <c r="Q2620" s="214">
        <v>544.51</v>
      </c>
      <c r="R2620" s="214">
        <v>7094.6</v>
      </c>
      <c r="S2620" s="215"/>
    </row>
    <row r="2621" spans="16:19">
      <c r="P2621" s="214">
        <v>1330</v>
      </c>
      <c r="Q2621" s="214">
        <v>544.51</v>
      </c>
      <c r="R2621" s="214">
        <v>7094.6</v>
      </c>
      <c r="S2621" s="215"/>
    </row>
    <row r="2622" spans="16:19">
      <c r="P2622" s="214">
        <v>1330</v>
      </c>
      <c r="Q2622" s="214">
        <v>544.51</v>
      </c>
      <c r="R2622" s="214">
        <v>7094.6</v>
      </c>
      <c r="S2622" s="215"/>
    </row>
    <row r="2623" spans="16:19">
      <c r="P2623" s="214">
        <v>1330</v>
      </c>
      <c r="Q2623" s="214">
        <v>544.51</v>
      </c>
      <c r="R2623" s="214">
        <v>7094.6</v>
      </c>
      <c r="S2623" s="215"/>
    </row>
    <row r="2624" spans="16:19">
      <c r="P2624" s="214">
        <v>1330</v>
      </c>
      <c r="Q2624" s="214">
        <v>544.51</v>
      </c>
      <c r="R2624" s="214">
        <v>7094.6</v>
      </c>
      <c r="S2624" s="215"/>
    </row>
    <row r="2625" spans="16:19">
      <c r="P2625" s="214">
        <v>1330</v>
      </c>
      <c r="Q2625" s="214">
        <v>544.51</v>
      </c>
      <c r="R2625" s="214">
        <v>7094.6</v>
      </c>
      <c r="S2625" s="215"/>
    </row>
    <row r="2626" spans="16:19">
      <c r="P2626" s="214">
        <v>1330</v>
      </c>
      <c r="Q2626" s="214">
        <v>544.51</v>
      </c>
      <c r="R2626" s="214">
        <v>7094.6</v>
      </c>
      <c r="S2626" s="215"/>
    </row>
    <row r="2627" spans="16:19">
      <c r="P2627" s="214">
        <v>1330</v>
      </c>
      <c r="Q2627" s="214">
        <v>544.51</v>
      </c>
      <c r="R2627" s="214">
        <v>7094.6</v>
      </c>
      <c r="S2627" s="215"/>
    </row>
    <row r="2628" spans="16:19">
      <c r="P2628" s="214">
        <v>1330</v>
      </c>
      <c r="Q2628" s="214">
        <v>544.51</v>
      </c>
      <c r="R2628" s="214">
        <v>7094.6</v>
      </c>
      <c r="S2628" s="215"/>
    </row>
    <row r="2629" spans="16:19">
      <c r="P2629" s="214">
        <v>1330</v>
      </c>
      <c r="Q2629" s="214">
        <v>544.51</v>
      </c>
      <c r="R2629" s="214">
        <v>7094.6</v>
      </c>
      <c r="S2629" s="215"/>
    </row>
    <row r="2630" spans="16:19">
      <c r="P2630" s="214">
        <v>1330</v>
      </c>
      <c r="Q2630" s="214">
        <v>544.51</v>
      </c>
      <c r="R2630" s="214">
        <v>7094.6</v>
      </c>
      <c r="S2630" s="215"/>
    </row>
    <row r="2631" spans="16:19">
      <c r="P2631" s="214">
        <v>1330</v>
      </c>
      <c r="Q2631" s="214">
        <v>544.51</v>
      </c>
      <c r="R2631" s="214">
        <v>7094.6</v>
      </c>
      <c r="S2631" s="215"/>
    </row>
    <row r="2632" spans="16:19">
      <c r="P2632" s="214">
        <v>1330</v>
      </c>
      <c r="Q2632" s="214">
        <v>544.51</v>
      </c>
      <c r="R2632" s="214">
        <v>7094.6</v>
      </c>
      <c r="S2632" s="215"/>
    </row>
    <row r="2633" spans="16:19">
      <c r="P2633" s="214">
        <v>1330</v>
      </c>
      <c r="Q2633" s="214">
        <v>544.51</v>
      </c>
      <c r="R2633" s="214">
        <v>7094.6</v>
      </c>
      <c r="S2633" s="215"/>
    </row>
    <row r="2634" spans="16:19">
      <c r="P2634" s="214">
        <v>1330</v>
      </c>
      <c r="Q2634" s="214">
        <v>465.64</v>
      </c>
      <c r="R2634" s="214">
        <v>6950.4</v>
      </c>
      <c r="S2634" s="215"/>
    </row>
    <row r="2635" spans="16:19">
      <c r="P2635" s="214">
        <v>1330</v>
      </c>
      <c r="Q2635" s="214">
        <v>465.64</v>
      </c>
      <c r="R2635" s="214">
        <v>6950.4</v>
      </c>
      <c r="S2635" s="215"/>
    </row>
    <row r="2636" spans="16:19">
      <c r="P2636" s="214">
        <v>1330</v>
      </c>
      <c r="Q2636" s="214">
        <v>465.64</v>
      </c>
      <c r="R2636" s="214">
        <v>6950.4</v>
      </c>
      <c r="S2636" s="215"/>
    </row>
    <row r="2637" spans="16:19">
      <c r="P2637" s="214">
        <v>1330</v>
      </c>
      <c r="Q2637" s="214">
        <v>465.64</v>
      </c>
      <c r="R2637" s="214">
        <v>6950.4</v>
      </c>
      <c r="S2637" s="215"/>
    </row>
    <row r="2638" spans="16:19">
      <c r="P2638" s="214">
        <v>1330</v>
      </c>
      <c r="Q2638" s="214">
        <v>465.64</v>
      </c>
      <c r="R2638" s="214">
        <v>6950.4</v>
      </c>
      <c r="S2638" s="215"/>
    </row>
    <row r="2639" spans="16:19">
      <c r="P2639" s="214">
        <v>1330</v>
      </c>
      <c r="Q2639" s="214">
        <v>465.64</v>
      </c>
      <c r="R2639" s="214">
        <v>6950.4</v>
      </c>
      <c r="S2639" s="215"/>
    </row>
    <row r="2640" spans="16:19">
      <c r="P2640" s="214">
        <v>1330</v>
      </c>
      <c r="Q2640" s="214">
        <v>465.64</v>
      </c>
      <c r="R2640" s="214">
        <v>6950.4</v>
      </c>
      <c r="S2640" s="215"/>
    </row>
    <row r="2641" spans="16:19">
      <c r="P2641" s="214">
        <v>1330</v>
      </c>
      <c r="Q2641" s="214">
        <v>465.64</v>
      </c>
      <c r="R2641" s="214">
        <v>6950.4</v>
      </c>
      <c r="S2641" s="215"/>
    </row>
    <row r="2642" spans="16:19">
      <c r="P2642" s="214">
        <v>1330</v>
      </c>
      <c r="Q2642" s="214">
        <v>465.64</v>
      </c>
      <c r="R2642" s="214">
        <v>6950.4</v>
      </c>
      <c r="S2642" s="215"/>
    </row>
    <row r="2643" spans="16:19">
      <c r="P2643" s="214">
        <v>1330</v>
      </c>
      <c r="Q2643" s="214">
        <v>465.64</v>
      </c>
      <c r="R2643" s="214">
        <v>6950.4</v>
      </c>
      <c r="S2643" s="215"/>
    </row>
    <row r="2644" spans="16:19">
      <c r="P2644" s="214">
        <v>1330</v>
      </c>
      <c r="Q2644" s="214">
        <v>465.64</v>
      </c>
      <c r="R2644" s="214">
        <v>6950.4</v>
      </c>
      <c r="S2644" s="215"/>
    </row>
    <row r="2645" spans="16:19">
      <c r="P2645" s="214">
        <v>1330</v>
      </c>
      <c r="Q2645" s="214">
        <v>465.64</v>
      </c>
      <c r="R2645" s="214">
        <v>6950.4</v>
      </c>
      <c r="S2645" s="215"/>
    </row>
    <row r="2646" spans="16:19">
      <c r="P2646" s="214">
        <v>1330</v>
      </c>
      <c r="Q2646" s="214">
        <v>465.64</v>
      </c>
      <c r="R2646" s="214">
        <v>6950.4</v>
      </c>
      <c r="S2646" s="215"/>
    </row>
    <row r="2647" spans="16:19">
      <c r="P2647" s="214">
        <v>1330</v>
      </c>
      <c r="Q2647" s="214">
        <v>465.64</v>
      </c>
      <c r="R2647" s="214">
        <v>6950.4</v>
      </c>
      <c r="S2647" s="215"/>
    </row>
    <row r="2648" spans="16:19">
      <c r="P2648" s="214">
        <v>1330</v>
      </c>
      <c r="Q2648" s="214">
        <v>465.64</v>
      </c>
      <c r="R2648" s="214">
        <v>6950.4</v>
      </c>
      <c r="S2648" s="215"/>
    </row>
    <row r="2649" spans="16:19">
      <c r="P2649" s="214">
        <v>1330</v>
      </c>
      <c r="Q2649" s="214">
        <v>465.64</v>
      </c>
      <c r="R2649" s="214">
        <v>6950.4</v>
      </c>
      <c r="S2649" s="215"/>
    </row>
    <row r="2650" spans="16:19">
      <c r="P2650" s="214">
        <v>1330</v>
      </c>
      <c r="Q2650" s="214">
        <v>465.64</v>
      </c>
      <c r="R2650" s="214">
        <v>6950.4</v>
      </c>
      <c r="S2650" s="215"/>
    </row>
    <row r="2651" spans="16:19">
      <c r="P2651" s="214">
        <v>1330</v>
      </c>
      <c r="Q2651" s="214">
        <v>465.64</v>
      </c>
      <c r="R2651" s="214">
        <v>6950.4</v>
      </c>
      <c r="S2651" s="215"/>
    </row>
    <row r="2652" spans="16:19">
      <c r="P2652" s="214">
        <v>1330</v>
      </c>
      <c r="Q2652" s="214">
        <v>465.64</v>
      </c>
      <c r="R2652" s="214">
        <v>6950.4</v>
      </c>
      <c r="S2652" s="215"/>
    </row>
    <row r="2653" spans="16:19">
      <c r="P2653" s="214">
        <v>1330</v>
      </c>
      <c r="Q2653" s="214">
        <v>465.64</v>
      </c>
      <c r="R2653" s="214">
        <v>6950.4</v>
      </c>
      <c r="S2653" s="215"/>
    </row>
    <row r="2654" spans="16:19">
      <c r="P2654" s="214">
        <v>1330</v>
      </c>
      <c r="Q2654" s="214">
        <v>465.64</v>
      </c>
      <c r="R2654" s="214">
        <v>6950.4</v>
      </c>
      <c r="S2654" s="215"/>
    </row>
    <row r="2655" spans="16:19">
      <c r="P2655" s="214">
        <v>1330</v>
      </c>
      <c r="Q2655" s="214">
        <v>465.64</v>
      </c>
      <c r="R2655" s="214">
        <v>6950.4</v>
      </c>
      <c r="S2655" s="215"/>
    </row>
    <row r="2656" spans="16:19">
      <c r="P2656" s="214">
        <v>1330</v>
      </c>
      <c r="Q2656" s="214">
        <v>465.64</v>
      </c>
      <c r="R2656" s="214">
        <v>6950.4</v>
      </c>
      <c r="S2656" s="215"/>
    </row>
    <row r="2657" spans="16:19">
      <c r="P2657" s="214">
        <v>1330</v>
      </c>
      <c r="Q2657" s="214">
        <v>408.34000000000003</v>
      </c>
      <c r="R2657" s="214">
        <v>6979.6</v>
      </c>
      <c r="S2657" s="215"/>
    </row>
    <row r="2658" spans="16:19">
      <c r="P2658" s="214">
        <v>1330</v>
      </c>
      <c r="Q2658" s="214">
        <v>408.34000000000003</v>
      </c>
      <c r="R2658" s="214">
        <v>6979.6</v>
      </c>
      <c r="S2658" s="215"/>
    </row>
    <row r="2659" spans="16:19">
      <c r="P2659" s="214">
        <v>1330</v>
      </c>
      <c r="Q2659" s="214">
        <v>408.34000000000003</v>
      </c>
      <c r="R2659" s="214">
        <v>6979.6</v>
      </c>
      <c r="S2659" s="215"/>
    </row>
    <row r="2660" spans="16:19">
      <c r="P2660" s="214">
        <v>1330</v>
      </c>
      <c r="Q2660" s="214">
        <v>408.34000000000003</v>
      </c>
      <c r="R2660" s="214">
        <v>6979.6</v>
      </c>
      <c r="S2660" s="215"/>
    </row>
    <row r="2661" spans="16:19">
      <c r="P2661" s="214">
        <v>1330</v>
      </c>
      <c r="Q2661" s="214">
        <v>408.34000000000003</v>
      </c>
      <c r="R2661" s="214">
        <v>6979.6</v>
      </c>
      <c r="S2661" s="215"/>
    </row>
    <row r="2662" spans="16:19">
      <c r="P2662" s="214">
        <v>1330</v>
      </c>
      <c r="Q2662" s="214">
        <v>408.34000000000003</v>
      </c>
      <c r="R2662" s="214">
        <v>6979.6</v>
      </c>
      <c r="S2662" s="215"/>
    </row>
    <row r="2663" spans="16:19">
      <c r="P2663" s="214">
        <v>1330</v>
      </c>
      <c r="Q2663" s="214">
        <v>408.34000000000003</v>
      </c>
      <c r="R2663" s="214">
        <v>6979.6</v>
      </c>
      <c r="S2663" s="215"/>
    </row>
    <row r="2664" spans="16:19">
      <c r="P2664" s="214">
        <v>1330</v>
      </c>
      <c r="Q2664" s="214">
        <v>408.34000000000003</v>
      </c>
      <c r="R2664" s="214">
        <v>6979.6</v>
      </c>
      <c r="S2664" s="215"/>
    </row>
    <row r="2665" spans="16:19">
      <c r="P2665" s="214">
        <v>1330</v>
      </c>
      <c r="Q2665" s="214">
        <v>408.34000000000003</v>
      </c>
      <c r="R2665" s="214">
        <v>6979.6</v>
      </c>
      <c r="S2665" s="215"/>
    </row>
    <row r="2666" spans="16:19">
      <c r="P2666" s="214">
        <v>1330</v>
      </c>
      <c r="Q2666" s="214">
        <v>408.34000000000003</v>
      </c>
      <c r="R2666" s="214">
        <v>6979.6</v>
      </c>
      <c r="S2666" s="215"/>
    </row>
    <row r="2667" spans="16:19">
      <c r="P2667" s="214">
        <v>1330</v>
      </c>
      <c r="Q2667" s="214">
        <v>408.34000000000003</v>
      </c>
      <c r="R2667" s="214">
        <v>6979.6</v>
      </c>
      <c r="S2667" s="215"/>
    </row>
    <row r="2668" spans="16:19">
      <c r="P2668" s="214">
        <v>1330</v>
      </c>
      <c r="Q2668" s="214">
        <v>408.34000000000003</v>
      </c>
      <c r="R2668" s="214">
        <v>6979.6</v>
      </c>
      <c r="S2668" s="215"/>
    </row>
    <row r="2669" spans="16:19">
      <c r="P2669" s="214">
        <v>1330</v>
      </c>
      <c r="Q2669" s="214">
        <v>408.34000000000003</v>
      </c>
      <c r="R2669" s="214">
        <v>6979.6</v>
      </c>
      <c r="S2669" s="215"/>
    </row>
    <row r="2670" spans="16:19">
      <c r="P2670" s="214">
        <v>1330</v>
      </c>
      <c r="Q2670" s="214">
        <v>408.34000000000003</v>
      </c>
      <c r="R2670" s="214">
        <v>6979.6</v>
      </c>
      <c r="S2670" s="215"/>
    </row>
    <row r="2671" spans="16:19">
      <c r="P2671" s="214">
        <v>1330</v>
      </c>
      <c r="Q2671" s="214">
        <v>408.34000000000003</v>
      </c>
      <c r="R2671" s="214">
        <v>6979.6</v>
      </c>
      <c r="S2671" s="215"/>
    </row>
    <row r="2672" spans="16:19">
      <c r="P2672" s="214">
        <v>1330</v>
      </c>
      <c r="Q2672" s="214">
        <v>408.34000000000003</v>
      </c>
      <c r="R2672" s="214">
        <v>6979.6</v>
      </c>
      <c r="S2672" s="215"/>
    </row>
    <row r="2673" spans="16:19">
      <c r="P2673" s="214">
        <v>1330</v>
      </c>
      <c r="Q2673" s="214">
        <v>408.34000000000003</v>
      </c>
      <c r="R2673" s="214">
        <v>6979.6</v>
      </c>
      <c r="S2673" s="215"/>
    </row>
    <row r="2674" spans="16:19">
      <c r="P2674" s="214">
        <v>1330</v>
      </c>
      <c r="Q2674" s="214">
        <v>408.34000000000003</v>
      </c>
      <c r="R2674" s="214">
        <v>6979.6</v>
      </c>
      <c r="S2674" s="215"/>
    </row>
    <row r="2675" spans="16:19">
      <c r="P2675" s="214">
        <v>1330</v>
      </c>
      <c r="Q2675" s="214">
        <v>408.34000000000003</v>
      </c>
      <c r="R2675" s="214">
        <v>6979.6</v>
      </c>
      <c r="S2675" s="215"/>
    </row>
    <row r="2676" spans="16:19">
      <c r="P2676" s="214">
        <v>1330</v>
      </c>
      <c r="Q2676" s="214">
        <v>408.34000000000003</v>
      </c>
      <c r="R2676" s="214">
        <v>6979.6</v>
      </c>
      <c r="S2676" s="215"/>
    </row>
    <row r="2677" spans="16:19">
      <c r="P2677" s="214">
        <v>1330</v>
      </c>
      <c r="Q2677" s="214">
        <v>408.34000000000003</v>
      </c>
      <c r="R2677" s="214">
        <v>6979.6</v>
      </c>
      <c r="S2677" s="215"/>
    </row>
    <row r="2678" spans="16:19">
      <c r="P2678" s="214">
        <v>1330</v>
      </c>
      <c r="Q2678" s="214">
        <v>408.34000000000003</v>
      </c>
      <c r="R2678" s="214">
        <v>6979.6</v>
      </c>
      <c r="S2678" s="215"/>
    </row>
    <row r="2679" spans="16:19">
      <c r="P2679" s="214" t="s">
        <v>385</v>
      </c>
      <c r="Q2679" s="214">
        <v>344.17</v>
      </c>
      <c r="R2679" s="214">
        <v>6984.8</v>
      </c>
      <c r="S2679" s="215"/>
    </row>
    <row r="2680" spans="16:19">
      <c r="P2680" s="214" t="s">
        <v>385</v>
      </c>
      <c r="Q2680" s="214">
        <v>344.17</v>
      </c>
      <c r="R2680" s="214">
        <v>6984.8</v>
      </c>
      <c r="S2680" s="215"/>
    </row>
    <row r="2681" spans="16:19">
      <c r="P2681" s="214" t="s">
        <v>385</v>
      </c>
      <c r="Q2681" s="214">
        <v>344.17</v>
      </c>
      <c r="R2681" s="214">
        <v>6984.8</v>
      </c>
      <c r="S2681" s="215"/>
    </row>
    <row r="2682" spans="16:19">
      <c r="P2682" s="214" t="s">
        <v>385</v>
      </c>
      <c r="Q2682" s="214">
        <v>344.17</v>
      </c>
      <c r="R2682" s="214">
        <v>6984.8</v>
      </c>
      <c r="S2682" s="215"/>
    </row>
    <row r="2683" spans="16:19">
      <c r="P2683" s="214" t="s">
        <v>385</v>
      </c>
      <c r="Q2683" s="214">
        <v>344.17</v>
      </c>
      <c r="R2683" s="214">
        <v>6984.8</v>
      </c>
      <c r="S2683" s="215"/>
    </row>
    <row r="2684" spans="16:19">
      <c r="P2684" s="214" t="s">
        <v>385</v>
      </c>
      <c r="Q2684" s="214">
        <v>344.17</v>
      </c>
      <c r="R2684" s="214">
        <v>6984.8</v>
      </c>
      <c r="S2684" s="215"/>
    </row>
    <row r="2685" spans="16:19">
      <c r="P2685" s="214" t="s">
        <v>385</v>
      </c>
      <c r="Q2685" s="214">
        <v>344.17</v>
      </c>
      <c r="R2685" s="214">
        <v>6984.8</v>
      </c>
      <c r="S2685" s="215"/>
    </row>
    <row r="2686" spans="16:19">
      <c r="P2686" s="214" t="s">
        <v>385</v>
      </c>
      <c r="Q2686" s="214">
        <v>344.17</v>
      </c>
      <c r="R2686" s="214">
        <v>6984.8</v>
      </c>
      <c r="S2686" s="215"/>
    </row>
    <row r="2687" spans="16:19">
      <c r="P2687" s="214" t="s">
        <v>385</v>
      </c>
      <c r="Q2687" s="214">
        <v>344.17</v>
      </c>
      <c r="R2687" s="214">
        <v>6984.8</v>
      </c>
      <c r="S2687" s="215"/>
    </row>
    <row r="2688" spans="16:19">
      <c r="P2688" s="214" t="s">
        <v>385</v>
      </c>
      <c r="Q2688" s="214">
        <v>344.17</v>
      </c>
      <c r="R2688" s="214">
        <v>6984.8</v>
      </c>
      <c r="S2688" s="215"/>
    </row>
    <row r="2689" spans="16:19">
      <c r="P2689" s="214" t="s">
        <v>385</v>
      </c>
      <c r="Q2689" s="214">
        <v>344.17</v>
      </c>
      <c r="R2689" s="214">
        <v>6984.8</v>
      </c>
      <c r="S2689" s="215"/>
    </row>
    <row r="2690" spans="16:19">
      <c r="P2690" s="214" t="s">
        <v>385</v>
      </c>
      <c r="Q2690" s="214">
        <v>344.17</v>
      </c>
      <c r="R2690" s="214">
        <v>6984.8</v>
      </c>
      <c r="S2690" s="215"/>
    </row>
    <row r="2691" spans="16:19">
      <c r="P2691" s="214" t="s">
        <v>385</v>
      </c>
      <c r="Q2691" s="214">
        <v>344.17</v>
      </c>
      <c r="R2691" s="214">
        <v>6984.8</v>
      </c>
      <c r="S2691" s="215"/>
    </row>
    <row r="2692" spans="16:19">
      <c r="P2692" s="214" t="s">
        <v>385</v>
      </c>
      <c r="Q2692" s="214">
        <v>344.17</v>
      </c>
      <c r="R2692" s="214">
        <v>6984.8</v>
      </c>
      <c r="S2692" s="215"/>
    </row>
    <row r="2693" spans="16:19">
      <c r="P2693" s="214" t="s">
        <v>385</v>
      </c>
      <c r="Q2693" s="214">
        <v>344.17</v>
      </c>
      <c r="R2693" s="214">
        <v>6984.8</v>
      </c>
      <c r="S2693" s="215"/>
    </row>
    <row r="2694" spans="16:19">
      <c r="P2694" s="214" t="s">
        <v>385</v>
      </c>
      <c r="Q2694" s="214">
        <v>344.17</v>
      </c>
      <c r="R2694" s="214">
        <v>6984.8</v>
      </c>
      <c r="S2694" s="215"/>
    </row>
    <row r="2695" spans="16:19">
      <c r="P2695" s="214" t="s">
        <v>385</v>
      </c>
      <c r="Q2695" s="214">
        <v>344.17</v>
      </c>
      <c r="R2695" s="214">
        <v>6984.8</v>
      </c>
      <c r="S2695" s="215"/>
    </row>
    <row r="2696" spans="16:19">
      <c r="P2696" s="214" t="s">
        <v>385</v>
      </c>
      <c r="Q2696" s="214">
        <v>344.17</v>
      </c>
      <c r="R2696" s="214">
        <v>6984.8</v>
      </c>
      <c r="S2696" s="215"/>
    </row>
    <row r="2697" spans="16:19">
      <c r="P2697" s="214" t="s">
        <v>385</v>
      </c>
      <c r="Q2697" s="214">
        <v>344.17</v>
      </c>
      <c r="R2697" s="214">
        <v>6984.8</v>
      </c>
      <c r="S2697" s="215"/>
    </row>
    <row r="2698" spans="16:19">
      <c r="P2698" s="214" t="s">
        <v>385</v>
      </c>
      <c r="Q2698" s="214">
        <v>344.17</v>
      </c>
      <c r="R2698" s="214">
        <v>6984.8</v>
      </c>
      <c r="S2698" s="215"/>
    </row>
    <row r="2699" spans="16:19">
      <c r="P2699" s="214" t="s">
        <v>385</v>
      </c>
      <c r="Q2699" s="214">
        <v>344.17</v>
      </c>
      <c r="R2699" s="214">
        <v>6984.8</v>
      </c>
      <c r="S2699" s="215"/>
    </row>
    <row r="2700" spans="16:19">
      <c r="P2700" s="214" t="s">
        <v>385</v>
      </c>
      <c r="Q2700" s="214">
        <v>265.29000000000002</v>
      </c>
      <c r="R2700" s="214">
        <v>6771.5999999999995</v>
      </c>
      <c r="S2700" s="215"/>
    </row>
    <row r="2701" spans="16:19">
      <c r="P2701" s="214" t="s">
        <v>385</v>
      </c>
      <c r="Q2701" s="214">
        <v>265.29000000000002</v>
      </c>
      <c r="R2701" s="214">
        <v>6771.5999999999995</v>
      </c>
      <c r="S2701" s="215"/>
    </row>
    <row r="2702" spans="16:19">
      <c r="P2702" s="214" t="s">
        <v>385</v>
      </c>
      <c r="Q2702" s="214">
        <v>265.29000000000002</v>
      </c>
      <c r="R2702" s="214">
        <v>6771.5999999999995</v>
      </c>
      <c r="S2702" s="215"/>
    </row>
    <row r="2703" spans="16:19">
      <c r="P2703" s="214" t="s">
        <v>385</v>
      </c>
      <c r="Q2703" s="214">
        <v>265.29000000000002</v>
      </c>
      <c r="R2703" s="214">
        <v>6771.5999999999995</v>
      </c>
      <c r="S2703" s="215"/>
    </row>
    <row r="2704" spans="16:19">
      <c r="P2704" s="214" t="s">
        <v>385</v>
      </c>
      <c r="Q2704" s="214">
        <v>265.29000000000002</v>
      </c>
      <c r="R2704" s="214">
        <v>6771.5999999999995</v>
      </c>
      <c r="S2704" s="215"/>
    </row>
    <row r="2705" spans="16:19">
      <c r="P2705" s="214" t="s">
        <v>385</v>
      </c>
      <c r="Q2705" s="214">
        <v>265.29000000000002</v>
      </c>
      <c r="R2705" s="214">
        <v>6771.5999999999995</v>
      </c>
      <c r="S2705" s="215"/>
    </row>
    <row r="2706" spans="16:19">
      <c r="P2706" s="214" t="s">
        <v>385</v>
      </c>
      <c r="Q2706" s="214">
        <v>265.29000000000002</v>
      </c>
      <c r="R2706" s="214">
        <v>6771.5999999999995</v>
      </c>
      <c r="S2706" s="215"/>
    </row>
    <row r="2707" spans="16:19">
      <c r="P2707" s="214" t="s">
        <v>385</v>
      </c>
      <c r="Q2707" s="214">
        <v>265.29000000000002</v>
      </c>
      <c r="R2707" s="214">
        <v>6771.5999999999995</v>
      </c>
      <c r="S2707" s="215"/>
    </row>
    <row r="2708" spans="16:19">
      <c r="P2708" s="214" t="s">
        <v>385</v>
      </c>
      <c r="Q2708" s="214">
        <v>265.29000000000002</v>
      </c>
      <c r="R2708" s="214">
        <v>6771.5999999999995</v>
      </c>
      <c r="S2708" s="215"/>
    </row>
    <row r="2709" spans="16:19">
      <c r="P2709" s="214" t="s">
        <v>385</v>
      </c>
      <c r="Q2709" s="214">
        <v>265.29000000000002</v>
      </c>
      <c r="R2709" s="214">
        <v>6771.5999999999995</v>
      </c>
      <c r="S2709" s="215"/>
    </row>
    <row r="2710" spans="16:19">
      <c r="P2710" s="214" t="s">
        <v>385</v>
      </c>
      <c r="Q2710" s="214">
        <v>265.29000000000002</v>
      </c>
      <c r="R2710" s="214">
        <v>6771.5999999999995</v>
      </c>
      <c r="S2710" s="215"/>
    </row>
    <row r="2711" spans="16:19">
      <c r="P2711" s="214" t="s">
        <v>385</v>
      </c>
      <c r="Q2711" s="214">
        <v>265.29000000000002</v>
      </c>
      <c r="R2711" s="214">
        <v>6771.5999999999995</v>
      </c>
      <c r="S2711" s="215"/>
    </row>
    <row r="2712" spans="16:19">
      <c r="P2712" s="214" t="s">
        <v>385</v>
      </c>
      <c r="Q2712" s="214">
        <v>265.29000000000002</v>
      </c>
      <c r="R2712" s="214">
        <v>6771.5999999999995</v>
      </c>
      <c r="S2712" s="215"/>
    </row>
    <row r="2713" spans="16:19">
      <c r="P2713" s="214" t="s">
        <v>385</v>
      </c>
      <c r="Q2713" s="214">
        <v>265.29000000000002</v>
      </c>
      <c r="R2713" s="214">
        <v>6771.5999999999995</v>
      </c>
      <c r="S2713" s="215"/>
    </row>
    <row r="2714" spans="16:19">
      <c r="P2714" s="214" t="s">
        <v>385</v>
      </c>
      <c r="Q2714" s="214">
        <v>265.29000000000002</v>
      </c>
      <c r="R2714" s="214">
        <v>6771.5999999999995</v>
      </c>
      <c r="S2714" s="215"/>
    </row>
    <row r="2715" spans="16:19">
      <c r="P2715" s="214" t="s">
        <v>385</v>
      </c>
      <c r="Q2715" s="214">
        <v>265.29000000000002</v>
      </c>
      <c r="R2715" s="214">
        <v>6771.5999999999995</v>
      </c>
      <c r="S2715" s="215"/>
    </row>
    <row r="2716" spans="16:19">
      <c r="P2716" s="214" t="s">
        <v>385</v>
      </c>
      <c r="Q2716" s="214">
        <v>265.29000000000002</v>
      </c>
      <c r="R2716" s="214">
        <v>6771.5999999999995</v>
      </c>
      <c r="S2716" s="215"/>
    </row>
    <row r="2717" spans="16:19">
      <c r="P2717" s="214" t="s">
        <v>385</v>
      </c>
      <c r="Q2717" s="214">
        <v>265.29000000000002</v>
      </c>
      <c r="R2717" s="214">
        <v>6771.5999999999995</v>
      </c>
      <c r="S2717" s="215"/>
    </row>
    <row r="2718" spans="16:19">
      <c r="P2718" s="214" t="s">
        <v>385</v>
      </c>
      <c r="Q2718" s="214">
        <v>265.29000000000002</v>
      </c>
      <c r="R2718" s="214">
        <v>6771.5999999999995</v>
      </c>
      <c r="S2718" s="215"/>
    </row>
    <row r="2719" spans="16:19">
      <c r="P2719" s="214" t="s">
        <v>385</v>
      </c>
      <c r="Q2719" s="214">
        <v>265.29000000000002</v>
      </c>
      <c r="R2719" s="214">
        <v>6771.5999999999995</v>
      </c>
      <c r="S2719" s="215"/>
    </row>
    <row r="2720" spans="16:19">
      <c r="P2720" s="214" t="s">
        <v>385</v>
      </c>
      <c r="Q2720" s="214">
        <v>265.29000000000002</v>
      </c>
      <c r="R2720" s="214">
        <v>6771.5999999999995</v>
      </c>
      <c r="S2720" s="215"/>
    </row>
    <row r="2721" spans="16:19">
      <c r="P2721" s="214" t="s">
        <v>385</v>
      </c>
      <c r="Q2721" s="214">
        <v>265.29000000000002</v>
      </c>
      <c r="R2721" s="214">
        <v>6771.5999999999995</v>
      </c>
      <c r="S2721" s="215"/>
    </row>
    <row r="2722" spans="16:19">
      <c r="P2722" s="214" t="s">
        <v>385</v>
      </c>
      <c r="Q2722" s="214">
        <v>265.29000000000002</v>
      </c>
      <c r="R2722" s="214">
        <v>6771.5999999999995</v>
      </c>
      <c r="S2722" s="215"/>
    </row>
    <row r="2723" spans="16:19">
      <c r="P2723" s="214" t="s">
        <v>385</v>
      </c>
      <c r="Q2723" s="214">
        <v>185.04000000000002</v>
      </c>
      <c r="R2723" s="214">
        <v>6680.5999999999995</v>
      </c>
      <c r="S2723" s="215"/>
    </row>
    <row r="2724" spans="16:19">
      <c r="P2724" s="214" t="s">
        <v>385</v>
      </c>
      <c r="Q2724" s="214">
        <v>185.04000000000002</v>
      </c>
      <c r="R2724" s="214">
        <v>6680.5999999999995</v>
      </c>
      <c r="S2724" s="215"/>
    </row>
    <row r="2725" spans="16:19">
      <c r="P2725" s="214" t="s">
        <v>385</v>
      </c>
      <c r="Q2725" s="214">
        <v>185.04000000000002</v>
      </c>
      <c r="R2725" s="214">
        <v>6680.5999999999995</v>
      </c>
      <c r="S2725" s="215"/>
    </row>
    <row r="2726" spans="16:19">
      <c r="P2726" s="214" t="s">
        <v>385</v>
      </c>
      <c r="Q2726" s="214">
        <v>185.04000000000002</v>
      </c>
      <c r="R2726" s="214">
        <v>6680.5999999999995</v>
      </c>
      <c r="S2726" s="215"/>
    </row>
    <row r="2727" spans="16:19">
      <c r="P2727" s="214" t="s">
        <v>385</v>
      </c>
      <c r="Q2727" s="214">
        <v>185.04000000000002</v>
      </c>
      <c r="R2727" s="214">
        <v>6680.5999999999995</v>
      </c>
      <c r="S2727" s="215"/>
    </row>
    <row r="2728" spans="16:19">
      <c r="P2728" s="214" t="s">
        <v>385</v>
      </c>
      <c r="Q2728" s="214">
        <v>185.04000000000002</v>
      </c>
      <c r="R2728" s="214">
        <v>6680.5999999999995</v>
      </c>
      <c r="S2728" s="215"/>
    </row>
    <row r="2729" spans="16:19">
      <c r="P2729" s="214" t="s">
        <v>385</v>
      </c>
      <c r="Q2729" s="214">
        <v>185.04000000000002</v>
      </c>
      <c r="R2729" s="214">
        <v>6680.5999999999995</v>
      </c>
      <c r="S2729" s="215"/>
    </row>
    <row r="2730" spans="16:19">
      <c r="P2730" s="214" t="s">
        <v>385</v>
      </c>
      <c r="Q2730" s="214">
        <v>185.04000000000002</v>
      </c>
      <c r="R2730" s="214">
        <v>6680.5999999999995</v>
      </c>
      <c r="S2730" s="215"/>
    </row>
    <row r="2731" spans="16:19">
      <c r="P2731" s="214" t="s">
        <v>385</v>
      </c>
      <c r="Q2731" s="214">
        <v>185.04000000000002</v>
      </c>
      <c r="R2731" s="214">
        <v>6680.5999999999995</v>
      </c>
      <c r="S2731" s="215"/>
    </row>
    <row r="2732" spans="16:19">
      <c r="P2732" s="214" t="s">
        <v>385</v>
      </c>
      <c r="Q2732" s="214">
        <v>185.04000000000002</v>
      </c>
      <c r="R2732" s="214">
        <v>6680.5999999999995</v>
      </c>
      <c r="S2732" s="215"/>
    </row>
    <row r="2733" spans="16:19">
      <c r="P2733" s="214" t="s">
        <v>385</v>
      </c>
      <c r="Q2733" s="214">
        <v>185.04000000000002</v>
      </c>
      <c r="R2733" s="214">
        <v>6680.5999999999995</v>
      </c>
      <c r="S2733" s="215"/>
    </row>
    <row r="2734" spans="16:19">
      <c r="P2734" s="214" t="s">
        <v>385</v>
      </c>
      <c r="Q2734" s="214">
        <v>185.04000000000002</v>
      </c>
      <c r="R2734" s="214">
        <v>6680.5999999999995</v>
      </c>
      <c r="S2734" s="215"/>
    </row>
    <row r="2735" spans="16:19">
      <c r="P2735" s="214" t="s">
        <v>385</v>
      </c>
      <c r="Q2735" s="214">
        <v>185.04000000000002</v>
      </c>
      <c r="R2735" s="214">
        <v>6680.5999999999995</v>
      </c>
      <c r="S2735" s="215"/>
    </row>
    <row r="2736" spans="16:19">
      <c r="P2736" s="214" t="s">
        <v>385</v>
      </c>
      <c r="Q2736" s="214">
        <v>185.04000000000002</v>
      </c>
      <c r="R2736" s="214">
        <v>6680.5999999999995</v>
      </c>
      <c r="S2736" s="215"/>
    </row>
    <row r="2737" spans="16:19">
      <c r="P2737" s="214" t="s">
        <v>385</v>
      </c>
      <c r="Q2737" s="214">
        <v>185.04000000000002</v>
      </c>
      <c r="R2737" s="214">
        <v>6680.5999999999995</v>
      </c>
      <c r="S2737" s="215"/>
    </row>
    <row r="2738" spans="16:19">
      <c r="P2738" s="214" t="s">
        <v>385</v>
      </c>
      <c r="Q2738" s="214">
        <v>185.04000000000002</v>
      </c>
      <c r="R2738" s="214">
        <v>6680.5999999999995</v>
      </c>
      <c r="S2738" s="215"/>
    </row>
    <row r="2739" spans="16:19">
      <c r="P2739" s="214" t="s">
        <v>385</v>
      </c>
      <c r="Q2739" s="214">
        <v>185.04000000000002</v>
      </c>
      <c r="R2739" s="214">
        <v>6680.5999999999995</v>
      </c>
      <c r="S2739" s="215"/>
    </row>
    <row r="2740" spans="16:19">
      <c r="P2740" s="214" t="s">
        <v>385</v>
      </c>
      <c r="Q2740" s="214">
        <v>185.04000000000002</v>
      </c>
      <c r="R2740" s="214">
        <v>6680.5999999999995</v>
      </c>
      <c r="S2740" s="215"/>
    </row>
    <row r="2741" spans="16:19">
      <c r="P2741" s="214" t="s">
        <v>385</v>
      </c>
      <c r="Q2741" s="214">
        <v>185.04000000000002</v>
      </c>
      <c r="R2741" s="214">
        <v>6680.5999999999995</v>
      </c>
      <c r="S2741" s="215"/>
    </row>
    <row r="2742" spans="16:19">
      <c r="P2742" s="214" t="s">
        <v>385</v>
      </c>
      <c r="Q2742" s="214">
        <v>185.04000000000002</v>
      </c>
      <c r="R2742" s="214">
        <v>6680.5999999999995</v>
      </c>
      <c r="S2742" s="215"/>
    </row>
    <row r="2743" spans="16:19">
      <c r="P2743" s="214" t="s">
        <v>385</v>
      </c>
      <c r="Q2743" s="214">
        <v>185.04000000000002</v>
      </c>
      <c r="R2743" s="214">
        <v>6680.5999999999995</v>
      </c>
      <c r="S2743" s="215"/>
    </row>
    <row r="2744" spans="16:19">
      <c r="P2744" s="214" t="s">
        <v>385</v>
      </c>
      <c r="Q2744" s="214">
        <v>96.300000000000011</v>
      </c>
      <c r="R2744" s="214">
        <v>6517.2000000000007</v>
      </c>
      <c r="S2744" s="215"/>
    </row>
    <row r="2745" spans="16:19">
      <c r="P2745" s="214" t="s">
        <v>385</v>
      </c>
      <c r="Q2745" s="214">
        <v>96.300000000000011</v>
      </c>
      <c r="R2745" s="214">
        <v>6517.2000000000007</v>
      </c>
      <c r="S2745" s="215"/>
    </row>
    <row r="2746" spans="16:19">
      <c r="P2746" s="214" t="s">
        <v>385</v>
      </c>
      <c r="Q2746" s="214">
        <v>96.300000000000011</v>
      </c>
      <c r="R2746" s="214">
        <v>6517.2000000000007</v>
      </c>
      <c r="S2746" s="215"/>
    </row>
    <row r="2747" spans="16:19">
      <c r="P2747" s="214" t="s">
        <v>385</v>
      </c>
      <c r="Q2747" s="214">
        <v>96.300000000000011</v>
      </c>
      <c r="R2747" s="214">
        <v>6517.2000000000007</v>
      </c>
      <c r="S2747" s="215"/>
    </row>
    <row r="2748" spans="16:19">
      <c r="P2748" s="214" t="s">
        <v>385</v>
      </c>
      <c r="Q2748" s="214">
        <v>96.300000000000011</v>
      </c>
      <c r="R2748" s="214">
        <v>6517.2000000000007</v>
      </c>
      <c r="S2748" s="215"/>
    </row>
    <row r="2749" spans="16:19">
      <c r="P2749" s="214" t="s">
        <v>385</v>
      </c>
      <c r="Q2749" s="214">
        <v>96.300000000000011</v>
      </c>
      <c r="R2749" s="214">
        <v>6517.2000000000007</v>
      </c>
      <c r="S2749" s="215"/>
    </row>
    <row r="2750" spans="16:19">
      <c r="P2750" s="214" t="s">
        <v>385</v>
      </c>
      <c r="Q2750" s="214">
        <v>96.300000000000011</v>
      </c>
      <c r="R2750" s="214">
        <v>6517.2000000000007</v>
      </c>
      <c r="S2750" s="215"/>
    </row>
    <row r="2751" spans="16:19">
      <c r="P2751" s="214" t="s">
        <v>385</v>
      </c>
      <c r="Q2751" s="214">
        <v>96.300000000000011</v>
      </c>
      <c r="R2751" s="214">
        <v>6517.2000000000007</v>
      </c>
      <c r="S2751" s="215"/>
    </row>
    <row r="2752" spans="16:19">
      <c r="P2752" s="214" t="s">
        <v>385</v>
      </c>
      <c r="Q2752" s="214">
        <v>96.300000000000011</v>
      </c>
      <c r="R2752" s="214">
        <v>6517.2000000000007</v>
      </c>
      <c r="S2752" s="215"/>
    </row>
    <row r="2753" spans="16:19">
      <c r="P2753" s="214" t="s">
        <v>385</v>
      </c>
      <c r="Q2753" s="214">
        <v>96.300000000000011</v>
      </c>
      <c r="R2753" s="214">
        <v>6517.2000000000007</v>
      </c>
      <c r="S2753" s="215"/>
    </row>
    <row r="2754" spans="16:19">
      <c r="P2754" s="214" t="s">
        <v>385</v>
      </c>
      <c r="Q2754" s="214">
        <v>96.300000000000011</v>
      </c>
      <c r="R2754" s="214">
        <v>6517.2000000000007</v>
      </c>
      <c r="S2754" s="215"/>
    </row>
    <row r="2755" spans="16:19">
      <c r="P2755" s="214" t="s">
        <v>385</v>
      </c>
      <c r="Q2755" s="214">
        <v>96.300000000000011</v>
      </c>
      <c r="R2755" s="214">
        <v>6517.2000000000007</v>
      </c>
      <c r="S2755" s="215"/>
    </row>
    <row r="2756" spans="16:19">
      <c r="P2756" s="214" t="s">
        <v>385</v>
      </c>
      <c r="Q2756" s="214">
        <v>96.300000000000011</v>
      </c>
      <c r="R2756" s="214">
        <v>6517.2000000000007</v>
      </c>
      <c r="S2756" s="215"/>
    </row>
    <row r="2757" spans="16:19">
      <c r="P2757" s="214" t="s">
        <v>385</v>
      </c>
      <c r="Q2757" s="214">
        <v>96.300000000000011</v>
      </c>
      <c r="R2757" s="214">
        <v>6517.2000000000007</v>
      </c>
      <c r="S2757" s="215"/>
    </row>
    <row r="2758" spans="16:19">
      <c r="P2758" s="214" t="s">
        <v>385</v>
      </c>
      <c r="Q2758" s="214">
        <v>96.300000000000011</v>
      </c>
      <c r="R2758" s="214">
        <v>6517.2000000000007</v>
      </c>
      <c r="S2758" s="215"/>
    </row>
    <row r="2759" spans="16:19">
      <c r="P2759" s="214" t="s">
        <v>385</v>
      </c>
      <c r="Q2759" s="214">
        <v>96.300000000000011</v>
      </c>
      <c r="R2759" s="214">
        <v>6517.2000000000007</v>
      </c>
      <c r="S2759" s="215"/>
    </row>
    <row r="2760" spans="16:19">
      <c r="P2760" s="214" t="s">
        <v>385</v>
      </c>
      <c r="Q2760" s="214">
        <v>96.300000000000011</v>
      </c>
      <c r="R2760" s="214">
        <v>6517.2000000000007</v>
      </c>
      <c r="S2760" s="215"/>
    </row>
    <row r="2761" spans="16:19">
      <c r="P2761" s="214" t="s">
        <v>385</v>
      </c>
      <c r="Q2761" s="214">
        <v>96.300000000000011</v>
      </c>
      <c r="R2761" s="214">
        <v>6517.2000000000007</v>
      </c>
      <c r="S2761" s="215"/>
    </row>
    <row r="2762" spans="16:19">
      <c r="P2762" s="214" t="s">
        <v>385</v>
      </c>
      <c r="Q2762" s="214">
        <v>96.300000000000011</v>
      </c>
      <c r="R2762" s="214">
        <v>6517.2000000000007</v>
      </c>
      <c r="S2762" s="215"/>
    </row>
    <row r="2763" spans="16:19">
      <c r="P2763" s="214" t="s">
        <v>385</v>
      </c>
      <c r="Q2763" s="214">
        <v>96.300000000000011</v>
      </c>
      <c r="R2763" s="214">
        <v>6517.2000000000007</v>
      </c>
      <c r="S2763" s="215"/>
    </row>
    <row r="2764" spans="16:19">
      <c r="P2764" s="214" t="s">
        <v>385</v>
      </c>
      <c r="Q2764" s="214">
        <v>96.300000000000011</v>
      </c>
      <c r="R2764" s="214">
        <v>6517.2000000000007</v>
      </c>
      <c r="S2764" s="215"/>
    </row>
    <row r="2765" spans="16:19">
      <c r="P2765" s="214" t="s">
        <v>385</v>
      </c>
      <c r="Q2765" s="214">
        <v>96.300000000000011</v>
      </c>
      <c r="R2765" s="214">
        <v>6517.2000000000007</v>
      </c>
      <c r="S2765" s="215"/>
    </row>
    <row r="2766" spans="16:19">
      <c r="P2766" s="214" t="s">
        <v>385</v>
      </c>
      <c r="Q2766" s="214">
        <v>13</v>
      </c>
      <c r="R2766" s="214">
        <v>6239.8</v>
      </c>
      <c r="S2766" s="215"/>
    </row>
    <row r="2767" spans="16:19">
      <c r="P2767" s="214" t="s">
        <v>385</v>
      </c>
      <c r="Q2767" s="214">
        <v>13</v>
      </c>
      <c r="R2767" s="214">
        <v>6239.8</v>
      </c>
      <c r="S2767" s="215"/>
    </row>
    <row r="2768" spans="16:19">
      <c r="P2768" s="214" t="s">
        <v>385</v>
      </c>
      <c r="Q2768" s="214">
        <v>13</v>
      </c>
      <c r="R2768" s="214">
        <v>6239.8</v>
      </c>
      <c r="S2768" s="215"/>
    </row>
    <row r="2769" spans="16:19">
      <c r="P2769" s="214" t="s">
        <v>385</v>
      </c>
      <c r="Q2769" s="214">
        <v>13</v>
      </c>
      <c r="R2769" s="214">
        <v>6239.8</v>
      </c>
      <c r="S2769" s="215"/>
    </row>
    <row r="2770" spans="16:19">
      <c r="P2770" s="214" t="s">
        <v>385</v>
      </c>
      <c r="Q2770" s="214">
        <v>13</v>
      </c>
      <c r="R2770" s="214">
        <v>6239.8</v>
      </c>
      <c r="S2770" s="215"/>
    </row>
    <row r="2771" spans="16:19">
      <c r="P2771" s="214" t="s">
        <v>385</v>
      </c>
      <c r="Q2771" s="214">
        <v>13</v>
      </c>
      <c r="R2771" s="214">
        <v>6239.8</v>
      </c>
      <c r="S2771" s="215"/>
    </row>
    <row r="2772" spans="16:19">
      <c r="P2772" s="214" t="s">
        <v>385</v>
      </c>
      <c r="Q2772" s="214">
        <v>13</v>
      </c>
      <c r="R2772" s="214">
        <v>6239.8</v>
      </c>
      <c r="S2772" s="215"/>
    </row>
    <row r="2773" spans="16:19">
      <c r="P2773" s="214" t="s">
        <v>385</v>
      </c>
      <c r="Q2773" s="214">
        <v>13</v>
      </c>
      <c r="R2773" s="214">
        <v>6239.8</v>
      </c>
      <c r="S2773" s="215"/>
    </row>
    <row r="2774" spans="16:19">
      <c r="P2774" s="214" t="s">
        <v>385</v>
      </c>
      <c r="Q2774" s="214">
        <v>13</v>
      </c>
      <c r="R2774" s="214">
        <v>6239.8</v>
      </c>
      <c r="S2774" s="215"/>
    </row>
    <row r="2775" spans="16:19">
      <c r="P2775" s="214" t="s">
        <v>385</v>
      </c>
      <c r="Q2775" s="214">
        <v>13</v>
      </c>
      <c r="R2775" s="214">
        <v>6239.8</v>
      </c>
      <c r="S2775" s="215"/>
    </row>
    <row r="2776" spans="16:19">
      <c r="P2776" s="214" t="s">
        <v>385</v>
      </c>
      <c r="Q2776" s="214">
        <v>13</v>
      </c>
      <c r="R2776" s="214">
        <v>6239.8</v>
      </c>
      <c r="S2776" s="215"/>
    </row>
    <row r="2777" spans="16:19">
      <c r="P2777" s="214" t="s">
        <v>385</v>
      </c>
      <c r="Q2777" s="214">
        <v>13</v>
      </c>
      <c r="R2777" s="214">
        <v>6239.8</v>
      </c>
      <c r="S2777" s="215"/>
    </row>
    <row r="2778" spans="16:19">
      <c r="P2778" s="214" t="s">
        <v>385</v>
      </c>
      <c r="Q2778" s="214">
        <v>13</v>
      </c>
      <c r="R2778" s="214">
        <v>6239.8</v>
      </c>
      <c r="S2778" s="215"/>
    </row>
    <row r="2779" spans="16:19">
      <c r="P2779" s="214" t="s">
        <v>385</v>
      </c>
      <c r="Q2779" s="214">
        <v>13</v>
      </c>
      <c r="R2779" s="214">
        <v>6239.8</v>
      </c>
      <c r="S2779" s="215"/>
    </row>
    <row r="2780" spans="16:19">
      <c r="P2780" s="214" t="s">
        <v>385</v>
      </c>
      <c r="Q2780" s="214">
        <v>13</v>
      </c>
      <c r="R2780" s="214">
        <v>6239.8</v>
      </c>
      <c r="S2780" s="215"/>
    </row>
    <row r="2781" spans="16:19">
      <c r="P2781" s="214" t="s">
        <v>385</v>
      </c>
      <c r="Q2781" s="214">
        <v>13</v>
      </c>
      <c r="R2781" s="214">
        <v>6239.8</v>
      </c>
      <c r="S2781" s="215"/>
    </row>
    <row r="2782" spans="16:19">
      <c r="P2782" s="214" t="s">
        <v>385</v>
      </c>
      <c r="Q2782" s="214">
        <v>13</v>
      </c>
      <c r="R2782" s="214">
        <v>6239.8</v>
      </c>
      <c r="S2782" s="215"/>
    </row>
    <row r="2783" spans="16:19">
      <c r="P2783" s="214" t="s">
        <v>385</v>
      </c>
      <c r="Q2783" s="214">
        <v>13</v>
      </c>
      <c r="R2783" s="214">
        <v>6239.8</v>
      </c>
      <c r="S2783" s="215"/>
    </row>
    <row r="2784" spans="16:19">
      <c r="P2784" s="214" t="s">
        <v>385</v>
      </c>
      <c r="Q2784" s="214">
        <v>13</v>
      </c>
      <c r="R2784" s="214">
        <v>6239.8</v>
      </c>
      <c r="S2784" s="215"/>
    </row>
    <row r="2785" spans="16:19">
      <c r="P2785" s="214" t="s">
        <v>385</v>
      </c>
      <c r="Q2785" s="214">
        <v>13</v>
      </c>
      <c r="R2785" s="214">
        <v>6239.8</v>
      </c>
      <c r="S2785" s="215"/>
    </row>
    <row r="2786" spans="16:19">
      <c r="P2786" s="214" t="s">
        <v>385</v>
      </c>
      <c r="Q2786" s="214" t="s">
        <v>385</v>
      </c>
      <c r="R2786" s="214">
        <v>6030</v>
      </c>
      <c r="S2786" s="215"/>
    </row>
    <row r="2787" spans="16:19">
      <c r="P2787" s="214" t="s">
        <v>385</v>
      </c>
      <c r="Q2787" s="214" t="s">
        <v>385</v>
      </c>
      <c r="R2787" s="214">
        <v>6030</v>
      </c>
      <c r="S2787" s="215"/>
    </row>
    <row r="2788" spans="16:19">
      <c r="P2788" s="214" t="s">
        <v>385</v>
      </c>
      <c r="Q2788" s="214" t="s">
        <v>385</v>
      </c>
      <c r="R2788" s="214">
        <v>6030</v>
      </c>
      <c r="S2788" s="215"/>
    </row>
    <row r="2789" spans="16:19">
      <c r="P2789" s="214" t="s">
        <v>385</v>
      </c>
      <c r="Q2789" s="214" t="s">
        <v>385</v>
      </c>
      <c r="R2789" s="214">
        <v>6030</v>
      </c>
      <c r="S2789" s="215"/>
    </row>
    <row r="2790" spans="16:19">
      <c r="P2790" s="214" t="s">
        <v>385</v>
      </c>
      <c r="Q2790" s="214" t="s">
        <v>385</v>
      </c>
      <c r="R2790" s="214">
        <v>6030</v>
      </c>
      <c r="S2790" s="215"/>
    </row>
    <row r="2791" spans="16:19">
      <c r="P2791" s="214" t="s">
        <v>385</v>
      </c>
      <c r="Q2791" s="214" t="s">
        <v>385</v>
      </c>
      <c r="R2791" s="214">
        <v>6030</v>
      </c>
      <c r="S2791" s="215"/>
    </row>
    <row r="2792" spans="16:19">
      <c r="P2792" s="214" t="s">
        <v>385</v>
      </c>
      <c r="Q2792" s="214" t="s">
        <v>385</v>
      </c>
      <c r="R2792" s="214">
        <v>6030</v>
      </c>
      <c r="S2792" s="215"/>
    </row>
    <row r="2793" spans="16:19">
      <c r="P2793" s="214" t="s">
        <v>385</v>
      </c>
      <c r="Q2793" s="214" t="s">
        <v>385</v>
      </c>
      <c r="R2793" s="214">
        <v>6030</v>
      </c>
      <c r="S2793" s="215"/>
    </row>
    <row r="2794" spans="16:19">
      <c r="P2794" s="214" t="s">
        <v>385</v>
      </c>
      <c r="Q2794" s="214" t="s">
        <v>385</v>
      </c>
      <c r="R2794" s="214">
        <v>6030</v>
      </c>
      <c r="S2794" s="215"/>
    </row>
    <row r="2795" spans="16:19">
      <c r="P2795" s="214" t="s">
        <v>385</v>
      </c>
      <c r="Q2795" s="214" t="s">
        <v>385</v>
      </c>
      <c r="R2795" s="214">
        <v>6030</v>
      </c>
      <c r="S2795" s="215"/>
    </row>
    <row r="2796" spans="16:19">
      <c r="P2796" s="214" t="s">
        <v>385</v>
      </c>
      <c r="Q2796" s="214" t="s">
        <v>385</v>
      </c>
      <c r="R2796" s="214">
        <v>6030</v>
      </c>
      <c r="S2796" s="215"/>
    </row>
    <row r="2797" spans="16:19">
      <c r="P2797" s="214" t="s">
        <v>385</v>
      </c>
      <c r="Q2797" s="214" t="s">
        <v>385</v>
      </c>
      <c r="R2797" s="214">
        <v>6030</v>
      </c>
      <c r="S2797" s="215"/>
    </row>
    <row r="2798" spans="16:19">
      <c r="P2798" s="214" t="s">
        <v>385</v>
      </c>
      <c r="Q2798" s="214" t="s">
        <v>385</v>
      </c>
      <c r="R2798" s="214">
        <v>6030</v>
      </c>
      <c r="S2798" s="215"/>
    </row>
    <row r="2799" spans="16:19">
      <c r="P2799" s="214" t="s">
        <v>385</v>
      </c>
      <c r="Q2799" s="214" t="s">
        <v>385</v>
      </c>
      <c r="R2799" s="214">
        <v>6030</v>
      </c>
      <c r="S2799" s="215"/>
    </row>
    <row r="2800" spans="16:19">
      <c r="P2800" s="214" t="s">
        <v>385</v>
      </c>
      <c r="Q2800" s="214" t="s">
        <v>385</v>
      </c>
      <c r="R2800" s="214">
        <v>6030</v>
      </c>
      <c r="S2800" s="215"/>
    </row>
    <row r="2801" spans="16:19">
      <c r="P2801" s="214" t="s">
        <v>385</v>
      </c>
      <c r="Q2801" s="214" t="s">
        <v>385</v>
      </c>
      <c r="R2801" s="214">
        <v>6030</v>
      </c>
      <c r="S2801" s="215"/>
    </row>
    <row r="2802" spans="16:19">
      <c r="P2802" s="214" t="s">
        <v>385</v>
      </c>
      <c r="Q2802" s="214" t="s">
        <v>385</v>
      </c>
      <c r="R2802" s="214">
        <v>6030</v>
      </c>
      <c r="S2802" s="215"/>
    </row>
    <row r="2803" spans="16:19">
      <c r="P2803" s="214" t="s">
        <v>385</v>
      </c>
      <c r="Q2803" s="214" t="s">
        <v>385</v>
      </c>
      <c r="R2803" s="214">
        <v>6030</v>
      </c>
      <c r="S2803" s="215"/>
    </row>
    <row r="2804" spans="16:19">
      <c r="P2804" s="214" t="s">
        <v>385</v>
      </c>
      <c r="Q2804" s="214" t="s">
        <v>385</v>
      </c>
      <c r="R2804" s="214">
        <v>6030</v>
      </c>
      <c r="S2804" s="215"/>
    </row>
    <row r="2805" spans="16:19">
      <c r="P2805" s="214" t="s">
        <v>385</v>
      </c>
      <c r="Q2805" s="214" t="s">
        <v>385</v>
      </c>
      <c r="R2805" s="214">
        <v>6030</v>
      </c>
      <c r="S2805" s="215"/>
    </row>
    <row r="2806" spans="16:19">
      <c r="P2806" s="214" t="s">
        <v>385</v>
      </c>
      <c r="Q2806" s="214" t="s">
        <v>385</v>
      </c>
      <c r="R2806" s="214">
        <v>6030</v>
      </c>
      <c r="S2806" s="215"/>
    </row>
    <row r="2807" spans="16:19">
      <c r="P2807" s="214" t="s">
        <v>385</v>
      </c>
      <c r="Q2807" s="214" t="s">
        <v>385</v>
      </c>
      <c r="R2807" s="214">
        <v>6030</v>
      </c>
      <c r="S2807" s="215"/>
    </row>
    <row r="2808" spans="16:19">
      <c r="P2808" s="214" t="s">
        <v>385</v>
      </c>
      <c r="Q2808" s="214" t="s">
        <v>385</v>
      </c>
      <c r="R2808" s="214">
        <v>6030</v>
      </c>
      <c r="S2808" s="215"/>
    </row>
    <row r="2809" spans="16:19">
      <c r="P2809" s="214" t="s">
        <v>385</v>
      </c>
      <c r="Q2809" s="214" t="s">
        <v>385</v>
      </c>
      <c r="R2809" s="214">
        <v>5710.2999999999993</v>
      </c>
      <c r="S2809" s="215"/>
    </row>
    <row r="2810" spans="16:19">
      <c r="P2810" s="214" t="s">
        <v>385</v>
      </c>
      <c r="Q2810" s="214" t="s">
        <v>385</v>
      </c>
      <c r="R2810" s="214">
        <v>5710.2999999999993</v>
      </c>
      <c r="S2810" s="215"/>
    </row>
    <row r="2811" spans="16:19">
      <c r="P2811" s="214" t="s">
        <v>385</v>
      </c>
      <c r="Q2811" s="214" t="s">
        <v>385</v>
      </c>
      <c r="R2811" s="214">
        <v>5710.2999999999993</v>
      </c>
      <c r="S2811" s="215"/>
    </row>
    <row r="2812" spans="16:19">
      <c r="P2812" s="214" t="s">
        <v>385</v>
      </c>
      <c r="Q2812" s="214" t="s">
        <v>385</v>
      </c>
      <c r="R2812" s="214">
        <v>5710.2999999999993</v>
      </c>
      <c r="S2812" s="215"/>
    </row>
    <row r="2813" spans="16:19">
      <c r="P2813" s="214" t="s">
        <v>385</v>
      </c>
      <c r="Q2813" s="214" t="s">
        <v>385</v>
      </c>
      <c r="R2813" s="214">
        <v>5710.2999999999993</v>
      </c>
      <c r="S2813" s="215"/>
    </row>
    <row r="2814" spans="16:19">
      <c r="P2814" s="214" t="s">
        <v>385</v>
      </c>
      <c r="Q2814" s="214" t="s">
        <v>385</v>
      </c>
      <c r="R2814" s="214">
        <v>5710.2999999999993</v>
      </c>
      <c r="S2814" s="215"/>
    </row>
    <row r="2815" spans="16:19">
      <c r="P2815" s="214" t="s">
        <v>385</v>
      </c>
      <c r="Q2815" s="214" t="s">
        <v>385</v>
      </c>
      <c r="R2815" s="214">
        <v>5710.2999999999993</v>
      </c>
      <c r="S2815" s="215"/>
    </row>
    <row r="2816" spans="16:19">
      <c r="P2816" s="214" t="s">
        <v>385</v>
      </c>
      <c r="Q2816" s="214" t="s">
        <v>385</v>
      </c>
      <c r="R2816" s="214">
        <v>5710.2999999999993</v>
      </c>
      <c r="S2816" s="215"/>
    </row>
    <row r="2817" spans="16:19">
      <c r="P2817" s="214" t="s">
        <v>385</v>
      </c>
      <c r="Q2817" s="214" t="s">
        <v>385</v>
      </c>
      <c r="R2817" s="214">
        <v>5710.2999999999993</v>
      </c>
      <c r="S2817" s="215"/>
    </row>
    <row r="2818" spans="16:19">
      <c r="P2818" s="214" t="s">
        <v>385</v>
      </c>
      <c r="Q2818" s="214" t="s">
        <v>385</v>
      </c>
      <c r="R2818" s="214">
        <v>5710.2999999999993</v>
      </c>
      <c r="S2818" s="215"/>
    </row>
    <row r="2819" spans="16:19">
      <c r="P2819" s="214" t="s">
        <v>385</v>
      </c>
      <c r="Q2819" s="214" t="s">
        <v>385</v>
      </c>
      <c r="R2819" s="214">
        <v>5710.2999999999993</v>
      </c>
      <c r="S2819" s="215"/>
    </row>
    <row r="2820" spans="16:19">
      <c r="P2820" s="214" t="s">
        <v>385</v>
      </c>
      <c r="Q2820" s="214" t="s">
        <v>385</v>
      </c>
      <c r="R2820" s="214">
        <v>5710.2999999999993</v>
      </c>
      <c r="S2820" s="215"/>
    </row>
    <row r="2821" spans="16:19">
      <c r="P2821" s="214" t="s">
        <v>385</v>
      </c>
      <c r="Q2821" s="214" t="s">
        <v>385</v>
      </c>
      <c r="R2821" s="214">
        <v>5710.2999999999993</v>
      </c>
      <c r="S2821" s="215"/>
    </row>
    <row r="2822" spans="16:19">
      <c r="P2822" s="214" t="s">
        <v>385</v>
      </c>
      <c r="Q2822" s="214" t="s">
        <v>385</v>
      </c>
      <c r="R2822" s="214">
        <v>5710.2999999999993</v>
      </c>
      <c r="S2822" s="215"/>
    </row>
    <row r="2823" spans="16:19">
      <c r="P2823" s="214" t="s">
        <v>385</v>
      </c>
      <c r="Q2823" s="214" t="s">
        <v>385</v>
      </c>
      <c r="R2823" s="214">
        <v>5710.2999999999993</v>
      </c>
      <c r="S2823" s="215"/>
    </row>
    <row r="2824" spans="16:19">
      <c r="P2824" s="214" t="s">
        <v>385</v>
      </c>
      <c r="Q2824" s="214" t="s">
        <v>385</v>
      </c>
      <c r="R2824" s="214">
        <v>5710.2999999999993</v>
      </c>
      <c r="S2824" s="215"/>
    </row>
    <row r="2825" spans="16:19">
      <c r="P2825" s="214" t="s">
        <v>385</v>
      </c>
      <c r="Q2825" s="214" t="s">
        <v>385</v>
      </c>
      <c r="R2825" s="214">
        <v>5710.2999999999993</v>
      </c>
      <c r="S2825" s="215"/>
    </row>
    <row r="2826" spans="16:19">
      <c r="P2826" s="214" t="s">
        <v>385</v>
      </c>
      <c r="Q2826" s="214" t="s">
        <v>385</v>
      </c>
      <c r="R2826" s="214">
        <v>5710.2999999999993</v>
      </c>
      <c r="S2826" s="215"/>
    </row>
    <row r="2827" spans="16:19">
      <c r="P2827" s="214" t="s">
        <v>385</v>
      </c>
      <c r="Q2827" s="214" t="s">
        <v>385</v>
      </c>
      <c r="R2827" s="214">
        <v>5710.2999999999993</v>
      </c>
      <c r="S2827" s="215"/>
    </row>
    <row r="2828" spans="16:19">
      <c r="P2828" s="214" t="s">
        <v>385</v>
      </c>
      <c r="Q2828" s="214" t="s">
        <v>385</v>
      </c>
      <c r="R2828" s="214">
        <v>5710.2999999999993</v>
      </c>
      <c r="S2828" s="215"/>
    </row>
    <row r="2829" spans="16:19">
      <c r="P2829" s="214" t="s">
        <v>385</v>
      </c>
      <c r="Q2829" s="214" t="s">
        <v>385</v>
      </c>
      <c r="R2829" s="214">
        <v>5710.2999999999993</v>
      </c>
      <c r="S2829" s="215"/>
    </row>
    <row r="2830" spans="16:19">
      <c r="P2830" s="214" t="s">
        <v>385</v>
      </c>
      <c r="Q2830" s="214" t="s">
        <v>385</v>
      </c>
      <c r="R2830" s="214">
        <v>5547.7999999999993</v>
      </c>
      <c r="S2830" s="215"/>
    </row>
    <row r="2831" spans="16:19">
      <c r="P2831" s="214" t="s">
        <v>385</v>
      </c>
      <c r="Q2831" s="214" t="s">
        <v>385</v>
      </c>
      <c r="R2831" s="214">
        <v>5547.7999999999993</v>
      </c>
      <c r="S2831" s="215"/>
    </row>
    <row r="2832" spans="16:19">
      <c r="P2832" s="214" t="s">
        <v>385</v>
      </c>
      <c r="Q2832" s="214" t="s">
        <v>385</v>
      </c>
      <c r="R2832" s="214">
        <v>5547.7999999999993</v>
      </c>
      <c r="S2832" s="215"/>
    </row>
    <row r="2833" spans="16:19">
      <c r="P2833" s="214" t="s">
        <v>385</v>
      </c>
      <c r="Q2833" s="214" t="s">
        <v>385</v>
      </c>
      <c r="R2833" s="214">
        <v>5547.7999999999993</v>
      </c>
      <c r="S2833" s="215"/>
    </row>
    <row r="2834" spans="16:19">
      <c r="P2834" s="214" t="s">
        <v>385</v>
      </c>
      <c r="Q2834" s="214" t="s">
        <v>385</v>
      </c>
      <c r="R2834" s="214">
        <v>5547.7999999999993</v>
      </c>
      <c r="S2834" s="215"/>
    </row>
    <row r="2835" spans="16:19">
      <c r="P2835" s="214" t="s">
        <v>385</v>
      </c>
      <c r="Q2835" s="214" t="s">
        <v>385</v>
      </c>
      <c r="R2835" s="214">
        <v>5547.7999999999993</v>
      </c>
      <c r="S2835" s="215"/>
    </row>
    <row r="2836" spans="16:19">
      <c r="P2836" s="214" t="s">
        <v>385</v>
      </c>
      <c r="Q2836" s="214" t="s">
        <v>385</v>
      </c>
      <c r="R2836" s="214">
        <v>5547.7999999999993</v>
      </c>
      <c r="S2836" s="215"/>
    </row>
    <row r="2837" spans="16:19">
      <c r="P2837" s="214" t="s">
        <v>385</v>
      </c>
      <c r="Q2837" s="214" t="s">
        <v>385</v>
      </c>
      <c r="R2837" s="214">
        <v>5547.7999999999993</v>
      </c>
      <c r="S2837" s="215"/>
    </row>
    <row r="2838" spans="16:19">
      <c r="P2838" s="214" t="s">
        <v>385</v>
      </c>
      <c r="Q2838" s="214" t="s">
        <v>385</v>
      </c>
      <c r="R2838" s="214">
        <v>5547.7999999999993</v>
      </c>
      <c r="S2838" s="215"/>
    </row>
    <row r="2839" spans="16:19">
      <c r="P2839" s="214" t="s">
        <v>385</v>
      </c>
      <c r="Q2839" s="214" t="s">
        <v>385</v>
      </c>
      <c r="R2839" s="214">
        <v>5547.7999999999993</v>
      </c>
      <c r="S2839" s="215"/>
    </row>
    <row r="2840" spans="16:19">
      <c r="P2840" s="214" t="s">
        <v>385</v>
      </c>
      <c r="Q2840" s="214" t="s">
        <v>385</v>
      </c>
      <c r="R2840" s="214">
        <v>5547.7999999999993</v>
      </c>
      <c r="S2840" s="215"/>
    </row>
    <row r="2841" spans="16:19">
      <c r="P2841" s="214" t="s">
        <v>385</v>
      </c>
      <c r="Q2841" s="214" t="s">
        <v>385</v>
      </c>
      <c r="R2841" s="214">
        <v>5547.7999999999993</v>
      </c>
      <c r="S2841" s="215"/>
    </row>
    <row r="2842" spans="16:19">
      <c r="P2842" s="214" t="s">
        <v>385</v>
      </c>
      <c r="Q2842" s="214" t="s">
        <v>385</v>
      </c>
      <c r="R2842" s="214">
        <v>5547.7999999999993</v>
      </c>
      <c r="S2842" s="215"/>
    </row>
    <row r="2843" spans="16:19">
      <c r="P2843" s="214" t="s">
        <v>385</v>
      </c>
      <c r="Q2843" s="214" t="s">
        <v>385</v>
      </c>
      <c r="R2843" s="214">
        <v>5547.7999999999993</v>
      </c>
      <c r="S2843" s="215"/>
    </row>
    <row r="2844" spans="16:19">
      <c r="P2844" s="214" t="s">
        <v>385</v>
      </c>
      <c r="Q2844" s="214" t="s">
        <v>385</v>
      </c>
      <c r="R2844" s="214">
        <v>5547.7999999999993</v>
      </c>
      <c r="S2844" s="215"/>
    </row>
    <row r="2845" spans="16:19">
      <c r="P2845" s="214" t="s">
        <v>385</v>
      </c>
      <c r="Q2845" s="214" t="s">
        <v>385</v>
      </c>
      <c r="R2845" s="214">
        <v>5547.7999999999993</v>
      </c>
      <c r="S2845" s="215"/>
    </row>
    <row r="2846" spans="16:19">
      <c r="P2846" s="214" t="s">
        <v>385</v>
      </c>
      <c r="Q2846" s="214" t="s">
        <v>385</v>
      </c>
      <c r="R2846" s="214">
        <v>5547.7999999999993</v>
      </c>
      <c r="S2846" s="215"/>
    </row>
    <row r="2847" spans="16:19">
      <c r="P2847" s="214" t="s">
        <v>385</v>
      </c>
      <c r="Q2847" s="214" t="s">
        <v>385</v>
      </c>
      <c r="R2847" s="214">
        <v>5547.7999999999993</v>
      </c>
      <c r="S2847" s="215"/>
    </row>
    <row r="2848" spans="16:19">
      <c r="P2848" s="214" t="s">
        <v>385</v>
      </c>
      <c r="Q2848" s="214" t="s">
        <v>385</v>
      </c>
      <c r="R2848" s="214">
        <v>5547.7999999999993</v>
      </c>
      <c r="S2848" s="215"/>
    </row>
    <row r="2849" spans="16:19">
      <c r="P2849" s="214" t="s">
        <v>385</v>
      </c>
      <c r="Q2849" s="214" t="s">
        <v>385</v>
      </c>
      <c r="R2849" s="214">
        <v>5547.7999999999993</v>
      </c>
      <c r="S2849" s="215"/>
    </row>
    <row r="2850" spans="16:19">
      <c r="P2850" s="214" t="s">
        <v>385</v>
      </c>
      <c r="Q2850" s="214" t="s">
        <v>385</v>
      </c>
      <c r="R2850" s="214">
        <v>5547.7999999999993</v>
      </c>
      <c r="S2850" s="215"/>
    </row>
    <row r="2851" spans="16:19">
      <c r="P2851" s="214" t="s">
        <v>385</v>
      </c>
      <c r="Q2851" s="214" t="s">
        <v>385</v>
      </c>
      <c r="R2851" s="214">
        <v>5547.7999999999993</v>
      </c>
      <c r="S2851" s="215"/>
    </row>
    <row r="2852" spans="16:19">
      <c r="P2852" s="214" t="s">
        <v>385</v>
      </c>
      <c r="Q2852" s="214" t="s">
        <v>385</v>
      </c>
      <c r="R2852" s="214">
        <v>5457</v>
      </c>
      <c r="S2852" s="215"/>
    </row>
    <row r="2853" spans="16:19">
      <c r="P2853" s="214" t="s">
        <v>385</v>
      </c>
      <c r="Q2853" s="214" t="s">
        <v>385</v>
      </c>
      <c r="R2853" s="214">
        <v>5457</v>
      </c>
      <c r="S2853" s="215"/>
    </row>
    <row r="2854" spans="16:19">
      <c r="P2854" s="214" t="s">
        <v>385</v>
      </c>
      <c r="Q2854" s="214" t="s">
        <v>385</v>
      </c>
      <c r="R2854" s="214">
        <v>5457</v>
      </c>
      <c r="S2854" s="215"/>
    </row>
    <row r="2855" spans="16:19">
      <c r="P2855" s="214" t="s">
        <v>385</v>
      </c>
      <c r="Q2855" s="214" t="s">
        <v>385</v>
      </c>
      <c r="R2855" s="214">
        <v>5457</v>
      </c>
      <c r="S2855" s="215"/>
    </row>
    <row r="2856" spans="16:19">
      <c r="P2856" s="214" t="s">
        <v>385</v>
      </c>
      <c r="Q2856" s="214" t="s">
        <v>385</v>
      </c>
      <c r="R2856" s="214">
        <v>5457</v>
      </c>
      <c r="S2856" s="215"/>
    </row>
    <row r="2857" spans="16:19">
      <c r="P2857" s="214" t="s">
        <v>385</v>
      </c>
      <c r="Q2857" s="214" t="s">
        <v>385</v>
      </c>
      <c r="R2857" s="214">
        <v>5457</v>
      </c>
      <c r="S2857" s="215"/>
    </row>
    <row r="2858" spans="16:19">
      <c r="P2858" s="214" t="s">
        <v>385</v>
      </c>
      <c r="Q2858" s="214" t="s">
        <v>385</v>
      </c>
      <c r="R2858" s="214">
        <v>5457</v>
      </c>
      <c r="S2858" s="215"/>
    </row>
    <row r="2859" spans="16:19">
      <c r="P2859" s="214" t="s">
        <v>385</v>
      </c>
      <c r="Q2859" s="214" t="s">
        <v>385</v>
      </c>
      <c r="R2859" s="214">
        <v>5457</v>
      </c>
      <c r="S2859" s="215"/>
    </row>
    <row r="2860" spans="16:19">
      <c r="P2860" s="214" t="s">
        <v>385</v>
      </c>
      <c r="Q2860" s="214" t="s">
        <v>385</v>
      </c>
      <c r="R2860" s="214">
        <v>5457</v>
      </c>
      <c r="S2860" s="215"/>
    </row>
    <row r="2861" spans="16:19">
      <c r="P2861" s="214" t="s">
        <v>385</v>
      </c>
      <c r="Q2861" s="214" t="s">
        <v>385</v>
      </c>
      <c r="R2861" s="214">
        <v>5457</v>
      </c>
      <c r="S2861" s="215"/>
    </row>
    <row r="2862" spans="16:19">
      <c r="P2862" s="214" t="s">
        <v>385</v>
      </c>
      <c r="Q2862" s="214" t="s">
        <v>385</v>
      </c>
      <c r="R2862" s="214">
        <v>5457</v>
      </c>
      <c r="S2862" s="215"/>
    </row>
    <row r="2863" spans="16:19">
      <c r="P2863" s="214" t="s">
        <v>385</v>
      </c>
      <c r="Q2863" s="214" t="s">
        <v>385</v>
      </c>
      <c r="R2863" s="214">
        <v>5457</v>
      </c>
      <c r="S2863" s="215"/>
    </row>
    <row r="2864" spans="16:19">
      <c r="P2864" s="214" t="s">
        <v>385</v>
      </c>
      <c r="Q2864" s="214" t="s">
        <v>385</v>
      </c>
      <c r="R2864" s="214">
        <v>5457</v>
      </c>
      <c r="S2864" s="215"/>
    </row>
    <row r="2865" spans="16:19">
      <c r="P2865" s="214" t="s">
        <v>385</v>
      </c>
      <c r="Q2865" s="214" t="s">
        <v>385</v>
      </c>
      <c r="R2865" s="214">
        <v>5457</v>
      </c>
      <c r="S2865" s="215"/>
    </row>
    <row r="2866" spans="16:19">
      <c r="P2866" s="214" t="s">
        <v>385</v>
      </c>
      <c r="Q2866" s="214" t="s">
        <v>385</v>
      </c>
      <c r="R2866" s="214">
        <v>5457</v>
      </c>
      <c r="S2866" s="215"/>
    </row>
    <row r="2867" spans="16:19">
      <c r="P2867" s="214" t="s">
        <v>385</v>
      </c>
      <c r="Q2867" s="214" t="s">
        <v>385</v>
      </c>
      <c r="R2867" s="214">
        <v>5457</v>
      </c>
      <c r="S2867" s="215"/>
    </row>
    <row r="2868" spans="16:19">
      <c r="P2868" s="214" t="s">
        <v>385</v>
      </c>
      <c r="Q2868" s="214" t="s">
        <v>385</v>
      </c>
      <c r="R2868" s="214">
        <v>5457</v>
      </c>
      <c r="S2868" s="215"/>
    </row>
    <row r="2869" spans="16:19">
      <c r="P2869" s="214" t="s">
        <v>385</v>
      </c>
      <c r="Q2869" s="214" t="s">
        <v>385</v>
      </c>
      <c r="R2869" s="214">
        <v>5457</v>
      </c>
      <c r="S2869" s="215"/>
    </row>
    <row r="2870" spans="16:19">
      <c r="P2870" s="214" t="s">
        <v>385</v>
      </c>
      <c r="Q2870" s="214" t="s">
        <v>385</v>
      </c>
      <c r="R2870" s="214">
        <v>5457</v>
      </c>
      <c r="S2870" s="215"/>
    </row>
    <row r="2871" spans="16:19">
      <c r="P2871" s="214" t="s">
        <v>385</v>
      </c>
      <c r="Q2871" s="214" t="s">
        <v>385</v>
      </c>
      <c r="R2871" s="214">
        <v>5457</v>
      </c>
      <c r="S2871" s="215"/>
    </row>
    <row r="2872" spans="16:19">
      <c r="P2872" s="214" t="s">
        <v>385</v>
      </c>
      <c r="Q2872" s="214" t="s">
        <v>385</v>
      </c>
      <c r="R2872" s="214">
        <v>5457</v>
      </c>
      <c r="S2872" s="215"/>
    </row>
    <row r="2873" spans="16:19">
      <c r="P2873" s="214" t="s">
        <v>385</v>
      </c>
      <c r="Q2873" s="214" t="s">
        <v>385</v>
      </c>
      <c r="R2873" s="214">
        <v>5457</v>
      </c>
      <c r="S2873" s="215"/>
    </row>
    <row r="2874" spans="16:19">
      <c r="P2874" s="214" t="s">
        <v>385</v>
      </c>
      <c r="Q2874" s="214" t="s">
        <v>385</v>
      </c>
      <c r="R2874" s="214">
        <v>5522.6</v>
      </c>
      <c r="S2874" s="215"/>
    </row>
    <row r="2875" spans="16:19">
      <c r="P2875" s="214" t="s">
        <v>385</v>
      </c>
      <c r="Q2875" s="214" t="s">
        <v>385</v>
      </c>
      <c r="R2875" s="214">
        <v>5522.6</v>
      </c>
      <c r="S2875" s="215"/>
    </row>
    <row r="2876" spans="16:19">
      <c r="P2876" s="214" t="s">
        <v>385</v>
      </c>
      <c r="Q2876" s="214" t="s">
        <v>385</v>
      </c>
      <c r="R2876" s="214">
        <v>5522.6</v>
      </c>
      <c r="S2876" s="215"/>
    </row>
    <row r="2877" spans="16:19">
      <c r="P2877" s="214" t="s">
        <v>385</v>
      </c>
      <c r="Q2877" s="214" t="s">
        <v>385</v>
      </c>
      <c r="R2877" s="214">
        <v>5522.6</v>
      </c>
      <c r="S2877" s="215"/>
    </row>
    <row r="2878" spans="16:19">
      <c r="P2878" s="214" t="s">
        <v>385</v>
      </c>
      <c r="Q2878" s="214" t="s">
        <v>385</v>
      </c>
      <c r="R2878" s="214">
        <v>5522.6</v>
      </c>
      <c r="S2878" s="215"/>
    </row>
    <row r="2879" spans="16:19">
      <c r="P2879" s="214" t="s">
        <v>385</v>
      </c>
      <c r="Q2879" s="214" t="s">
        <v>385</v>
      </c>
      <c r="R2879" s="214">
        <v>5522.6</v>
      </c>
      <c r="S2879" s="215"/>
    </row>
    <row r="2880" spans="16:19">
      <c r="P2880" s="214" t="s">
        <v>385</v>
      </c>
      <c r="Q2880" s="214" t="s">
        <v>385</v>
      </c>
      <c r="R2880" s="214">
        <v>5522.6</v>
      </c>
      <c r="S2880" s="215"/>
    </row>
    <row r="2881" spans="16:19">
      <c r="P2881" s="214" t="s">
        <v>385</v>
      </c>
      <c r="Q2881" s="214" t="s">
        <v>385</v>
      </c>
      <c r="R2881" s="214">
        <v>5522.6</v>
      </c>
      <c r="S2881" s="215"/>
    </row>
    <row r="2882" spans="16:19">
      <c r="P2882" s="214" t="s">
        <v>385</v>
      </c>
      <c r="Q2882" s="214" t="s">
        <v>385</v>
      </c>
      <c r="R2882" s="214">
        <v>5522.6</v>
      </c>
      <c r="S2882" s="215"/>
    </row>
    <row r="2883" spans="16:19">
      <c r="P2883" s="214" t="s">
        <v>385</v>
      </c>
      <c r="Q2883" s="214" t="s">
        <v>385</v>
      </c>
      <c r="R2883" s="214">
        <v>5522.6</v>
      </c>
      <c r="S2883" s="215"/>
    </row>
    <row r="2884" spans="16:19">
      <c r="P2884" s="214" t="s">
        <v>385</v>
      </c>
      <c r="Q2884" s="214" t="s">
        <v>385</v>
      </c>
      <c r="R2884" s="214">
        <v>5522.6</v>
      </c>
      <c r="S2884" s="215"/>
    </row>
    <row r="2885" spans="16:19">
      <c r="P2885" s="214" t="s">
        <v>385</v>
      </c>
      <c r="Q2885" s="214" t="s">
        <v>385</v>
      </c>
      <c r="R2885" s="214">
        <v>5522.6</v>
      </c>
      <c r="S2885" s="215"/>
    </row>
    <row r="2886" spans="16:19">
      <c r="P2886" s="214" t="s">
        <v>385</v>
      </c>
      <c r="Q2886" s="214" t="s">
        <v>385</v>
      </c>
      <c r="R2886" s="214">
        <v>5522.6</v>
      </c>
      <c r="S2886" s="215"/>
    </row>
    <row r="2887" spans="16:19">
      <c r="P2887" s="214" t="s">
        <v>385</v>
      </c>
      <c r="Q2887" s="214" t="s">
        <v>385</v>
      </c>
      <c r="R2887" s="214">
        <v>5522.6</v>
      </c>
      <c r="S2887" s="215"/>
    </row>
    <row r="2888" spans="16:19">
      <c r="P2888" s="214" t="s">
        <v>385</v>
      </c>
      <c r="Q2888" s="214" t="s">
        <v>385</v>
      </c>
      <c r="R2888" s="214">
        <v>5522.6</v>
      </c>
      <c r="S2888" s="215"/>
    </row>
    <row r="2889" spans="16:19">
      <c r="P2889" s="214" t="s">
        <v>385</v>
      </c>
      <c r="Q2889" s="214" t="s">
        <v>385</v>
      </c>
      <c r="R2889" s="214">
        <v>5522.6</v>
      </c>
      <c r="S2889" s="215"/>
    </row>
    <row r="2890" spans="16:19">
      <c r="P2890" s="214" t="s">
        <v>385</v>
      </c>
      <c r="Q2890" s="214" t="s">
        <v>385</v>
      </c>
      <c r="R2890" s="214">
        <v>5522.6</v>
      </c>
      <c r="S2890" s="215"/>
    </row>
    <row r="2891" spans="16:19">
      <c r="P2891" s="214" t="s">
        <v>385</v>
      </c>
      <c r="Q2891" s="214" t="s">
        <v>385</v>
      </c>
      <c r="R2891" s="214">
        <v>5522.6</v>
      </c>
      <c r="S2891" s="215"/>
    </row>
    <row r="2892" spans="16:19">
      <c r="P2892" s="214" t="s">
        <v>385</v>
      </c>
      <c r="Q2892" s="214" t="s">
        <v>385</v>
      </c>
      <c r="R2892" s="214">
        <v>5522.6</v>
      </c>
      <c r="S2892" s="215"/>
    </row>
    <row r="2893" spans="16:19">
      <c r="P2893" s="214" t="s">
        <v>385</v>
      </c>
      <c r="Q2893" s="214" t="s">
        <v>385</v>
      </c>
      <c r="R2893" s="214">
        <v>5522.6</v>
      </c>
      <c r="S2893" s="215"/>
    </row>
    <row r="2894" spans="16:19">
      <c r="P2894" s="214" t="s">
        <v>385</v>
      </c>
      <c r="Q2894" s="214" t="s">
        <v>385</v>
      </c>
      <c r="R2894" s="214">
        <v>5522.6</v>
      </c>
      <c r="S2894" s="215"/>
    </row>
    <row r="2895" spans="16:19">
      <c r="P2895" s="214" t="s">
        <v>385</v>
      </c>
      <c r="Q2895" s="214" t="s">
        <v>385</v>
      </c>
      <c r="R2895" s="214">
        <v>5631.5</v>
      </c>
      <c r="S2895" s="215"/>
    </row>
    <row r="2896" spans="16:19">
      <c r="P2896" s="214" t="s">
        <v>385</v>
      </c>
      <c r="Q2896" s="214" t="s">
        <v>385</v>
      </c>
      <c r="R2896" s="214">
        <v>5631.5</v>
      </c>
      <c r="S2896" s="215"/>
    </row>
    <row r="2897" spans="16:19">
      <c r="P2897" s="214" t="s">
        <v>385</v>
      </c>
      <c r="Q2897" s="214" t="s">
        <v>385</v>
      </c>
      <c r="R2897" s="214">
        <v>5631.5</v>
      </c>
      <c r="S2897" s="215"/>
    </row>
    <row r="2898" spans="16:19">
      <c r="P2898" s="214" t="s">
        <v>385</v>
      </c>
      <c r="Q2898" s="214" t="s">
        <v>385</v>
      </c>
      <c r="R2898" s="214">
        <v>5631.5</v>
      </c>
      <c r="S2898" s="215"/>
    </row>
    <row r="2899" spans="16:19">
      <c r="P2899" s="214" t="s">
        <v>385</v>
      </c>
      <c r="Q2899" s="214" t="s">
        <v>385</v>
      </c>
      <c r="R2899" s="214">
        <v>5631.5</v>
      </c>
      <c r="S2899" s="215"/>
    </row>
    <row r="2900" spans="16:19">
      <c r="P2900" s="214" t="s">
        <v>385</v>
      </c>
      <c r="Q2900" s="214" t="s">
        <v>385</v>
      </c>
      <c r="R2900" s="214">
        <v>5631.5</v>
      </c>
      <c r="S2900" s="215"/>
    </row>
    <row r="2901" spans="16:19">
      <c r="P2901" s="214" t="s">
        <v>385</v>
      </c>
      <c r="Q2901" s="214" t="s">
        <v>385</v>
      </c>
      <c r="R2901" s="214">
        <v>5631.5</v>
      </c>
      <c r="S2901" s="215"/>
    </row>
    <row r="2902" spans="16:19">
      <c r="P2902" s="214" t="s">
        <v>385</v>
      </c>
      <c r="Q2902" s="214" t="s">
        <v>385</v>
      </c>
      <c r="R2902" s="214">
        <v>5631.5</v>
      </c>
      <c r="S2902" s="215"/>
    </row>
    <row r="2903" spans="16:19">
      <c r="P2903" s="214" t="s">
        <v>385</v>
      </c>
      <c r="Q2903" s="214" t="s">
        <v>385</v>
      </c>
      <c r="R2903" s="214">
        <v>5631.5</v>
      </c>
      <c r="S2903" s="215"/>
    </row>
    <row r="2904" spans="16:19">
      <c r="P2904" s="214" t="s">
        <v>385</v>
      </c>
      <c r="Q2904" s="214" t="s">
        <v>385</v>
      </c>
      <c r="R2904" s="214">
        <v>5631.5</v>
      </c>
      <c r="S2904" s="215"/>
    </row>
    <row r="2905" spans="16:19">
      <c r="P2905" s="214" t="s">
        <v>385</v>
      </c>
      <c r="Q2905" s="214" t="s">
        <v>385</v>
      </c>
      <c r="R2905" s="214">
        <v>5631.5</v>
      </c>
      <c r="S2905" s="215"/>
    </row>
    <row r="2906" spans="16:19">
      <c r="P2906" s="214" t="s">
        <v>385</v>
      </c>
      <c r="Q2906" s="214" t="s">
        <v>385</v>
      </c>
      <c r="R2906" s="214">
        <v>5631.5</v>
      </c>
      <c r="S2906" s="215"/>
    </row>
    <row r="2907" spans="16:19">
      <c r="P2907" s="214" t="s">
        <v>385</v>
      </c>
      <c r="Q2907" s="214" t="s">
        <v>385</v>
      </c>
      <c r="R2907" s="214">
        <v>5631.5</v>
      </c>
      <c r="S2907" s="215"/>
    </row>
    <row r="2908" spans="16:19">
      <c r="P2908" s="214" t="s">
        <v>385</v>
      </c>
      <c r="Q2908" s="214" t="s">
        <v>385</v>
      </c>
      <c r="R2908" s="214">
        <v>5631.5</v>
      </c>
      <c r="S2908" s="215"/>
    </row>
    <row r="2909" spans="16:19">
      <c r="P2909" s="214" t="s">
        <v>385</v>
      </c>
      <c r="Q2909" s="214" t="s">
        <v>385</v>
      </c>
      <c r="R2909" s="214">
        <v>5631.5</v>
      </c>
      <c r="S2909" s="215"/>
    </row>
    <row r="2910" spans="16:19">
      <c r="P2910" s="214" t="s">
        <v>385</v>
      </c>
      <c r="Q2910" s="214" t="s">
        <v>385</v>
      </c>
      <c r="R2910" s="214">
        <v>5631.5</v>
      </c>
      <c r="S2910" s="215"/>
    </row>
    <row r="2911" spans="16:19">
      <c r="P2911" s="214" t="s">
        <v>385</v>
      </c>
      <c r="Q2911" s="214" t="s">
        <v>385</v>
      </c>
      <c r="R2911" s="214">
        <v>5631.5</v>
      </c>
      <c r="S2911" s="215"/>
    </row>
    <row r="2912" spans="16:19">
      <c r="P2912" s="214" t="s">
        <v>385</v>
      </c>
      <c r="Q2912" s="214" t="s">
        <v>385</v>
      </c>
      <c r="R2912" s="214">
        <v>5631.5</v>
      </c>
      <c r="S2912" s="215"/>
    </row>
    <row r="2913" spans="16:19">
      <c r="P2913" s="214" t="s">
        <v>385</v>
      </c>
      <c r="Q2913" s="214" t="s">
        <v>385</v>
      </c>
      <c r="R2913" s="214">
        <v>5631.5</v>
      </c>
      <c r="S2913" s="215"/>
    </row>
    <row r="2914" spans="16:19">
      <c r="P2914" s="214" t="s">
        <v>385</v>
      </c>
      <c r="Q2914" s="214" t="s">
        <v>385</v>
      </c>
      <c r="R2914" s="214">
        <v>5631.5</v>
      </c>
      <c r="S2914" s="215"/>
    </row>
    <row r="2915" spans="16:19">
      <c r="P2915" s="214" t="s">
        <v>385</v>
      </c>
      <c r="Q2915" s="214" t="s">
        <v>385</v>
      </c>
      <c r="R2915" s="214">
        <v>5631.5</v>
      </c>
      <c r="S2915" s="215"/>
    </row>
    <row r="2916" spans="16:19">
      <c r="P2916" s="214" t="s">
        <v>385</v>
      </c>
      <c r="Q2916" s="214" t="s">
        <v>385</v>
      </c>
      <c r="R2916" s="214">
        <v>5631.5</v>
      </c>
      <c r="S2916" s="215"/>
    </row>
    <row r="2917" spans="16:19">
      <c r="P2917" s="214" t="s">
        <v>385</v>
      </c>
      <c r="Q2917" s="214" t="s">
        <v>385</v>
      </c>
      <c r="R2917" s="214">
        <v>5631.5</v>
      </c>
      <c r="S2917" s="215"/>
    </row>
    <row r="2918" spans="16:19">
      <c r="P2918" s="214" t="s">
        <v>385</v>
      </c>
      <c r="Q2918" s="214" t="s">
        <v>385</v>
      </c>
      <c r="R2918" s="214">
        <v>5577.1</v>
      </c>
      <c r="S2918" s="215"/>
    </row>
    <row r="2919" spans="16:19">
      <c r="P2919" s="214" t="s">
        <v>385</v>
      </c>
      <c r="Q2919" s="214" t="s">
        <v>385</v>
      </c>
      <c r="R2919" s="214">
        <v>5577.1</v>
      </c>
      <c r="S2919" s="215"/>
    </row>
    <row r="2920" spans="16:19">
      <c r="P2920" s="214" t="s">
        <v>385</v>
      </c>
      <c r="Q2920" s="214" t="s">
        <v>385</v>
      </c>
      <c r="R2920" s="214">
        <v>5577.1</v>
      </c>
      <c r="S2920" s="215"/>
    </row>
    <row r="2921" spans="16:19">
      <c r="P2921" s="214" t="s">
        <v>385</v>
      </c>
      <c r="Q2921" s="214" t="s">
        <v>385</v>
      </c>
      <c r="R2921" s="214">
        <v>5577.1</v>
      </c>
      <c r="S2921" s="215"/>
    </row>
    <row r="2922" spans="16:19">
      <c r="P2922" s="214" t="s">
        <v>385</v>
      </c>
      <c r="Q2922" s="214" t="s">
        <v>385</v>
      </c>
      <c r="R2922" s="214">
        <v>5577.1</v>
      </c>
      <c r="S2922" s="215"/>
    </row>
    <row r="2923" spans="16:19">
      <c r="P2923" s="214" t="s">
        <v>385</v>
      </c>
      <c r="Q2923" s="214" t="s">
        <v>385</v>
      </c>
      <c r="R2923" s="214">
        <v>5577.1</v>
      </c>
      <c r="S2923" s="215"/>
    </row>
    <row r="2924" spans="16:19">
      <c r="P2924" s="214" t="s">
        <v>385</v>
      </c>
      <c r="Q2924" s="214" t="s">
        <v>385</v>
      </c>
      <c r="R2924" s="214">
        <v>5577.1</v>
      </c>
      <c r="S2924" s="215"/>
    </row>
    <row r="2925" spans="16:19">
      <c r="P2925" s="214" t="s">
        <v>385</v>
      </c>
      <c r="Q2925" s="214" t="s">
        <v>385</v>
      </c>
      <c r="R2925" s="214">
        <v>5577.1</v>
      </c>
      <c r="S2925" s="215"/>
    </row>
    <row r="2926" spans="16:19">
      <c r="P2926" s="214" t="s">
        <v>385</v>
      </c>
      <c r="Q2926" s="214" t="s">
        <v>385</v>
      </c>
      <c r="R2926" s="214">
        <v>5577.1</v>
      </c>
      <c r="S2926" s="215"/>
    </row>
    <row r="2927" spans="16:19">
      <c r="P2927" s="214" t="s">
        <v>385</v>
      </c>
      <c r="Q2927" s="214" t="s">
        <v>385</v>
      </c>
      <c r="R2927" s="214">
        <v>5577.1</v>
      </c>
      <c r="S2927" s="215"/>
    </row>
    <row r="2928" spans="16:19">
      <c r="P2928" s="214" t="s">
        <v>385</v>
      </c>
      <c r="Q2928" s="214" t="s">
        <v>385</v>
      </c>
      <c r="R2928" s="214">
        <v>5577.1</v>
      </c>
      <c r="S2928" s="215"/>
    </row>
    <row r="2929" spans="16:19">
      <c r="P2929" s="214" t="s">
        <v>385</v>
      </c>
      <c r="Q2929" s="214" t="s">
        <v>385</v>
      </c>
      <c r="R2929" s="214">
        <v>5577.1</v>
      </c>
      <c r="S2929" s="215"/>
    </row>
    <row r="2930" spans="16:19">
      <c r="P2930" s="214" t="s">
        <v>385</v>
      </c>
      <c r="Q2930" s="214" t="s">
        <v>385</v>
      </c>
      <c r="R2930" s="214">
        <v>5577.1</v>
      </c>
      <c r="S2930" s="215"/>
    </row>
    <row r="2931" spans="16:19">
      <c r="P2931" s="214" t="s">
        <v>385</v>
      </c>
      <c r="Q2931" s="214" t="s">
        <v>385</v>
      </c>
      <c r="R2931" s="214">
        <v>5577.1</v>
      </c>
      <c r="S2931" s="215"/>
    </row>
    <row r="2932" spans="16:19">
      <c r="P2932" s="214" t="s">
        <v>385</v>
      </c>
      <c r="Q2932" s="214" t="s">
        <v>385</v>
      </c>
      <c r="R2932" s="214">
        <v>5577.1</v>
      </c>
      <c r="S2932" s="215"/>
    </row>
    <row r="2933" spans="16:19">
      <c r="P2933" s="214" t="s">
        <v>385</v>
      </c>
      <c r="Q2933" s="214" t="s">
        <v>385</v>
      </c>
      <c r="R2933" s="214">
        <v>5577.1</v>
      </c>
      <c r="S2933" s="215"/>
    </row>
    <row r="2934" spans="16:19">
      <c r="P2934" s="214" t="s">
        <v>385</v>
      </c>
      <c r="Q2934" s="214" t="s">
        <v>385</v>
      </c>
      <c r="R2934" s="214">
        <v>5577.1</v>
      </c>
      <c r="S2934" s="215"/>
    </row>
    <row r="2935" spans="16:19">
      <c r="P2935" s="214" t="s">
        <v>385</v>
      </c>
      <c r="Q2935" s="214" t="s">
        <v>385</v>
      </c>
      <c r="R2935" s="214">
        <v>5577.1</v>
      </c>
      <c r="S2935" s="215"/>
    </row>
    <row r="2936" spans="16:19">
      <c r="P2936" s="214" t="s">
        <v>385</v>
      </c>
      <c r="Q2936" s="214" t="s">
        <v>385</v>
      </c>
      <c r="R2936" s="214">
        <v>5577.1</v>
      </c>
      <c r="S2936" s="215"/>
    </row>
    <row r="2937" spans="16:19">
      <c r="P2937" s="214" t="s">
        <v>385</v>
      </c>
      <c r="Q2937" s="214" t="s">
        <v>385</v>
      </c>
      <c r="R2937" s="214">
        <v>5577.1</v>
      </c>
      <c r="S2937" s="215"/>
    </row>
    <row r="2938" spans="16:19">
      <c r="P2938" s="214" t="s">
        <v>385</v>
      </c>
      <c r="Q2938" s="214" t="s">
        <v>385</v>
      </c>
      <c r="R2938" s="214">
        <v>5577.1</v>
      </c>
      <c r="S2938" s="215"/>
    </row>
    <row r="2939" spans="16:19">
      <c r="P2939" s="214" t="s">
        <v>385</v>
      </c>
      <c r="Q2939" s="214" t="s">
        <v>385</v>
      </c>
      <c r="R2939" s="214">
        <v>5538.6</v>
      </c>
      <c r="S2939" s="215"/>
    </row>
    <row r="2940" spans="16:19">
      <c r="P2940" s="214" t="s">
        <v>385</v>
      </c>
      <c r="Q2940" s="214" t="s">
        <v>385</v>
      </c>
      <c r="R2940" s="214">
        <v>5538.6</v>
      </c>
      <c r="S2940" s="215"/>
    </row>
    <row r="2941" spans="16:19">
      <c r="P2941" s="214" t="s">
        <v>385</v>
      </c>
      <c r="Q2941" s="214" t="s">
        <v>385</v>
      </c>
      <c r="R2941" s="214">
        <v>5538.6</v>
      </c>
      <c r="S2941" s="215"/>
    </row>
    <row r="2942" spans="16:19">
      <c r="P2942" s="214" t="s">
        <v>385</v>
      </c>
      <c r="Q2942" s="214" t="s">
        <v>385</v>
      </c>
      <c r="R2942" s="214">
        <v>5538.6</v>
      </c>
      <c r="S2942" s="215"/>
    </row>
    <row r="2943" spans="16:19">
      <c r="P2943" s="214" t="s">
        <v>385</v>
      </c>
      <c r="Q2943" s="214" t="s">
        <v>385</v>
      </c>
      <c r="R2943" s="214">
        <v>5538.6</v>
      </c>
      <c r="S2943" s="215"/>
    </row>
    <row r="2944" spans="16:19">
      <c r="P2944" s="214" t="s">
        <v>385</v>
      </c>
      <c r="Q2944" s="214" t="s">
        <v>385</v>
      </c>
      <c r="R2944" s="214">
        <v>5538.6</v>
      </c>
      <c r="S2944" s="215"/>
    </row>
    <row r="2945" spans="16:19">
      <c r="P2945" s="214" t="s">
        <v>385</v>
      </c>
      <c r="Q2945" s="214" t="s">
        <v>385</v>
      </c>
      <c r="R2945" s="214">
        <v>5538.6</v>
      </c>
      <c r="S2945" s="215"/>
    </row>
    <row r="2946" spans="16:19">
      <c r="P2946" s="214" t="s">
        <v>385</v>
      </c>
      <c r="Q2946" s="214" t="s">
        <v>385</v>
      </c>
      <c r="R2946" s="214">
        <v>5538.6</v>
      </c>
      <c r="S2946" s="215"/>
    </row>
    <row r="2947" spans="16:19">
      <c r="P2947" s="214" t="s">
        <v>385</v>
      </c>
      <c r="Q2947" s="214" t="s">
        <v>385</v>
      </c>
      <c r="R2947" s="214">
        <v>5538.6</v>
      </c>
      <c r="S2947" s="215"/>
    </row>
    <row r="2948" spans="16:19">
      <c r="P2948" s="214" t="s">
        <v>385</v>
      </c>
      <c r="Q2948" s="214" t="s">
        <v>385</v>
      </c>
      <c r="R2948" s="214">
        <v>5538.6</v>
      </c>
      <c r="S2948" s="215"/>
    </row>
    <row r="2949" spans="16:19">
      <c r="P2949" s="214" t="s">
        <v>385</v>
      </c>
      <c r="Q2949" s="214" t="s">
        <v>385</v>
      </c>
      <c r="R2949" s="214">
        <v>5538.6</v>
      </c>
      <c r="S2949" s="215"/>
    </row>
    <row r="2950" spans="16:19">
      <c r="P2950" s="214" t="s">
        <v>385</v>
      </c>
      <c r="Q2950" s="214" t="s">
        <v>385</v>
      </c>
      <c r="R2950" s="214">
        <v>5538.6</v>
      </c>
      <c r="S2950" s="215"/>
    </row>
    <row r="2951" spans="16:19">
      <c r="P2951" s="214" t="s">
        <v>385</v>
      </c>
      <c r="Q2951" s="214" t="s">
        <v>385</v>
      </c>
      <c r="R2951" s="214">
        <v>5538.6</v>
      </c>
      <c r="S2951" s="215"/>
    </row>
    <row r="2952" spans="16:19">
      <c r="P2952" s="214" t="s">
        <v>385</v>
      </c>
      <c r="Q2952" s="214" t="s">
        <v>385</v>
      </c>
      <c r="R2952" s="214">
        <v>5538.6</v>
      </c>
      <c r="S2952" s="215"/>
    </row>
    <row r="2953" spans="16:19">
      <c r="P2953" s="214" t="s">
        <v>385</v>
      </c>
      <c r="Q2953" s="214" t="s">
        <v>385</v>
      </c>
      <c r="R2953" s="214">
        <v>5538.6</v>
      </c>
      <c r="S2953" s="215"/>
    </row>
    <row r="2954" spans="16:19">
      <c r="P2954" s="214" t="s">
        <v>385</v>
      </c>
      <c r="Q2954" s="214" t="s">
        <v>385</v>
      </c>
      <c r="R2954" s="214">
        <v>5538.6</v>
      </c>
      <c r="S2954" s="215"/>
    </row>
    <row r="2955" spans="16:19">
      <c r="P2955" s="214" t="s">
        <v>385</v>
      </c>
      <c r="Q2955" s="214" t="s">
        <v>385</v>
      </c>
      <c r="R2955" s="214">
        <v>5538.6</v>
      </c>
      <c r="S2955" s="215"/>
    </row>
    <row r="2956" spans="16:19">
      <c r="P2956" s="214" t="s">
        <v>385</v>
      </c>
      <c r="Q2956" s="214" t="s">
        <v>385</v>
      </c>
      <c r="R2956" s="214">
        <v>5538.6</v>
      </c>
      <c r="S2956" s="215"/>
    </row>
    <row r="2957" spans="16:19">
      <c r="P2957" s="214" t="s">
        <v>385</v>
      </c>
      <c r="Q2957" s="214" t="s">
        <v>385</v>
      </c>
      <c r="R2957" s="214">
        <v>5538.6</v>
      </c>
      <c r="S2957" s="215"/>
    </row>
    <row r="2958" spans="16:19">
      <c r="P2958" s="214" t="s">
        <v>385</v>
      </c>
      <c r="Q2958" s="214" t="s">
        <v>385</v>
      </c>
      <c r="R2958" s="214">
        <v>5538.6</v>
      </c>
      <c r="S2958" s="215"/>
    </row>
    <row r="2959" spans="16:19">
      <c r="P2959" s="214" t="s">
        <v>385</v>
      </c>
      <c r="Q2959" s="214" t="s">
        <v>385</v>
      </c>
      <c r="R2959" s="214">
        <v>5538.6</v>
      </c>
      <c r="S2959" s="215"/>
    </row>
    <row r="2960" spans="16:19">
      <c r="P2960" s="214" t="s">
        <v>385</v>
      </c>
      <c r="Q2960" s="214" t="s">
        <v>385</v>
      </c>
      <c r="R2960" s="214">
        <v>5538.6</v>
      </c>
      <c r="S2960" s="215"/>
    </row>
    <row r="2961" spans="16:19">
      <c r="P2961" s="214" t="s">
        <v>385</v>
      </c>
      <c r="Q2961" s="214" t="s">
        <v>385</v>
      </c>
      <c r="R2961" s="214">
        <v>5523.7</v>
      </c>
      <c r="S2961" s="215"/>
    </row>
    <row r="2962" spans="16:19">
      <c r="P2962" s="214" t="s">
        <v>385</v>
      </c>
      <c r="Q2962" s="214" t="s">
        <v>385</v>
      </c>
      <c r="R2962" s="214">
        <v>5523.7</v>
      </c>
      <c r="S2962" s="215"/>
    </row>
    <row r="2963" spans="16:19">
      <c r="P2963" s="214" t="s">
        <v>385</v>
      </c>
      <c r="Q2963" s="214" t="s">
        <v>385</v>
      </c>
      <c r="R2963" s="214">
        <v>5523.7</v>
      </c>
      <c r="S2963" s="215"/>
    </row>
    <row r="2964" spans="16:19">
      <c r="P2964" s="214" t="s">
        <v>385</v>
      </c>
      <c r="Q2964" s="214" t="s">
        <v>385</v>
      </c>
      <c r="R2964" s="214">
        <v>5523.7</v>
      </c>
      <c r="S2964" s="215"/>
    </row>
    <row r="2965" spans="16:19">
      <c r="P2965" s="214" t="s">
        <v>385</v>
      </c>
      <c r="Q2965" s="214" t="s">
        <v>385</v>
      </c>
      <c r="R2965" s="214">
        <v>5523.7</v>
      </c>
      <c r="S2965" s="215"/>
    </row>
    <row r="2966" spans="16:19">
      <c r="P2966" s="214" t="s">
        <v>385</v>
      </c>
      <c r="Q2966" s="214" t="s">
        <v>385</v>
      </c>
      <c r="R2966" s="214">
        <v>5523.7</v>
      </c>
      <c r="S2966" s="215"/>
    </row>
    <row r="2967" spans="16:19">
      <c r="P2967" s="214" t="s">
        <v>385</v>
      </c>
      <c r="Q2967" s="214" t="s">
        <v>385</v>
      </c>
      <c r="R2967" s="214">
        <v>5523.7</v>
      </c>
      <c r="S2967" s="215"/>
    </row>
    <row r="2968" spans="16:19">
      <c r="P2968" s="214" t="s">
        <v>385</v>
      </c>
      <c r="Q2968" s="214" t="s">
        <v>385</v>
      </c>
      <c r="R2968" s="214">
        <v>5523.7</v>
      </c>
      <c r="S2968" s="215"/>
    </row>
    <row r="2969" spans="16:19">
      <c r="P2969" s="214" t="s">
        <v>385</v>
      </c>
      <c r="Q2969" s="214" t="s">
        <v>385</v>
      </c>
      <c r="R2969" s="214">
        <v>5523.7</v>
      </c>
      <c r="S2969" s="215"/>
    </row>
    <row r="2970" spans="16:19">
      <c r="P2970" s="214" t="s">
        <v>385</v>
      </c>
      <c r="Q2970" s="214" t="s">
        <v>385</v>
      </c>
      <c r="R2970" s="214">
        <v>5523.7</v>
      </c>
      <c r="S2970" s="215"/>
    </row>
    <row r="2971" spans="16:19">
      <c r="P2971" s="214" t="s">
        <v>385</v>
      </c>
      <c r="Q2971" s="214" t="s">
        <v>385</v>
      </c>
      <c r="R2971" s="214">
        <v>5523.7</v>
      </c>
      <c r="S2971" s="215"/>
    </row>
    <row r="2972" spans="16:19">
      <c r="P2972" s="214" t="s">
        <v>385</v>
      </c>
      <c r="Q2972" s="214" t="s">
        <v>385</v>
      </c>
      <c r="R2972" s="214">
        <v>5523.7</v>
      </c>
      <c r="S2972" s="215"/>
    </row>
    <row r="2973" spans="16:19">
      <c r="P2973" s="214" t="s">
        <v>385</v>
      </c>
      <c r="Q2973" s="214" t="s">
        <v>385</v>
      </c>
      <c r="R2973" s="214">
        <v>5523.7</v>
      </c>
      <c r="S2973" s="215"/>
    </row>
    <row r="2974" spans="16:19">
      <c r="P2974" s="214" t="s">
        <v>385</v>
      </c>
      <c r="Q2974" s="214" t="s">
        <v>385</v>
      </c>
      <c r="R2974" s="214">
        <v>5523.7</v>
      </c>
      <c r="S2974" s="215"/>
    </row>
    <row r="2975" spans="16:19">
      <c r="P2975" s="214" t="s">
        <v>385</v>
      </c>
      <c r="Q2975" s="214" t="s">
        <v>385</v>
      </c>
      <c r="R2975" s="214">
        <v>5523.7</v>
      </c>
      <c r="S2975" s="215"/>
    </row>
    <row r="2976" spans="16:19">
      <c r="P2976" s="214" t="s">
        <v>385</v>
      </c>
      <c r="Q2976" s="214" t="s">
        <v>385</v>
      </c>
      <c r="R2976" s="214">
        <v>5523.7</v>
      </c>
      <c r="S2976" s="215"/>
    </row>
    <row r="2977" spans="16:19">
      <c r="P2977" s="214" t="s">
        <v>385</v>
      </c>
      <c r="Q2977" s="214" t="s">
        <v>385</v>
      </c>
      <c r="R2977" s="214">
        <v>5523.7</v>
      </c>
      <c r="S2977" s="215"/>
    </row>
    <row r="2978" spans="16:19">
      <c r="P2978" s="214" t="s">
        <v>385</v>
      </c>
      <c r="Q2978" s="214" t="s">
        <v>385</v>
      </c>
      <c r="R2978" s="214">
        <v>5523.7</v>
      </c>
      <c r="S2978" s="215"/>
    </row>
    <row r="2979" spans="16:19">
      <c r="P2979" s="214" t="s">
        <v>385</v>
      </c>
      <c r="Q2979" s="214" t="s">
        <v>385</v>
      </c>
      <c r="R2979" s="214">
        <v>5523.7</v>
      </c>
      <c r="S2979" s="215"/>
    </row>
    <row r="2980" spans="16:19">
      <c r="P2980" s="214" t="s">
        <v>385</v>
      </c>
      <c r="Q2980" s="214" t="s">
        <v>385</v>
      </c>
      <c r="R2980" s="214">
        <v>5523.7</v>
      </c>
      <c r="S2980" s="215"/>
    </row>
    <row r="2981" spans="16:19">
      <c r="P2981" s="214" t="s">
        <v>385</v>
      </c>
      <c r="Q2981" s="214" t="s">
        <v>385</v>
      </c>
      <c r="R2981" s="214">
        <v>5523.7</v>
      </c>
      <c r="S2981" s="215"/>
    </row>
    <row r="2982" spans="16:19">
      <c r="P2982" s="214" t="s">
        <v>385</v>
      </c>
      <c r="Q2982" s="214" t="s">
        <v>385</v>
      </c>
      <c r="R2982" s="214">
        <v>5523.7</v>
      </c>
      <c r="S2982" s="215"/>
    </row>
    <row r="2983" spans="16:19">
      <c r="P2983" s="214" t="s">
        <v>385</v>
      </c>
      <c r="Q2983" s="214" t="s">
        <v>385</v>
      </c>
      <c r="R2983" s="214">
        <v>5523.7</v>
      </c>
      <c r="S2983" s="215"/>
    </row>
    <row r="2984" spans="16:19">
      <c r="P2984" s="214" t="s">
        <v>385</v>
      </c>
      <c r="Q2984" s="214" t="s">
        <v>385</v>
      </c>
      <c r="R2984" s="214">
        <v>5543.2000000000007</v>
      </c>
      <c r="S2984" s="215"/>
    </row>
    <row r="2985" spans="16:19">
      <c r="P2985" s="214" t="s">
        <v>385</v>
      </c>
      <c r="Q2985" s="214" t="s">
        <v>385</v>
      </c>
      <c r="R2985" s="214">
        <v>5543.2000000000007</v>
      </c>
      <c r="S2985" s="215"/>
    </row>
    <row r="2986" spans="16:19">
      <c r="P2986" s="214" t="s">
        <v>385</v>
      </c>
      <c r="Q2986" s="214" t="s">
        <v>385</v>
      </c>
      <c r="R2986" s="214">
        <v>5543.2000000000007</v>
      </c>
      <c r="S2986" s="215"/>
    </row>
    <row r="2987" spans="16:19">
      <c r="P2987" s="214" t="s">
        <v>385</v>
      </c>
      <c r="Q2987" s="214" t="s">
        <v>385</v>
      </c>
      <c r="R2987" s="214">
        <v>5543.2000000000007</v>
      </c>
      <c r="S2987" s="215"/>
    </row>
    <row r="2988" spans="16:19">
      <c r="P2988" s="214" t="s">
        <v>385</v>
      </c>
      <c r="Q2988" s="214" t="s">
        <v>385</v>
      </c>
      <c r="R2988" s="214">
        <v>5543.2000000000007</v>
      </c>
      <c r="S2988" s="215"/>
    </row>
    <row r="2989" spans="16:19">
      <c r="P2989" s="214" t="s">
        <v>385</v>
      </c>
      <c r="Q2989" s="214" t="s">
        <v>385</v>
      </c>
      <c r="R2989" s="214">
        <v>5543.2000000000007</v>
      </c>
      <c r="S2989" s="215"/>
    </row>
    <row r="2990" spans="16:19">
      <c r="P2990" s="214" t="s">
        <v>385</v>
      </c>
      <c r="Q2990" s="214" t="s">
        <v>385</v>
      </c>
      <c r="R2990" s="214">
        <v>5543.2000000000007</v>
      </c>
      <c r="S2990" s="215"/>
    </row>
    <row r="2991" spans="16:19">
      <c r="P2991" s="214" t="s">
        <v>385</v>
      </c>
      <c r="Q2991" s="214" t="s">
        <v>385</v>
      </c>
      <c r="R2991" s="214">
        <v>5543.2000000000007</v>
      </c>
      <c r="S2991" s="215"/>
    </row>
    <row r="2992" spans="16:19">
      <c r="P2992" s="214" t="s">
        <v>385</v>
      </c>
      <c r="Q2992" s="214" t="s">
        <v>385</v>
      </c>
      <c r="R2992" s="214">
        <v>5543.2000000000007</v>
      </c>
      <c r="S2992" s="215"/>
    </row>
    <row r="2993" spans="16:19">
      <c r="P2993" s="214" t="s">
        <v>385</v>
      </c>
      <c r="Q2993" s="214" t="s">
        <v>385</v>
      </c>
      <c r="R2993" s="214">
        <v>5543.2000000000007</v>
      </c>
      <c r="S2993" s="215"/>
    </row>
    <row r="2994" spans="16:19">
      <c r="P2994" s="214" t="s">
        <v>385</v>
      </c>
      <c r="Q2994" s="214" t="s">
        <v>385</v>
      </c>
      <c r="R2994" s="214">
        <v>5543.2000000000007</v>
      </c>
      <c r="S2994" s="215"/>
    </row>
    <row r="2995" spans="16:19">
      <c r="P2995" s="214" t="s">
        <v>385</v>
      </c>
      <c r="Q2995" s="214" t="s">
        <v>385</v>
      </c>
      <c r="R2995" s="214">
        <v>5543.2000000000007</v>
      </c>
      <c r="S2995" s="215"/>
    </row>
    <row r="2996" spans="16:19">
      <c r="P2996" s="214" t="s">
        <v>385</v>
      </c>
      <c r="Q2996" s="214" t="s">
        <v>385</v>
      </c>
      <c r="R2996" s="214">
        <v>5543.2000000000007</v>
      </c>
      <c r="S2996" s="215"/>
    </row>
    <row r="2997" spans="16:19">
      <c r="P2997" s="214" t="s">
        <v>385</v>
      </c>
      <c r="Q2997" s="214" t="s">
        <v>385</v>
      </c>
      <c r="R2997" s="214">
        <v>5543.2000000000007</v>
      </c>
      <c r="S2997" s="215"/>
    </row>
    <row r="2998" spans="16:19">
      <c r="P2998" s="214" t="s">
        <v>385</v>
      </c>
      <c r="Q2998" s="214" t="s">
        <v>385</v>
      </c>
      <c r="R2998" s="214">
        <v>5543.2000000000007</v>
      </c>
      <c r="S2998" s="215"/>
    </row>
    <row r="2999" spans="16:19">
      <c r="P2999" s="214" t="s">
        <v>385</v>
      </c>
      <c r="Q2999" s="214" t="s">
        <v>385</v>
      </c>
      <c r="R2999" s="214">
        <v>5543.2000000000007</v>
      </c>
      <c r="S2999" s="215"/>
    </row>
    <row r="3000" spans="16:19">
      <c r="P3000" s="214" t="s">
        <v>385</v>
      </c>
      <c r="Q3000" s="214" t="s">
        <v>385</v>
      </c>
      <c r="R3000" s="214">
        <v>5543.2000000000007</v>
      </c>
      <c r="S3000" s="215"/>
    </row>
    <row r="3001" spans="16:19">
      <c r="P3001" s="214" t="s">
        <v>385</v>
      </c>
      <c r="Q3001" s="214" t="s">
        <v>385</v>
      </c>
      <c r="R3001" s="214">
        <v>5543.2000000000007</v>
      </c>
      <c r="S3001" s="215"/>
    </row>
    <row r="3002" spans="16:19">
      <c r="P3002" s="214" t="s">
        <v>385</v>
      </c>
      <c r="Q3002" s="214" t="s">
        <v>385</v>
      </c>
      <c r="R3002" s="214">
        <v>5543.2000000000007</v>
      </c>
      <c r="S3002" s="215"/>
    </row>
    <row r="3003" spans="16:19">
      <c r="P3003" s="214" t="s">
        <v>385</v>
      </c>
      <c r="Q3003" s="214" t="s">
        <v>385</v>
      </c>
      <c r="R3003" s="214">
        <v>5543.2000000000007</v>
      </c>
      <c r="S3003" s="215"/>
    </row>
    <row r="3004" spans="16:19">
      <c r="P3004" s="214" t="s">
        <v>385</v>
      </c>
      <c r="Q3004" s="214" t="s">
        <v>385</v>
      </c>
      <c r="R3004" s="214">
        <v>5661.5999999999995</v>
      </c>
      <c r="S3004" s="215"/>
    </row>
    <row r="3005" spans="16:19">
      <c r="P3005" s="214" t="s">
        <v>385</v>
      </c>
      <c r="Q3005" s="214" t="s">
        <v>385</v>
      </c>
      <c r="R3005" s="214">
        <v>5661.5999999999995</v>
      </c>
      <c r="S3005" s="215"/>
    </row>
    <row r="3006" spans="16:19">
      <c r="P3006" s="214" t="s">
        <v>385</v>
      </c>
      <c r="Q3006" s="214" t="s">
        <v>385</v>
      </c>
      <c r="R3006" s="214">
        <v>5661.5999999999995</v>
      </c>
      <c r="S3006" s="215"/>
    </row>
    <row r="3007" spans="16:19">
      <c r="P3007" s="214" t="s">
        <v>385</v>
      </c>
      <c r="Q3007" s="214" t="s">
        <v>385</v>
      </c>
      <c r="R3007" s="214">
        <v>5661.5999999999995</v>
      </c>
      <c r="S3007" s="215"/>
    </row>
    <row r="3008" spans="16:19">
      <c r="P3008" s="214" t="s">
        <v>385</v>
      </c>
      <c r="Q3008" s="214" t="s">
        <v>385</v>
      </c>
      <c r="R3008" s="214">
        <v>5661.5999999999995</v>
      </c>
      <c r="S3008" s="215"/>
    </row>
    <row r="3009" spans="16:19">
      <c r="P3009" s="214" t="s">
        <v>385</v>
      </c>
      <c r="Q3009" s="214" t="s">
        <v>385</v>
      </c>
      <c r="R3009" s="214">
        <v>5661.5999999999995</v>
      </c>
      <c r="S3009" s="215"/>
    </row>
    <row r="3010" spans="16:19">
      <c r="P3010" s="214" t="s">
        <v>385</v>
      </c>
      <c r="Q3010" s="214" t="s">
        <v>385</v>
      </c>
      <c r="R3010" s="214">
        <v>5661.5999999999995</v>
      </c>
      <c r="S3010" s="215"/>
    </row>
    <row r="3011" spans="16:19">
      <c r="P3011" s="214" t="s">
        <v>385</v>
      </c>
      <c r="Q3011" s="214" t="s">
        <v>385</v>
      </c>
      <c r="R3011" s="214">
        <v>5661.5999999999995</v>
      </c>
      <c r="S3011" s="215"/>
    </row>
    <row r="3012" spans="16:19">
      <c r="P3012" s="214" t="s">
        <v>385</v>
      </c>
      <c r="Q3012" s="214" t="s">
        <v>385</v>
      </c>
      <c r="R3012" s="214">
        <v>5661.5999999999995</v>
      </c>
      <c r="S3012" s="215"/>
    </row>
    <row r="3013" spans="16:19">
      <c r="P3013" s="214" t="s">
        <v>385</v>
      </c>
      <c r="Q3013" s="214" t="s">
        <v>385</v>
      </c>
      <c r="R3013" s="214">
        <v>5661.5999999999995</v>
      </c>
      <c r="S3013" s="215"/>
    </row>
    <row r="3014" spans="16:19">
      <c r="P3014" s="214" t="s">
        <v>385</v>
      </c>
      <c r="Q3014" s="214" t="s">
        <v>385</v>
      </c>
      <c r="R3014" s="214">
        <v>5661.5999999999995</v>
      </c>
      <c r="S3014" s="215"/>
    </row>
    <row r="3015" spans="16:19">
      <c r="P3015" s="214" t="s">
        <v>385</v>
      </c>
      <c r="Q3015" s="214" t="s">
        <v>385</v>
      </c>
      <c r="R3015" s="214">
        <v>5661.5999999999995</v>
      </c>
      <c r="S3015" s="215"/>
    </row>
    <row r="3016" spans="16:19">
      <c r="P3016" s="214" t="s">
        <v>385</v>
      </c>
      <c r="Q3016" s="214" t="s">
        <v>385</v>
      </c>
      <c r="R3016" s="214">
        <v>5661.5999999999995</v>
      </c>
      <c r="S3016" s="215"/>
    </row>
    <row r="3017" spans="16:19">
      <c r="P3017" s="214" t="s">
        <v>385</v>
      </c>
      <c r="Q3017" s="214" t="s">
        <v>385</v>
      </c>
      <c r="R3017" s="214">
        <v>5661.5999999999995</v>
      </c>
      <c r="S3017" s="215"/>
    </row>
    <row r="3018" spans="16:19">
      <c r="P3018" s="214" t="s">
        <v>385</v>
      </c>
      <c r="Q3018" s="214" t="s">
        <v>385</v>
      </c>
      <c r="R3018" s="214">
        <v>5661.5999999999995</v>
      </c>
      <c r="S3018" s="215"/>
    </row>
    <row r="3019" spans="16:19">
      <c r="P3019" s="214" t="s">
        <v>385</v>
      </c>
      <c r="Q3019" s="214" t="s">
        <v>385</v>
      </c>
      <c r="R3019" s="214">
        <v>5661.5999999999995</v>
      </c>
      <c r="S3019" s="215"/>
    </row>
    <row r="3020" spans="16:19">
      <c r="P3020" s="214" t="s">
        <v>385</v>
      </c>
      <c r="Q3020" s="214" t="s">
        <v>385</v>
      </c>
      <c r="R3020" s="214">
        <v>5661.5999999999995</v>
      </c>
      <c r="S3020" s="215"/>
    </row>
    <row r="3021" spans="16:19">
      <c r="P3021" s="214" t="s">
        <v>385</v>
      </c>
      <c r="Q3021" s="214" t="s">
        <v>385</v>
      </c>
      <c r="R3021" s="214">
        <v>5661.5999999999995</v>
      </c>
      <c r="S3021" s="215"/>
    </row>
    <row r="3022" spans="16:19">
      <c r="P3022" s="214" t="s">
        <v>385</v>
      </c>
      <c r="Q3022" s="214" t="s">
        <v>385</v>
      </c>
      <c r="R3022" s="214">
        <v>5661.5999999999995</v>
      </c>
      <c r="S3022" s="215"/>
    </row>
    <row r="3023" spans="16:19">
      <c r="P3023" s="214" t="s">
        <v>385</v>
      </c>
      <c r="Q3023" s="214" t="s">
        <v>385</v>
      </c>
      <c r="R3023" s="214">
        <v>5661.5999999999995</v>
      </c>
      <c r="S3023" s="215"/>
    </row>
    <row r="3024" spans="16:19">
      <c r="P3024" s="214" t="s">
        <v>385</v>
      </c>
      <c r="Q3024" s="214" t="s">
        <v>385</v>
      </c>
      <c r="R3024" s="214">
        <v>5661.5999999999995</v>
      </c>
      <c r="S3024" s="215"/>
    </row>
    <row r="3025" spans="16:19">
      <c r="P3025" s="214" t="s">
        <v>385</v>
      </c>
      <c r="Q3025" s="214" t="s">
        <v>385</v>
      </c>
      <c r="R3025" s="214">
        <v>5661.5999999999995</v>
      </c>
      <c r="S3025" s="215"/>
    </row>
    <row r="3026" spans="16:19">
      <c r="P3026" s="214" t="s">
        <v>385</v>
      </c>
      <c r="Q3026" s="214" t="s">
        <v>385</v>
      </c>
      <c r="R3026" s="214">
        <v>5661.5999999999995</v>
      </c>
      <c r="S3026" s="215"/>
    </row>
    <row r="3027" spans="16:19">
      <c r="P3027" s="214" t="s">
        <v>385</v>
      </c>
      <c r="Q3027" s="214" t="s">
        <v>385</v>
      </c>
      <c r="R3027" s="214">
        <v>5759.6</v>
      </c>
      <c r="S3027" s="215"/>
    </row>
    <row r="3028" spans="16:19">
      <c r="P3028" s="214" t="s">
        <v>385</v>
      </c>
      <c r="Q3028" s="214" t="s">
        <v>385</v>
      </c>
      <c r="R3028" s="214">
        <v>5759.6</v>
      </c>
      <c r="S3028" s="215"/>
    </row>
    <row r="3029" spans="16:19">
      <c r="P3029" s="214" t="s">
        <v>385</v>
      </c>
      <c r="Q3029" s="214" t="s">
        <v>385</v>
      </c>
      <c r="R3029" s="214">
        <v>5759.6</v>
      </c>
      <c r="S3029" s="215"/>
    </row>
    <row r="3030" spans="16:19">
      <c r="P3030" s="214" t="s">
        <v>385</v>
      </c>
      <c r="Q3030" s="214" t="s">
        <v>385</v>
      </c>
      <c r="R3030" s="214">
        <v>5759.6</v>
      </c>
      <c r="S3030" s="215"/>
    </row>
    <row r="3031" spans="16:19">
      <c r="P3031" s="214" t="s">
        <v>385</v>
      </c>
      <c r="Q3031" s="214" t="s">
        <v>385</v>
      </c>
      <c r="R3031" s="214">
        <v>5759.6</v>
      </c>
      <c r="S3031" s="215"/>
    </row>
    <row r="3032" spans="16:19">
      <c r="P3032" s="214" t="s">
        <v>385</v>
      </c>
      <c r="Q3032" s="214" t="s">
        <v>385</v>
      </c>
      <c r="R3032" s="214">
        <v>5759.6</v>
      </c>
      <c r="S3032" s="215"/>
    </row>
    <row r="3033" spans="16:19">
      <c r="P3033" s="214" t="s">
        <v>385</v>
      </c>
      <c r="Q3033" s="214" t="s">
        <v>385</v>
      </c>
      <c r="R3033" s="214">
        <v>5759.6</v>
      </c>
      <c r="S3033" s="215"/>
    </row>
    <row r="3034" spans="16:19">
      <c r="P3034" s="214" t="s">
        <v>385</v>
      </c>
      <c r="Q3034" s="214" t="s">
        <v>385</v>
      </c>
      <c r="R3034" s="214">
        <v>5759.6</v>
      </c>
      <c r="S3034" s="215"/>
    </row>
    <row r="3035" spans="16:19">
      <c r="P3035" s="214" t="s">
        <v>385</v>
      </c>
      <c r="Q3035" s="214" t="s">
        <v>385</v>
      </c>
      <c r="R3035" s="214">
        <v>5759.6</v>
      </c>
      <c r="S3035" s="215"/>
    </row>
    <row r="3036" spans="16:19">
      <c r="P3036" s="214" t="s">
        <v>385</v>
      </c>
      <c r="Q3036" s="214" t="s">
        <v>385</v>
      </c>
      <c r="R3036" s="214">
        <v>5759.6</v>
      </c>
      <c r="S3036" s="215"/>
    </row>
    <row r="3037" spans="16:19">
      <c r="P3037" s="214" t="s">
        <v>385</v>
      </c>
      <c r="Q3037" s="214" t="s">
        <v>385</v>
      </c>
      <c r="R3037" s="214">
        <v>5759.6</v>
      </c>
      <c r="S3037" s="215"/>
    </row>
    <row r="3038" spans="16:19">
      <c r="P3038" s="214" t="s">
        <v>385</v>
      </c>
      <c r="Q3038" s="214" t="s">
        <v>385</v>
      </c>
      <c r="R3038" s="214">
        <v>5759.6</v>
      </c>
      <c r="S3038" s="215"/>
    </row>
    <row r="3039" spans="16:19">
      <c r="P3039" s="214" t="s">
        <v>385</v>
      </c>
      <c r="Q3039" s="214" t="s">
        <v>385</v>
      </c>
      <c r="R3039" s="214">
        <v>5759.6</v>
      </c>
      <c r="S3039" s="215"/>
    </row>
    <row r="3040" spans="16:19">
      <c r="P3040" s="214" t="s">
        <v>385</v>
      </c>
      <c r="Q3040" s="214" t="s">
        <v>385</v>
      </c>
      <c r="R3040" s="214">
        <v>5759.6</v>
      </c>
      <c r="S3040" s="215"/>
    </row>
    <row r="3041" spans="16:19">
      <c r="P3041" s="214" t="s">
        <v>385</v>
      </c>
      <c r="Q3041" s="214" t="s">
        <v>385</v>
      </c>
      <c r="R3041" s="214">
        <v>5759.6</v>
      </c>
      <c r="S3041" s="215"/>
    </row>
    <row r="3042" spans="16:19">
      <c r="P3042" s="214" t="s">
        <v>385</v>
      </c>
      <c r="Q3042" s="214" t="s">
        <v>385</v>
      </c>
      <c r="R3042" s="214">
        <v>5759.6</v>
      </c>
      <c r="S3042" s="215"/>
    </row>
    <row r="3043" spans="16:19">
      <c r="P3043" s="214" t="s">
        <v>385</v>
      </c>
      <c r="Q3043" s="214" t="s">
        <v>385</v>
      </c>
      <c r="R3043" s="214">
        <v>5759.6</v>
      </c>
      <c r="S3043" s="215"/>
    </row>
    <row r="3044" spans="16:19">
      <c r="P3044" s="214" t="s">
        <v>385</v>
      </c>
      <c r="Q3044" s="214" t="s">
        <v>385</v>
      </c>
      <c r="R3044" s="214">
        <v>5759.6</v>
      </c>
      <c r="S3044" s="215"/>
    </row>
    <row r="3045" spans="16:19">
      <c r="P3045" s="214" t="s">
        <v>385</v>
      </c>
      <c r="Q3045" s="214" t="s">
        <v>385</v>
      </c>
      <c r="R3045" s="214">
        <v>5759.6</v>
      </c>
      <c r="S3045" s="215"/>
    </row>
    <row r="3046" spans="16:19">
      <c r="P3046" s="214" t="s">
        <v>385</v>
      </c>
      <c r="Q3046" s="214" t="s">
        <v>385</v>
      </c>
      <c r="R3046" s="214">
        <v>5759.6</v>
      </c>
      <c r="S3046" s="215"/>
    </row>
    <row r="3047" spans="16:19">
      <c r="P3047" s="214" t="s">
        <v>385</v>
      </c>
      <c r="Q3047" s="214" t="s">
        <v>385</v>
      </c>
      <c r="R3047" s="214">
        <v>5759.6</v>
      </c>
      <c r="S3047" s="215"/>
    </row>
    <row r="3048" spans="16:19">
      <c r="P3048" s="214" t="s">
        <v>385</v>
      </c>
      <c r="Q3048" s="214" t="s">
        <v>385</v>
      </c>
      <c r="R3048" s="214">
        <v>5885.2999999999993</v>
      </c>
      <c r="S3048" s="215"/>
    </row>
    <row r="3049" spans="16:19">
      <c r="P3049" s="214" t="s">
        <v>385</v>
      </c>
      <c r="Q3049" s="214" t="s">
        <v>385</v>
      </c>
      <c r="R3049" s="214">
        <v>5885.2999999999993</v>
      </c>
      <c r="S3049" s="215"/>
    </row>
    <row r="3050" spans="16:19">
      <c r="P3050" s="214" t="s">
        <v>385</v>
      </c>
      <c r="Q3050" s="214" t="s">
        <v>385</v>
      </c>
      <c r="R3050" s="214">
        <v>5885.2999999999993</v>
      </c>
      <c r="S3050" s="215"/>
    </row>
    <row r="3051" spans="16:19">
      <c r="P3051" s="214" t="s">
        <v>385</v>
      </c>
      <c r="Q3051" s="214" t="s">
        <v>385</v>
      </c>
      <c r="R3051" s="214">
        <v>5885.2999999999993</v>
      </c>
      <c r="S3051" s="215"/>
    </row>
    <row r="3052" spans="16:19">
      <c r="P3052" s="214" t="s">
        <v>385</v>
      </c>
      <c r="Q3052" s="214" t="s">
        <v>385</v>
      </c>
      <c r="R3052" s="214">
        <v>5885.2999999999993</v>
      </c>
      <c r="S3052" s="215"/>
    </row>
    <row r="3053" spans="16:19">
      <c r="P3053" s="214" t="s">
        <v>385</v>
      </c>
      <c r="Q3053" s="214" t="s">
        <v>385</v>
      </c>
      <c r="R3053" s="214">
        <v>5885.2999999999993</v>
      </c>
      <c r="S3053" s="215"/>
    </row>
    <row r="3054" spans="16:19">
      <c r="P3054" s="214" t="s">
        <v>385</v>
      </c>
      <c r="Q3054" s="214" t="s">
        <v>385</v>
      </c>
      <c r="R3054" s="214">
        <v>5885.2999999999993</v>
      </c>
      <c r="S3054" s="215"/>
    </row>
    <row r="3055" spans="16:19">
      <c r="P3055" s="214" t="s">
        <v>385</v>
      </c>
      <c r="Q3055" s="214" t="s">
        <v>385</v>
      </c>
      <c r="R3055" s="214">
        <v>5885.2999999999993</v>
      </c>
      <c r="S3055" s="215"/>
    </row>
    <row r="3056" spans="16:19">
      <c r="P3056" s="214" t="s">
        <v>385</v>
      </c>
      <c r="Q3056" s="214" t="s">
        <v>385</v>
      </c>
      <c r="R3056" s="214">
        <v>5885.2999999999993</v>
      </c>
      <c r="S3056" s="215"/>
    </row>
    <row r="3057" spans="16:19">
      <c r="P3057" s="214" t="s">
        <v>385</v>
      </c>
      <c r="Q3057" s="214" t="s">
        <v>385</v>
      </c>
      <c r="R3057" s="214">
        <v>5885.2999999999993</v>
      </c>
      <c r="S3057" s="215"/>
    </row>
    <row r="3058" spans="16:19">
      <c r="P3058" s="214" t="s">
        <v>385</v>
      </c>
      <c r="Q3058" s="214" t="s">
        <v>385</v>
      </c>
      <c r="R3058" s="214">
        <v>5885.2999999999993</v>
      </c>
      <c r="S3058" s="215"/>
    </row>
    <row r="3059" spans="16:19">
      <c r="P3059" s="214" t="s">
        <v>385</v>
      </c>
      <c r="Q3059" s="214" t="s">
        <v>385</v>
      </c>
      <c r="R3059" s="214">
        <v>5885.2999999999993</v>
      </c>
      <c r="S3059" s="215"/>
    </row>
    <row r="3060" spans="16:19">
      <c r="P3060" s="214" t="s">
        <v>385</v>
      </c>
      <c r="Q3060" s="214" t="s">
        <v>385</v>
      </c>
      <c r="R3060" s="214">
        <v>5885.2999999999993</v>
      </c>
      <c r="S3060" s="215"/>
    </row>
    <row r="3061" spans="16:19">
      <c r="P3061" s="214" t="s">
        <v>385</v>
      </c>
      <c r="Q3061" s="214" t="s">
        <v>385</v>
      </c>
      <c r="R3061" s="214">
        <v>5885.2999999999993</v>
      </c>
      <c r="S3061" s="215"/>
    </row>
    <row r="3062" spans="16:19">
      <c r="P3062" s="214" t="s">
        <v>385</v>
      </c>
      <c r="Q3062" s="214" t="s">
        <v>385</v>
      </c>
      <c r="R3062" s="214">
        <v>5885.2999999999993</v>
      </c>
      <c r="S3062" s="215"/>
    </row>
    <row r="3063" spans="16:19">
      <c r="P3063" s="214" t="s">
        <v>385</v>
      </c>
      <c r="Q3063" s="214" t="s">
        <v>385</v>
      </c>
      <c r="R3063" s="214">
        <v>5885.2999999999993</v>
      </c>
      <c r="S3063" s="215"/>
    </row>
    <row r="3064" spans="16:19">
      <c r="P3064" s="214" t="s">
        <v>385</v>
      </c>
      <c r="Q3064" s="214" t="s">
        <v>385</v>
      </c>
      <c r="R3064" s="214">
        <v>5885.2999999999993</v>
      </c>
      <c r="S3064" s="215"/>
    </row>
    <row r="3065" spans="16:19">
      <c r="P3065" s="214" t="s">
        <v>385</v>
      </c>
      <c r="Q3065" s="214" t="s">
        <v>385</v>
      </c>
      <c r="R3065" s="214">
        <v>5885.2999999999993</v>
      </c>
      <c r="S3065" s="215"/>
    </row>
    <row r="3066" spans="16:19">
      <c r="P3066" s="214" t="s">
        <v>385</v>
      </c>
      <c r="Q3066" s="214" t="s">
        <v>385</v>
      </c>
      <c r="R3066" s="214">
        <v>5885.2999999999993</v>
      </c>
      <c r="S3066" s="215"/>
    </row>
    <row r="3067" spans="16:19">
      <c r="P3067" s="214" t="s">
        <v>385</v>
      </c>
      <c r="Q3067" s="214" t="s">
        <v>385</v>
      </c>
      <c r="R3067" s="214">
        <v>5885.2999999999993</v>
      </c>
      <c r="S3067" s="215"/>
    </row>
    <row r="3068" spans="16:19">
      <c r="P3068" s="214" t="s">
        <v>385</v>
      </c>
      <c r="Q3068" s="214" t="s">
        <v>385</v>
      </c>
      <c r="R3068" s="214">
        <v>5885.2999999999993</v>
      </c>
      <c r="S3068" s="215"/>
    </row>
    <row r="3069" spans="16:19">
      <c r="P3069" s="214" t="s">
        <v>385</v>
      </c>
      <c r="Q3069" s="214" t="s">
        <v>385</v>
      </c>
      <c r="R3069" s="214">
        <v>6273</v>
      </c>
      <c r="S3069" s="215"/>
    </row>
    <row r="3070" spans="16:19">
      <c r="P3070" s="214" t="s">
        <v>385</v>
      </c>
      <c r="Q3070" s="214" t="s">
        <v>385</v>
      </c>
      <c r="R3070" s="214">
        <v>6273</v>
      </c>
      <c r="S3070" s="215"/>
    </row>
    <row r="3071" spans="16:19">
      <c r="P3071" s="214" t="s">
        <v>385</v>
      </c>
      <c r="Q3071" s="214" t="s">
        <v>385</v>
      </c>
      <c r="R3071" s="214">
        <v>6273</v>
      </c>
      <c r="S3071" s="215"/>
    </row>
    <row r="3072" spans="16:19">
      <c r="P3072" s="214" t="s">
        <v>385</v>
      </c>
      <c r="Q3072" s="214" t="s">
        <v>385</v>
      </c>
      <c r="R3072" s="214">
        <v>6273</v>
      </c>
      <c r="S3072" s="215"/>
    </row>
    <row r="3073" spans="16:19">
      <c r="P3073" s="214" t="s">
        <v>385</v>
      </c>
      <c r="Q3073" s="214" t="s">
        <v>385</v>
      </c>
      <c r="R3073" s="214">
        <v>6273</v>
      </c>
      <c r="S3073" s="215"/>
    </row>
    <row r="3074" spans="16:19">
      <c r="P3074" s="214" t="s">
        <v>385</v>
      </c>
      <c r="Q3074" s="214" t="s">
        <v>385</v>
      </c>
      <c r="R3074" s="214">
        <v>6273</v>
      </c>
      <c r="S3074" s="215"/>
    </row>
    <row r="3075" spans="16:19">
      <c r="P3075" s="214" t="s">
        <v>385</v>
      </c>
      <c r="Q3075" s="214" t="s">
        <v>385</v>
      </c>
      <c r="R3075" s="214">
        <v>6273</v>
      </c>
      <c r="S3075" s="215"/>
    </row>
    <row r="3076" spans="16:19">
      <c r="P3076" s="214" t="s">
        <v>385</v>
      </c>
      <c r="Q3076" s="214" t="s">
        <v>385</v>
      </c>
      <c r="R3076" s="214">
        <v>6273</v>
      </c>
      <c r="S3076" s="215"/>
    </row>
    <row r="3077" spans="16:19">
      <c r="P3077" s="214" t="s">
        <v>385</v>
      </c>
      <c r="Q3077" s="214" t="s">
        <v>385</v>
      </c>
      <c r="R3077" s="214">
        <v>6273</v>
      </c>
      <c r="S3077" s="215"/>
    </row>
    <row r="3078" spans="16:19">
      <c r="P3078" s="214" t="s">
        <v>385</v>
      </c>
      <c r="Q3078" s="214" t="s">
        <v>385</v>
      </c>
      <c r="R3078" s="214">
        <v>6273</v>
      </c>
      <c r="S3078" s="215"/>
    </row>
    <row r="3079" spans="16:19">
      <c r="P3079" s="214" t="s">
        <v>385</v>
      </c>
      <c r="Q3079" s="214" t="s">
        <v>385</v>
      </c>
      <c r="R3079" s="214">
        <v>6273</v>
      </c>
      <c r="S3079" s="215"/>
    </row>
    <row r="3080" spans="16:19">
      <c r="P3080" s="214" t="s">
        <v>385</v>
      </c>
      <c r="Q3080" s="214" t="s">
        <v>385</v>
      </c>
      <c r="R3080" s="214">
        <v>6273</v>
      </c>
      <c r="S3080" s="215"/>
    </row>
    <row r="3081" spans="16:19">
      <c r="P3081" s="214" t="s">
        <v>385</v>
      </c>
      <c r="Q3081" s="214" t="s">
        <v>385</v>
      </c>
      <c r="R3081" s="214">
        <v>6273</v>
      </c>
      <c r="S3081" s="215"/>
    </row>
    <row r="3082" spans="16:19">
      <c r="P3082" s="214" t="s">
        <v>385</v>
      </c>
      <c r="Q3082" s="214" t="s">
        <v>385</v>
      </c>
      <c r="R3082" s="214">
        <v>6273</v>
      </c>
      <c r="S3082" s="215"/>
    </row>
    <row r="3083" spans="16:19">
      <c r="P3083" s="214" t="s">
        <v>385</v>
      </c>
      <c r="Q3083" s="214" t="s">
        <v>385</v>
      </c>
      <c r="R3083" s="214">
        <v>6273</v>
      </c>
      <c r="S3083" s="215"/>
    </row>
    <row r="3084" spans="16:19">
      <c r="P3084" s="214" t="s">
        <v>385</v>
      </c>
      <c r="Q3084" s="214" t="s">
        <v>385</v>
      </c>
      <c r="R3084" s="214">
        <v>6273</v>
      </c>
      <c r="S3084" s="215"/>
    </row>
    <row r="3085" spans="16:19">
      <c r="P3085" s="214" t="s">
        <v>385</v>
      </c>
      <c r="Q3085" s="214" t="s">
        <v>385</v>
      </c>
      <c r="R3085" s="214">
        <v>6273</v>
      </c>
      <c r="S3085" s="215"/>
    </row>
    <row r="3086" spans="16:19">
      <c r="P3086" s="214" t="s">
        <v>385</v>
      </c>
      <c r="Q3086" s="214" t="s">
        <v>385</v>
      </c>
      <c r="R3086" s="214">
        <v>6273</v>
      </c>
      <c r="S3086" s="215"/>
    </row>
    <row r="3087" spans="16:19">
      <c r="P3087" s="214" t="s">
        <v>385</v>
      </c>
      <c r="Q3087" s="214" t="s">
        <v>385</v>
      </c>
      <c r="R3087" s="214">
        <v>6273</v>
      </c>
      <c r="S3087" s="215"/>
    </row>
    <row r="3088" spans="16:19">
      <c r="P3088" s="214" t="s">
        <v>385</v>
      </c>
      <c r="Q3088" s="214" t="s">
        <v>385</v>
      </c>
      <c r="R3088" s="214">
        <v>6273</v>
      </c>
      <c r="S3088" s="215"/>
    </row>
    <row r="3089" spans="16:19">
      <c r="P3089" s="214" t="s">
        <v>385</v>
      </c>
      <c r="Q3089" s="214" t="s">
        <v>385</v>
      </c>
      <c r="R3089" s="214">
        <v>6273</v>
      </c>
      <c r="S3089" s="215"/>
    </row>
    <row r="3090" spans="16:19">
      <c r="P3090" s="214" t="s">
        <v>385</v>
      </c>
      <c r="Q3090" s="214" t="s">
        <v>385</v>
      </c>
      <c r="R3090" s="214">
        <v>6273</v>
      </c>
      <c r="S3090" s="215"/>
    </row>
    <row r="3091" spans="16:19">
      <c r="P3091" s="214" t="s">
        <v>385</v>
      </c>
      <c r="Q3091" s="214" t="s">
        <v>385</v>
      </c>
      <c r="R3091" s="214">
        <v>6273</v>
      </c>
      <c r="S3091" s="215"/>
    </row>
    <row r="3092" spans="16:19">
      <c r="P3092" s="214" t="s">
        <v>385</v>
      </c>
      <c r="Q3092" s="214" t="s">
        <v>385</v>
      </c>
      <c r="R3092" s="214">
        <v>6185.5</v>
      </c>
      <c r="S3092" s="215"/>
    </row>
    <row r="3093" spans="16:19">
      <c r="P3093" s="214" t="s">
        <v>385</v>
      </c>
      <c r="Q3093" s="214" t="s">
        <v>385</v>
      </c>
      <c r="R3093" s="214">
        <v>6185.5</v>
      </c>
      <c r="S3093" s="215"/>
    </row>
    <row r="3094" spans="16:19">
      <c r="P3094" s="214" t="s">
        <v>385</v>
      </c>
      <c r="Q3094" s="214" t="s">
        <v>385</v>
      </c>
      <c r="R3094" s="214">
        <v>6185.5</v>
      </c>
      <c r="S3094" s="215"/>
    </row>
    <row r="3095" spans="16:19">
      <c r="P3095" s="214" t="s">
        <v>385</v>
      </c>
      <c r="Q3095" s="214" t="s">
        <v>385</v>
      </c>
      <c r="R3095" s="214">
        <v>6185.5</v>
      </c>
      <c r="S3095" s="215"/>
    </row>
    <row r="3096" spans="16:19">
      <c r="P3096" s="214" t="s">
        <v>385</v>
      </c>
      <c r="Q3096" s="214" t="s">
        <v>385</v>
      </c>
      <c r="R3096" s="214">
        <v>6185.5</v>
      </c>
      <c r="S3096" s="215"/>
    </row>
    <row r="3097" spans="16:19">
      <c r="P3097" s="214" t="s">
        <v>385</v>
      </c>
      <c r="Q3097" s="214" t="s">
        <v>385</v>
      </c>
      <c r="R3097" s="214">
        <v>6185.5</v>
      </c>
      <c r="S3097" s="215"/>
    </row>
    <row r="3098" spans="16:19">
      <c r="P3098" s="214" t="s">
        <v>385</v>
      </c>
      <c r="Q3098" s="214" t="s">
        <v>385</v>
      </c>
      <c r="R3098" s="214">
        <v>6185.5</v>
      </c>
      <c r="S3098" s="215"/>
    </row>
    <row r="3099" spans="16:19">
      <c r="P3099" s="214" t="s">
        <v>385</v>
      </c>
      <c r="Q3099" s="214" t="s">
        <v>385</v>
      </c>
      <c r="R3099" s="214">
        <v>6185.5</v>
      </c>
      <c r="S3099" s="215"/>
    </row>
    <row r="3100" spans="16:19">
      <c r="P3100" s="214" t="s">
        <v>385</v>
      </c>
      <c r="Q3100" s="214" t="s">
        <v>385</v>
      </c>
      <c r="R3100" s="214">
        <v>6185.5</v>
      </c>
      <c r="S3100" s="215"/>
    </row>
    <row r="3101" spans="16:19">
      <c r="P3101" s="214" t="s">
        <v>385</v>
      </c>
      <c r="Q3101" s="214" t="s">
        <v>385</v>
      </c>
      <c r="R3101" s="214">
        <v>6185.5</v>
      </c>
      <c r="S3101" s="215"/>
    </row>
    <row r="3102" spans="16:19">
      <c r="P3102" s="214" t="s">
        <v>385</v>
      </c>
      <c r="Q3102" s="214" t="s">
        <v>385</v>
      </c>
      <c r="R3102" s="214">
        <v>6185.5</v>
      </c>
      <c r="S3102" s="215"/>
    </row>
    <row r="3103" spans="16:19">
      <c r="P3103" s="214" t="s">
        <v>385</v>
      </c>
      <c r="Q3103" s="214" t="s">
        <v>385</v>
      </c>
      <c r="R3103" s="214">
        <v>6185.5</v>
      </c>
      <c r="S3103" s="215"/>
    </row>
    <row r="3104" spans="16:19">
      <c r="P3104" s="214" t="s">
        <v>385</v>
      </c>
      <c r="Q3104" s="214" t="s">
        <v>385</v>
      </c>
      <c r="R3104" s="214">
        <v>6185.5</v>
      </c>
      <c r="S3104" s="215"/>
    </row>
    <row r="3105" spans="16:19">
      <c r="P3105" s="214" t="s">
        <v>385</v>
      </c>
      <c r="Q3105" s="214" t="s">
        <v>385</v>
      </c>
      <c r="R3105" s="214">
        <v>6185.5</v>
      </c>
      <c r="S3105" s="215"/>
    </row>
    <row r="3106" spans="16:19">
      <c r="P3106" s="214" t="s">
        <v>385</v>
      </c>
      <c r="Q3106" s="214" t="s">
        <v>385</v>
      </c>
      <c r="R3106" s="214">
        <v>6185.5</v>
      </c>
      <c r="S3106" s="215"/>
    </row>
    <row r="3107" spans="16:19">
      <c r="P3107" s="214" t="s">
        <v>385</v>
      </c>
      <c r="Q3107" s="214" t="s">
        <v>385</v>
      </c>
      <c r="R3107" s="214">
        <v>6185.5</v>
      </c>
      <c r="S3107" s="215"/>
    </row>
    <row r="3108" spans="16:19">
      <c r="P3108" s="214" t="s">
        <v>385</v>
      </c>
      <c r="Q3108" s="214" t="s">
        <v>385</v>
      </c>
      <c r="R3108" s="214">
        <v>6185.5</v>
      </c>
      <c r="S3108" s="215"/>
    </row>
    <row r="3109" spans="16:19">
      <c r="P3109" s="214" t="s">
        <v>385</v>
      </c>
      <c r="Q3109" s="214" t="s">
        <v>385</v>
      </c>
      <c r="R3109" s="214">
        <v>6185.5</v>
      </c>
      <c r="S3109" s="215"/>
    </row>
    <row r="3110" spans="16:19">
      <c r="P3110" s="214" t="s">
        <v>385</v>
      </c>
      <c r="Q3110" s="214" t="s">
        <v>385</v>
      </c>
      <c r="R3110" s="214">
        <v>6185.5</v>
      </c>
      <c r="S3110" s="215"/>
    </row>
    <row r="3111" spans="16:19">
      <c r="P3111" s="214" t="s">
        <v>385</v>
      </c>
      <c r="Q3111" s="214" t="s">
        <v>385</v>
      </c>
      <c r="R3111" s="214">
        <v>6185.5</v>
      </c>
      <c r="S3111" s="215"/>
    </row>
    <row r="3112" spans="16:19">
      <c r="P3112" s="214" t="s">
        <v>385</v>
      </c>
      <c r="Q3112" s="214" t="s">
        <v>385</v>
      </c>
      <c r="R3112" s="214">
        <v>6185.5</v>
      </c>
      <c r="S3112" s="215"/>
    </row>
    <row r="3113" spans="16:19">
      <c r="P3113" s="214" t="s">
        <v>385</v>
      </c>
      <c r="Q3113" s="214" t="s">
        <v>385</v>
      </c>
      <c r="R3113" s="214">
        <v>6185.5</v>
      </c>
      <c r="S3113" s="215"/>
    </row>
    <row r="3114" spans="16:19">
      <c r="P3114" s="214" t="s">
        <v>385</v>
      </c>
      <c r="Q3114" s="214" t="s">
        <v>385</v>
      </c>
      <c r="R3114" s="214">
        <v>6222.4</v>
      </c>
      <c r="S3114" s="215"/>
    </row>
    <row r="3115" spans="16:19">
      <c r="P3115" s="214" t="s">
        <v>385</v>
      </c>
      <c r="Q3115" s="214" t="s">
        <v>385</v>
      </c>
      <c r="R3115" s="214">
        <v>6222.4</v>
      </c>
      <c r="S3115" s="215"/>
    </row>
    <row r="3116" spans="16:19">
      <c r="P3116" s="214" t="s">
        <v>385</v>
      </c>
      <c r="Q3116" s="214" t="s">
        <v>385</v>
      </c>
      <c r="R3116" s="214">
        <v>6222.4</v>
      </c>
      <c r="S3116" s="215"/>
    </row>
    <row r="3117" spans="16:19">
      <c r="P3117" s="214" t="s">
        <v>385</v>
      </c>
      <c r="Q3117" s="214" t="s">
        <v>385</v>
      </c>
      <c r="R3117" s="214">
        <v>6222.4</v>
      </c>
      <c r="S3117" s="215"/>
    </row>
    <row r="3118" spans="16:19">
      <c r="P3118" s="214" t="s">
        <v>385</v>
      </c>
      <c r="Q3118" s="214" t="s">
        <v>385</v>
      </c>
      <c r="R3118" s="214">
        <v>6222.4</v>
      </c>
      <c r="S3118" s="215"/>
    </row>
    <row r="3119" spans="16:19">
      <c r="P3119" s="214" t="s">
        <v>385</v>
      </c>
      <c r="Q3119" s="214" t="s">
        <v>385</v>
      </c>
      <c r="R3119" s="214">
        <v>6222.4</v>
      </c>
      <c r="S3119" s="215"/>
    </row>
    <row r="3120" spans="16:19">
      <c r="P3120" s="214" t="s">
        <v>385</v>
      </c>
      <c r="Q3120" s="214" t="s">
        <v>385</v>
      </c>
      <c r="R3120" s="214">
        <v>6222.4</v>
      </c>
      <c r="S3120" s="215"/>
    </row>
    <row r="3121" spans="16:19">
      <c r="P3121" s="214" t="s">
        <v>385</v>
      </c>
      <c r="Q3121" s="214" t="s">
        <v>385</v>
      </c>
      <c r="R3121" s="214">
        <v>6222.4</v>
      </c>
      <c r="S3121" s="215"/>
    </row>
    <row r="3122" spans="16:19">
      <c r="P3122" s="214" t="s">
        <v>385</v>
      </c>
      <c r="Q3122" s="214" t="s">
        <v>385</v>
      </c>
      <c r="R3122" s="214">
        <v>6222.4</v>
      </c>
      <c r="S3122" s="215"/>
    </row>
    <row r="3123" spans="16:19">
      <c r="P3123" s="214" t="s">
        <v>385</v>
      </c>
      <c r="Q3123" s="214" t="s">
        <v>385</v>
      </c>
      <c r="R3123" s="214">
        <v>6222.4</v>
      </c>
      <c r="S3123" s="215"/>
    </row>
    <row r="3124" spans="16:19">
      <c r="P3124" s="214" t="s">
        <v>385</v>
      </c>
      <c r="Q3124" s="214" t="s">
        <v>385</v>
      </c>
      <c r="R3124" s="214">
        <v>6222.4</v>
      </c>
      <c r="S3124" s="215"/>
    </row>
    <row r="3125" spans="16:19">
      <c r="P3125" s="214" t="s">
        <v>385</v>
      </c>
      <c r="Q3125" s="214" t="s">
        <v>385</v>
      </c>
      <c r="R3125" s="214">
        <v>6222.4</v>
      </c>
      <c r="S3125" s="215"/>
    </row>
    <row r="3126" spans="16:19">
      <c r="P3126" s="214" t="s">
        <v>385</v>
      </c>
      <c r="Q3126" s="214" t="s">
        <v>385</v>
      </c>
      <c r="R3126" s="214">
        <v>6222.4</v>
      </c>
      <c r="S3126" s="215"/>
    </row>
    <row r="3127" spans="16:19">
      <c r="P3127" s="214" t="s">
        <v>385</v>
      </c>
      <c r="Q3127" s="214" t="s">
        <v>385</v>
      </c>
      <c r="R3127" s="214">
        <v>6222.4</v>
      </c>
      <c r="S3127" s="215"/>
    </row>
    <row r="3128" spans="16:19">
      <c r="P3128" s="214" t="s">
        <v>385</v>
      </c>
      <c r="Q3128" s="214" t="s">
        <v>385</v>
      </c>
      <c r="R3128" s="214">
        <v>6222.4</v>
      </c>
      <c r="S3128" s="215"/>
    </row>
    <row r="3129" spans="16:19">
      <c r="P3129" s="214" t="s">
        <v>385</v>
      </c>
      <c r="Q3129" s="214" t="s">
        <v>385</v>
      </c>
      <c r="R3129" s="214">
        <v>6222.4</v>
      </c>
      <c r="S3129" s="215"/>
    </row>
    <row r="3130" spans="16:19">
      <c r="P3130" s="214" t="s">
        <v>385</v>
      </c>
      <c r="Q3130" s="214" t="s">
        <v>385</v>
      </c>
      <c r="R3130" s="214">
        <v>6222.4</v>
      </c>
      <c r="S3130" s="215"/>
    </row>
    <row r="3131" spans="16:19">
      <c r="P3131" s="214" t="s">
        <v>385</v>
      </c>
      <c r="Q3131" s="214" t="s">
        <v>385</v>
      </c>
      <c r="R3131" s="214">
        <v>6222.4</v>
      </c>
      <c r="S3131" s="215"/>
    </row>
    <row r="3132" spans="16:19">
      <c r="P3132" s="214" t="s">
        <v>385</v>
      </c>
      <c r="Q3132" s="214" t="s">
        <v>385</v>
      </c>
      <c r="R3132" s="214">
        <v>6222.4</v>
      </c>
      <c r="S3132" s="215"/>
    </row>
    <row r="3133" spans="16:19">
      <c r="P3133" s="214" t="s">
        <v>385</v>
      </c>
      <c r="Q3133" s="214" t="s">
        <v>385</v>
      </c>
      <c r="R3133" s="214">
        <v>6222.4</v>
      </c>
      <c r="S3133" s="215"/>
    </row>
    <row r="3134" spans="16:19">
      <c r="P3134" s="214" t="s">
        <v>385</v>
      </c>
      <c r="Q3134" s="214" t="s">
        <v>385</v>
      </c>
      <c r="R3134" s="214">
        <v>6222.4</v>
      </c>
      <c r="S3134" s="215"/>
    </row>
    <row r="3135" spans="16:19">
      <c r="P3135" s="214" t="s">
        <v>385</v>
      </c>
      <c r="Q3135" s="214" t="s">
        <v>385</v>
      </c>
      <c r="R3135" s="214">
        <v>6090.2999999999993</v>
      </c>
      <c r="S3135" s="215"/>
    </row>
    <row r="3136" spans="16:19">
      <c r="P3136" s="214" t="s">
        <v>385</v>
      </c>
      <c r="Q3136" s="214" t="s">
        <v>385</v>
      </c>
      <c r="R3136" s="214">
        <v>6090.2999999999993</v>
      </c>
      <c r="S3136" s="215"/>
    </row>
    <row r="3137" spans="16:19">
      <c r="P3137" s="214" t="s">
        <v>385</v>
      </c>
      <c r="Q3137" s="214" t="s">
        <v>385</v>
      </c>
      <c r="R3137" s="214">
        <v>6090.2999999999993</v>
      </c>
      <c r="S3137" s="215"/>
    </row>
    <row r="3138" spans="16:19">
      <c r="P3138" s="214" t="s">
        <v>385</v>
      </c>
      <c r="Q3138" s="214" t="s">
        <v>385</v>
      </c>
      <c r="R3138" s="214">
        <v>6090.2999999999993</v>
      </c>
      <c r="S3138" s="215"/>
    </row>
    <row r="3139" spans="16:19">
      <c r="P3139" s="214" t="s">
        <v>385</v>
      </c>
      <c r="Q3139" s="214" t="s">
        <v>385</v>
      </c>
      <c r="R3139" s="214">
        <v>6090.2999999999993</v>
      </c>
      <c r="S3139" s="215"/>
    </row>
    <row r="3140" spans="16:19">
      <c r="P3140" s="214" t="s">
        <v>385</v>
      </c>
      <c r="Q3140" s="214" t="s">
        <v>385</v>
      </c>
      <c r="R3140" s="214">
        <v>6090.2999999999993</v>
      </c>
      <c r="S3140" s="215"/>
    </row>
    <row r="3141" spans="16:19">
      <c r="P3141" s="214" t="s">
        <v>385</v>
      </c>
      <c r="Q3141" s="214" t="s">
        <v>385</v>
      </c>
      <c r="R3141" s="214">
        <v>6090.2999999999993</v>
      </c>
      <c r="S3141" s="215"/>
    </row>
    <row r="3142" spans="16:19">
      <c r="P3142" s="214" t="s">
        <v>385</v>
      </c>
      <c r="Q3142" s="214" t="s">
        <v>385</v>
      </c>
      <c r="R3142" s="214">
        <v>6090.2999999999993</v>
      </c>
      <c r="S3142" s="215"/>
    </row>
    <row r="3143" spans="16:19">
      <c r="P3143" s="214" t="s">
        <v>385</v>
      </c>
      <c r="Q3143" s="214" t="s">
        <v>385</v>
      </c>
      <c r="R3143" s="214">
        <v>6090.2999999999993</v>
      </c>
      <c r="S3143" s="215"/>
    </row>
    <row r="3144" spans="16:19">
      <c r="P3144" s="214" t="s">
        <v>385</v>
      </c>
      <c r="Q3144" s="214" t="s">
        <v>385</v>
      </c>
      <c r="R3144" s="214">
        <v>6090.2999999999993</v>
      </c>
      <c r="S3144" s="215"/>
    </row>
    <row r="3145" spans="16:19">
      <c r="P3145" s="214" t="s">
        <v>385</v>
      </c>
      <c r="Q3145" s="214" t="s">
        <v>385</v>
      </c>
      <c r="R3145" s="214">
        <v>6090.2999999999993</v>
      </c>
      <c r="S3145" s="215"/>
    </row>
    <row r="3146" spans="16:19">
      <c r="P3146" s="214" t="s">
        <v>385</v>
      </c>
      <c r="Q3146" s="214" t="s">
        <v>385</v>
      </c>
      <c r="R3146" s="214">
        <v>6090.2999999999993</v>
      </c>
      <c r="S3146" s="215"/>
    </row>
    <row r="3147" spans="16:19">
      <c r="P3147" s="214" t="s">
        <v>385</v>
      </c>
      <c r="Q3147" s="214" t="s">
        <v>385</v>
      </c>
      <c r="R3147" s="214">
        <v>6090.2999999999993</v>
      </c>
      <c r="S3147" s="215"/>
    </row>
    <row r="3148" spans="16:19">
      <c r="P3148" s="214" t="s">
        <v>385</v>
      </c>
      <c r="Q3148" s="214" t="s">
        <v>385</v>
      </c>
      <c r="R3148" s="214">
        <v>6090.2999999999993</v>
      </c>
      <c r="S3148" s="215"/>
    </row>
    <row r="3149" spans="16:19">
      <c r="P3149" s="214" t="s">
        <v>385</v>
      </c>
      <c r="Q3149" s="214" t="s">
        <v>385</v>
      </c>
      <c r="R3149" s="214">
        <v>6090.2999999999993</v>
      </c>
      <c r="S3149" s="215"/>
    </row>
    <row r="3150" spans="16:19">
      <c r="P3150" s="214" t="s">
        <v>385</v>
      </c>
      <c r="Q3150" s="214" t="s">
        <v>385</v>
      </c>
      <c r="R3150" s="214">
        <v>6090.2999999999993</v>
      </c>
      <c r="S3150" s="215"/>
    </row>
    <row r="3151" spans="16:19">
      <c r="P3151" s="214" t="s">
        <v>385</v>
      </c>
      <c r="Q3151" s="214" t="s">
        <v>385</v>
      </c>
      <c r="R3151" s="214">
        <v>6090.2999999999993</v>
      </c>
      <c r="S3151" s="215"/>
    </row>
    <row r="3152" spans="16:19">
      <c r="P3152" s="214" t="s">
        <v>385</v>
      </c>
      <c r="Q3152" s="214" t="s">
        <v>385</v>
      </c>
      <c r="R3152" s="214">
        <v>6090.2999999999993</v>
      </c>
      <c r="S3152" s="215"/>
    </row>
    <row r="3153" spans="16:19">
      <c r="P3153" s="214" t="s">
        <v>385</v>
      </c>
      <c r="Q3153" s="214" t="s">
        <v>385</v>
      </c>
      <c r="R3153" s="214">
        <v>6090.2999999999993</v>
      </c>
      <c r="S3153" s="215"/>
    </row>
    <row r="3154" spans="16:19">
      <c r="P3154" s="214" t="s">
        <v>385</v>
      </c>
      <c r="Q3154" s="214" t="s">
        <v>385</v>
      </c>
      <c r="R3154" s="214">
        <v>6090.2999999999993</v>
      </c>
      <c r="S3154" s="215"/>
    </row>
    <row r="3155" spans="16:19">
      <c r="P3155" s="214" t="s">
        <v>385</v>
      </c>
      <c r="Q3155" s="214" t="s">
        <v>385</v>
      </c>
      <c r="R3155" s="214">
        <v>6090.2999999999993</v>
      </c>
      <c r="S3155" s="215"/>
    </row>
    <row r="3156" spans="16:19">
      <c r="P3156" s="214" t="s">
        <v>385</v>
      </c>
      <c r="Q3156" s="214" t="s">
        <v>385</v>
      </c>
      <c r="R3156" s="214">
        <v>6090.2999999999993</v>
      </c>
      <c r="S3156" s="215"/>
    </row>
    <row r="3157" spans="16:19">
      <c r="P3157" s="214" t="s">
        <v>385</v>
      </c>
      <c r="Q3157" s="214" t="s">
        <v>385</v>
      </c>
      <c r="R3157" s="214">
        <v>5721.7999999999993</v>
      </c>
      <c r="S3157" s="215"/>
    </row>
    <row r="3158" spans="16:19">
      <c r="P3158" s="214" t="s">
        <v>385</v>
      </c>
      <c r="Q3158" s="214" t="s">
        <v>385</v>
      </c>
      <c r="R3158" s="214">
        <v>5721.7999999999993</v>
      </c>
      <c r="S3158" s="215"/>
    </row>
    <row r="3159" spans="16:19">
      <c r="P3159" s="214" t="s">
        <v>385</v>
      </c>
      <c r="Q3159" s="214" t="s">
        <v>385</v>
      </c>
      <c r="R3159" s="214">
        <v>5721.7999999999993</v>
      </c>
      <c r="S3159" s="215"/>
    </row>
    <row r="3160" spans="16:19">
      <c r="P3160" s="214" t="s">
        <v>385</v>
      </c>
      <c r="Q3160" s="214" t="s">
        <v>385</v>
      </c>
      <c r="R3160" s="214">
        <v>5721.7999999999993</v>
      </c>
      <c r="S3160" s="215"/>
    </row>
    <row r="3161" spans="16:19">
      <c r="P3161" s="214" t="s">
        <v>385</v>
      </c>
      <c r="Q3161" s="214" t="s">
        <v>385</v>
      </c>
      <c r="R3161" s="214">
        <v>5721.7999999999993</v>
      </c>
      <c r="S3161" s="215"/>
    </row>
    <row r="3162" spans="16:19">
      <c r="P3162" s="214" t="s">
        <v>385</v>
      </c>
      <c r="Q3162" s="214" t="s">
        <v>385</v>
      </c>
      <c r="R3162" s="214">
        <v>5721.7999999999993</v>
      </c>
      <c r="S3162" s="215"/>
    </row>
    <row r="3163" spans="16:19">
      <c r="P3163" s="214" t="s">
        <v>385</v>
      </c>
      <c r="Q3163" s="214" t="s">
        <v>385</v>
      </c>
      <c r="R3163" s="214">
        <v>5721.7999999999993</v>
      </c>
      <c r="S3163" s="215"/>
    </row>
    <row r="3164" spans="16:19">
      <c r="P3164" s="214" t="s">
        <v>385</v>
      </c>
      <c r="Q3164" s="214" t="s">
        <v>385</v>
      </c>
      <c r="R3164" s="214">
        <v>5721.7999999999993</v>
      </c>
      <c r="S3164" s="215"/>
    </row>
    <row r="3165" spans="16:19">
      <c r="P3165" s="214" t="s">
        <v>385</v>
      </c>
      <c r="Q3165" s="214" t="s">
        <v>385</v>
      </c>
      <c r="R3165" s="214">
        <v>5721.7999999999993</v>
      </c>
      <c r="S3165" s="215"/>
    </row>
    <row r="3166" spans="16:19">
      <c r="P3166" s="214" t="s">
        <v>385</v>
      </c>
      <c r="Q3166" s="214" t="s">
        <v>385</v>
      </c>
      <c r="R3166" s="214">
        <v>5721.7999999999993</v>
      </c>
      <c r="S3166" s="215"/>
    </row>
    <row r="3167" spans="16:19">
      <c r="P3167" s="214" t="s">
        <v>385</v>
      </c>
      <c r="Q3167" s="214" t="s">
        <v>385</v>
      </c>
      <c r="R3167" s="214">
        <v>5721.7999999999993</v>
      </c>
      <c r="S3167" s="215"/>
    </row>
    <row r="3168" spans="16:19">
      <c r="P3168" s="214" t="s">
        <v>385</v>
      </c>
      <c r="Q3168" s="214" t="s">
        <v>385</v>
      </c>
      <c r="R3168" s="214">
        <v>5721.7999999999993</v>
      </c>
      <c r="S3168" s="215"/>
    </row>
    <row r="3169" spans="16:19">
      <c r="P3169" s="214" t="s">
        <v>385</v>
      </c>
      <c r="Q3169" s="214" t="s">
        <v>385</v>
      </c>
      <c r="R3169" s="214">
        <v>5721.7999999999993</v>
      </c>
      <c r="S3169" s="215"/>
    </row>
    <row r="3170" spans="16:19">
      <c r="P3170" s="214" t="s">
        <v>385</v>
      </c>
      <c r="Q3170" s="214" t="s">
        <v>385</v>
      </c>
      <c r="R3170" s="214">
        <v>5721.7999999999993</v>
      </c>
      <c r="S3170" s="215"/>
    </row>
    <row r="3171" spans="16:19">
      <c r="P3171" s="214" t="s">
        <v>385</v>
      </c>
      <c r="Q3171" s="214" t="s">
        <v>385</v>
      </c>
      <c r="R3171" s="214">
        <v>5721.7999999999993</v>
      </c>
      <c r="S3171" s="215"/>
    </row>
    <row r="3172" spans="16:19">
      <c r="P3172" s="214" t="s">
        <v>385</v>
      </c>
      <c r="Q3172" s="214" t="s">
        <v>385</v>
      </c>
      <c r="R3172" s="214">
        <v>5721.7999999999993</v>
      </c>
      <c r="S3172" s="215"/>
    </row>
    <row r="3173" spans="16:19">
      <c r="P3173" s="214" t="s">
        <v>385</v>
      </c>
      <c r="Q3173" s="214" t="s">
        <v>385</v>
      </c>
      <c r="R3173" s="214">
        <v>5721.7999999999993</v>
      </c>
      <c r="S3173" s="215"/>
    </row>
    <row r="3174" spans="16:19">
      <c r="P3174" s="214" t="s">
        <v>385</v>
      </c>
      <c r="Q3174" s="214" t="s">
        <v>385</v>
      </c>
      <c r="R3174" s="214">
        <v>5721.7999999999993</v>
      </c>
      <c r="S3174" s="215"/>
    </row>
    <row r="3175" spans="16:19">
      <c r="P3175" s="214" t="s">
        <v>385</v>
      </c>
      <c r="Q3175" s="214" t="s">
        <v>385</v>
      </c>
      <c r="R3175" s="214">
        <v>5721.7999999999993</v>
      </c>
      <c r="S3175" s="215"/>
    </row>
    <row r="3176" spans="16:19">
      <c r="P3176" s="214" t="s">
        <v>385</v>
      </c>
      <c r="Q3176" s="214" t="s">
        <v>385</v>
      </c>
      <c r="R3176" s="214">
        <v>5721.7999999999993</v>
      </c>
      <c r="S3176" s="215"/>
    </row>
    <row r="3177" spans="16:19">
      <c r="P3177" s="214" t="s">
        <v>385</v>
      </c>
      <c r="Q3177" s="214" t="s">
        <v>385</v>
      </c>
      <c r="R3177" s="214">
        <v>5721.7999999999993</v>
      </c>
      <c r="S3177" s="215"/>
    </row>
    <row r="3178" spans="16:19">
      <c r="P3178" s="214" t="s">
        <v>385</v>
      </c>
      <c r="Q3178" s="214" t="s">
        <v>385</v>
      </c>
      <c r="R3178" s="214">
        <v>5721.7999999999993</v>
      </c>
      <c r="S3178" s="215"/>
    </row>
    <row r="3179" spans="16:19">
      <c r="P3179" s="214" t="s">
        <v>385</v>
      </c>
      <c r="Q3179" s="214" t="s">
        <v>385</v>
      </c>
      <c r="R3179" s="214">
        <v>5536</v>
      </c>
      <c r="S3179" s="215"/>
    </row>
    <row r="3180" spans="16:19">
      <c r="P3180" s="214" t="s">
        <v>385</v>
      </c>
      <c r="Q3180" s="214" t="s">
        <v>385</v>
      </c>
      <c r="R3180" s="214">
        <v>5536</v>
      </c>
      <c r="S3180" s="215"/>
    </row>
    <row r="3181" spans="16:19">
      <c r="P3181" s="214" t="s">
        <v>385</v>
      </c>
      <c r="Q3181" s="214" t="s">
        <v>385</v>
      </c>
      <c r="R3181" s="214">
        <v>5536</v>
      </c>
      <c r="S3181" s="215"/>
    </row>
    <row r="3182" spans="16:19">
      <c r="P3182" s="214" t="s">
        <v>385</v>
      </c>
      <c r="Q3182" s="214" t="s">
        <v>385</v>
      </c>
      <c r="R3182" s="214">
        <v>5536</v>
      </c>
      <c r="S3182" s="215"/>
    </row>
    <row r="3183" spans="16:19">
      <c r="P3183" s="214" t="s">
        <v>385</v>
      </c>
      <c r="Q3183" s="214" t="s">
        <v>385</v>
      </c>
      <c r="R3183" s="214">
        <v>5536</v>
      </c>
      <c r="S3183" s="215"/>
    </row>
    <row r="3184" spans="16:19">
      <c r="P3184" s="214" t="s">
        <v>385</v>
      </c>
      <c r="Q3184" s="214" t="s">
        <v>385</v>
      </c>
      <c r="R3184" s="214">
        <v>5536</v>
      </c>
      <c r="S3184" s="215"/>
    </row>
    <row r="3185" spans="16:19">
      <c r="P3185" s="214" t="s">
        <v>385</v>
      </c>
      <c r="Q3185" s="214" t="s">
        <v>385</v>
      </c>
      <c r="R3185" s="214">
        <v>5536</v>
      </c>
      <c r="S3185" s="215"/>
    </row>
    <row r="3186" spans="16:19">
      <c r="P3186" s="214" t="s">
        <v>385</v>
      </c>
      <c r="Q3186" s="214" t="s">
        <v>385</v>
      </c>
      <c r="R3186" s="214">
        <v>5536</v>
      </c>
      <c r="S3186" s="215"/>
    </row>
    <row r="3187" spans="16:19">
      <c r="P3187" s="214" t="s">
        <v>385</v>
      </c>
      <c r="Q3187" s="214" t="s">
        <v>385</v>
      </c>
      <c r="R3187" s="214">
        <v>5536</v>
      </c>
      <c r="S3187" s="215"/>
    </row>
    <row r="3188" spans="16:19">
      <c r="P3188" s="214" t="s">
        <v>385</v>
      </c>
      <c r="Q3188" s="214" t="s">
        <v>385</v>
      </c>
      <c r="R3188" s="214">
        <v>5536</v>
      </c>
      <c r="S3188" s="215"/>
    </row>
    <row r="3189" spans="16:19">
      <c r="P3189" s="214" t="s">
        <v>385</v>
      </c>
      <c r="Q3189" s="214" t="s">
        <v>385</v>
      </c>
      <c r="R3189" s="214">
        <v>5536</v>
      </c>
      <c r="S3189" s="215"/>
    </row>
    <row r="3190" spans="16:19">
      <c r="P3190" s="214" t="s">
        <v>385</v>
      </c>
      <c r="Q3190" s="214" t="s">
        <v>385</v>
      </c>
      <c r="R3190" s="214">
        <v>5536</v>
      </c>
      <c r="S3190" s="215"/>
    </row>
    <row r="3191" spans="16:19">
      <c r="P3191" s="214" t="s">
        <v>385</v>
      </c>
      <c r="Q3191" s="214" t="s">
        <v>385</v>
      </c>
      <c r="R3191" s="214">
        <v>5536</v>
      </c>
      <c r="S3191" s="215"/>
    </row>
    <row r="3192" spans="16:19">
      <c r="P3192" s="214" t="s">
        <v>385</v>
      </c>
      <c r="Q3192" s="214" t="s">
        <v>385</v>
      </c>
      <c r="R3192" s="214">
        <v>5536</v>
      </c>
      <c r="S3192" s="215"/>
    </row>
    <row r="3193" spans="16:19">
      <c r="P3193" s="214" t="s">
        <v>385</v>
      </c>
      <c r="Q3193" s="214" t="s">
        <v>385</v>
      </c>
      <c r="R3193" s="214">
        <v>5536</v>
      </c>
      <c r="S3193" s="215"/>
    </row>
    <row r="3194" spans="16:19">
      <c r="P3194" s="214" t="s">
        <v>385</v>
      </c>
      <c r="Q3194" s="214" t="s">
        <v>385</v>
      </c>
      <c r="R3194" s="214">
        <v>5536</v>
      </c>
      <c r="S3194" s="215"/>
    </row>
    <row r="3195" spans="16:19">
      <c r="P3195" s="214" t="s">
        <v>385</v>
      </c>
      <c r="Q3195" s="214" t="s">
        <v>385</v>
      </c>
      <c r="R3195" s="214">
        <v>5536</v>
      </c>
      <c r="S3195" s="215"/>
    </row>
    <row r="3196" spans="16:19">
      <c r="P3196" s="214" t="s">
        <v>385</v>
      </c>
      <c r="Q3196" s="214" t="s">
        <v>385</v>
      </c>
      <c r="R3196" s="214">
        <v>5536</v>
      </c>
      <c r="S3196" s="215"/>
    </row>
    <row r="3197" spans="16:19">
      <c r="P3197" s="214" t="s">
        <v>385</v>
      </c>
      <c r="Q3197" s="214" t="s">
        <v>385</v>
      </c>
      <c r="R3197" s="214">
        <v>5536</v>
      </c>
      <c r="S3197" s="215"/>
    </row>
    <row r="3198" spans="16:19">
      <c r="P3198" s="214" t="s">
        <v>385</v>
      </c>
      <c r="Q3198" s="214" t="s">
        <v>385</v>
      </c>
      <c r="R3198" s="214">
        <v>5536</v>
      </c>
      <c r="S3198" s="215"/>
    </row>
    <row r="3199" spans="16:19">
      <c r="P3199" s="214" t="s">
        <v>385</v>
      </c>
      <c r="Q3199" s="214" t="s">
        <v>385</v>
      </c>
      <c r="R3199" s="214">
        <v>5536</v>
      </c>
      <c r="S3199" s="215"/>
    </row>
    <row r="3200" spans="16:19">
      <c r="P3200" s="214" t="s">
        <v>385</v>
      </c>
      <c r="Q3200" s="214" t="s">
        <v>385</v>
      </c>
      <c r="R3200" s="214">
        <v>5536</v>
      </c>
      <c r="S3200" s="215"/>
    </row>
    <row r="3201" spans="16:19">
      <c r="P3201" s="214" t="s">
        <v>385</v>
      </c>
      <c r="Q3201" s="214" t="s">
        <v>385</v>
      </c>
      <c r="R3201" s="214">
        <v>5488.3</v>
      </c>
      <c r="S3201" s="215"/>
    </row>
    <row r="3202" spans="16:19">
      <c r="P3202" s="214" t="s">
        <v>385</v>
      </c>
      <c r="Q3202" s="214" t="s">
        <v>385</v>
      </c>
      <c r="R3202" s="214">
        <v>5488.3</v>
      </c>
      <c r="S3202" s="215"/>
    </row>
    <row r="3203" spans="16:19">
      <c r="P3203" s="214" t="s">
        <v>385</v>
      </c>
      <c r="Q3203" s="214" t="s">
        <v>385</v>
      </c>
      <c r="R3203" s="214">
        <v>5488.3</v>
      </c>
      <c r="S3203" s="215"/>
    </row>
    <row r="3204" spans="16:19">
      <c r="P3204" s="214" t="s">
        <v>385</v>
      </c>
      <c r="Q3204" s="214" t="s">
        <v>385</v>
      </c>
      <c r="R3204" s="214">
        <v>5488.3</v>
      </c>
      <c r="S3204" s="215"/>
    </row>
    <row r="3205" spans="16:19">
      <c r="P3205" s="214" t="s">
        <v>385</v>
      </c>
      <c r="Q3205" s="214" t="s">
        <v>385</v>
      </c>
      <c r="R3205" s="214">
        <v>5488.3</v>
      </c>
      <c r="S3205" s="215"/>
    </row>
    <row r="3206" spans="16:19">
      <c r="P3206" s="214" t="s">
        <v>385</v>
      </c>
      <c r="Q3206" s="214" t="s">
        <v>385</v>
      </c>
      <c r="R3206" s="214">
        <v>5488.3</v>
      </c>
      <c r="S3206" s="215"/>
    </row>
    <row r="3207" spans="16:19">
      <c r="P3207" s="214" t="s">
        <v>385</v>
      </c>
      <c r="Q3207" s="214" t="s">
        <v>385</v>
      </c>
      <c r="R3207" s="214">
        <v>5488.3</v>
      </c>
      <c r="S3207" s="215"/>
    </row>
    <row r="3208" spans="16:19">
      <c r="P3208" s="214" t="s">
        <v>385</v>
      </c>
      <c r="Q3208" s="214" t="s">
        <v>385</v>
      </c>
      <c r="R3208" s="214">
        <v>5488.3</v>
      </c>
      <c r="S3208" s="215"/>
    </row>
    <row r="3209" spans="16:19">
      <c r="P3209" s="214" t="s">
        <v>385</v>
      </c>
      <c r="Q3209" s="214" t="s">
        <v>385</v>
      </c>
      <c r="R3209" s="214">
        <v>5488.3</v>
      </c>
      <c r="S3209" s="215"/>
    </row>
    <row r="3210" spans="16:19">
      <c r="P3210" s="214" t="s">
        <v>385</v>
      </c>
      <c r="Q3210" s="214" t="s">
        <v>385</v>
      </c>
      <c r="R3210" s="214">
        <v>5488.3</v>
      </c>
      <c r="S3210" s="215"/>
    </row>
    <row r="3211" spans="16:19">
      <c r="P3211" s="214" t="s">
        <v>385</v>
      </c>
      <c r="Q3211" s="214" t="s">
        <v>385</v>
      </c>
      <c r="R3211" s="214">
        <v>5488.3</v>
      </c>
      <c r="S3211" s="215"/>
    </row>
    <row r="3212" spans="16:19">
      <c r="P3212" s="214" t="s">
        <v>385</v>
      </c>
      <c r="Q3212" s="214" t="s">
        <v>385</v>
      </c>
      <c r="R3212" s="214">
        <v>5488.3</v>
      </c>
      <c r="S3212" s="215"/>
    </row>
    <row r="3213" spans="16:19">
      <c r="P3213" s="214" t="s">
        <v>385</v>
      </c>
      <c r="Q3213" s="214" t="s">
        <v>385</v>
      </c>
      <c r="R3213" s="214">
        <v>5488.3</v>
      </c>
      <c r="S3213" s="215"/>
    </row>
    <row r="3214" spans="16:19">
      <c r="P3214" s="214" t="s">
        <v>385</v>
      </c>
      <c r="Q3214" s="214" t="s">
        <v>385</v>
      </c>
      <c r="R3214" s="214">
        <v>5488.3</v>
      </c>
      <c r="S3214" s="215"/>
    </row>
    <row r="3215" spans="16:19">
      <c r="P3215" s="214" t="s">
        <v>385</v>
      </c>
      <c r="Q3215" s="214" t="s">
        <v>385</v>
      </c>
      <c r="R3215" s="214">
        <v>5488.3</v>
      </c>
      <c r="S3215" s="215"/>
    </row>
    <row r="3216" spans="16:19">
      <c r="P3216" s="214" t="s">
        <v>385</v>
      </c>
      <c r="Q3216" s="214" t="s">
        <v>385</v>
      </c>
      <c r="R3216" s="214">
        <v>5488.3</v>
      </c>
      <c r="S3216" s="215"/>
    </row>
    <row r="3217" spans="16:19">
      <c r="P3217" s="214" t="s">
        <v>385</v>
      </c>
      <c r="Q3217" s="214" t="s">
        <v>385</v>
      </c>
      <c r="R3217" s="214">
        <v>5488.3</v>
      </c>
      <c r="S3217" s="215"/>
    </row>
    <row r="3218" spans="16:19">
      <c r="P3218" s="214" t="s">
        <v>385</v>
      </c>
      <c r="Q3218" s="214" t="s">
        <v>385</v>
      </c>
      <c r="R3218" s="214">
        <v>5488.3</v>
      </c>
      <c r="S3218" s="215"/>
    </row>
    <row r="3219" spans="16:19">
      <c r="P3219" s="214" t="s">
        <v>385</v>
      </c>
      <c r="Q3219" s="214" t="s">
        <v>385</v>
      </c>
      <c r="R3219" s="214">
        <v>5488.3</v>
      </c>
      <c r="S3219" s="215"/>
    </row>
    <row r="3220" spans="16:19">
      <c r="P3220" s="214" t="s">
        <v>385</v>
      </c>
      <c r="Q3220" s="214" t="s">
        <v>385</v>
      </c>
      <c r="R3220" s="214">
        <v>5488.3</v>
      </c>
      <c r="S3220" s="215"/>
    </row>
    <row r="3221" spans="16:19">
      <c r="P3221" s="214" t="s">
        <v>385</v>
      </c>
      <c r="Q3221" s="214" t="s">
        <v>385</v>
      </c>
      <c r="R3221" s="214">
        <v>5488.3</v>
      </c>
      <c r="S3221" s="215"/>
    </row>
    <row r="3222" spans="16:19">
      <c r="P3222" s="214" t="s">
        <v>385</v>
      </c>
      <c r="Q3222" s="214" t="s">
        <v>385</v>
      </c>
      <c r="R3222" s="214">
        <v>5488.3</v>
      </c>
      <c r="S3222" s="215"/>
    </row>
    <row r="3223" spans="16:19">
      <c r="P3223" s="214" t="s">
        <v>385</v>
      </c>
      <c r="Q3223" s="214" t="s">
        <v>385</v>
      </c>
      <c r="R3223" s="214">
        <v>5107.5</v>
      </c>
      <c r="S3223" s="215"/>
    </row>
    <row r="3224" spans="16:19">
      <c r="P3224" s="214" t="s">
        <v>385</v>
      </c>
      <c r="Q3224" s="214" t="s">
        <v>385</v>
      </c>
      <c r="R3224" s="214">
        <v>5107.5</v>
      </c>
      <c r="S3224" s="215"/>
    </row>
    <row r="3225" spans="16:19">
      <c r="P3225" s="214" t="s">
        <v>385</v>
      </c>
      <c r="Q3225" s="214" t="s">
        <v>385</v>
      </c>
      <c r="R3225" s="214">
        <v>5107.5</v>
      </c>
      <c r="S3225" s="215"/>
    </row>
    <row r="3226" spans="16:19">
      <c r="P3226" s="214" t="s">
        <v>385</v>
      </c>
      <c r="Q3226" s="214" t="s">
        <v>385</v>
      </c>
      <c r="R3226" s="214">
        <v>5107.5</v>
      </c>
      <c r="S3226" s="215"/>
    </row>
    <row r="3227" spans="16:19">
      <c r="P3227" s="214" t="s">
        <v>385</v>
      </c>
      <c r="Q3227" s="214" t="s">
        <v>385</v>
      </c>
      <c r="R3227" s="214">
        <v>5107.5</v>
      </c>
      <c r="S3227" s="215"/>
    </row>
    <row r="3228" spans="16:19">
      <c r="P3228" s="214" t="s">
        <v>385</v>
      </c>
      <c r="Q3228" s="214" t="s">
        <v>385</v>
      </c>
      <c r="R3228" s="214">
        <v>5107.5</v>
      </c>
      <c r="S3228" s="215"/>
    </row>
    <row r="3229" spans="16:19">
      <c r="P3229" s="214" t="s">
        <v>385</v>
      </c>
      <c r="Q3229" s="214" t="s">
        <v>385</v>
      </c>
      <c r="R3229" s="214">
        <v>5107.5</v>
      </c>
      <c r="S3229" s="215"/>
    </row>
    <row r="3230" spans="16:19">
      <c r="P3230" s="214" t="s">
        <v>385</v>
      </c>
      <c r="Q3230" s="214" t="s">
        <v>385</v>
      </c>
      <c r="R3230" s="214">
        <v>5107.5</v>
      </c>
      <c r="S3230" s="215"/>
    </row>
    <row r="3231" spans="16:19">
      <c r="P3231" s="214" t="s">
        <v>385</v>
      </c>
      <c r="Q3231" s="214" t="s">
        <v>385</v>
      </c>
      <c r="R3231" s="214">
        <v>5107.5</v>
      </c>
      <c r="S3231" s="215"/>
    </row>
    <row r="3232" spans="16:19">
      <c r="P3232" s="214" t="s">
        <v>385</v>
      </c>
      <c r="Q3232" s="214" t="s">
        <v>385</v>
      </c>
      <c r="R3232" s="214">
        <v>5107.5</v>
      </c>
      <c r="S3232" s="215"/>
    </row>
    <row r="3233" spans="16:19">
      <c r="P3233" s="214" t="s">
        <v>385</v>
      </c>
      <c r="Q3233" s="214" t="s">
        <v>385</v>
      </c>
      <c r="R3233" s="214">
        <v>5107.5</v>
      </c>
      <c r="S3233" s="215"/>
    </row>
    <row r="3234" spans="16:19">
      <c r="P3234" s="214" t="s">
        <v>385</v>
      </c>
      <c r="Q3234" s="214" t="s">
        <v>385</v>
      </c>
      <c r="R3234" s="214">
        <v>5107.5</v>
      </c>
      <c r="S3234" s="215"/>
    </row>
    <row r="3235" spans="16:19">
      <c r="P3235" s="214" t="s">
        <v>385</v>
      </c>
      <c r="Q3235" s="214" t="s">
        <v>385</v>
      </c>
      <c r="R3235" s="214">
        <v>5107.5</v>
      </c>
      <c r="S3235" s="215"/>
    </row>
    <row r="3236" spans="16:19">
      <c r="P3236" s="214" t="s">
        <v>385</v>
      </c>
      <c r="Q3236" s="214" t="s">
        <v>385</v>
      </c>
      <c r="R3236" s="214">
        <v>5107.5</v>
      </c>
      <c r="S3236" s="215"/>
    </row>
    <row r="3237" spans="16:19">
      <c r="P3237" s="214" t="s">
        <v>385</v>
      </c>
      <c r="Q3237" s="214" t="s">
        <v>385</v>
      </c>
      <c r="R3237" s="214">
        <v>5107.5</v>
      </c>
      <c r="S3237" s="215"/>
    </row>
    <row r="3238" spans="16:19">
      <c r="P3238" s="214" t="s">
        <v>385</v>
      </c>
      <c r="Q3238" s="214" t="s">
        <v>385</v>
      </c>
      <c r="R3238" s="214">
        <v>5107.5</v>
      </c>
      <c r="S3238" s="215"/>
    </row>
    <row r="3239" spans="16:19">
      <c r="P3239" s="214" t="s">
        <v>385</v>
      </c>
      <c r="Q3239" s="214" t="s">
        <v>385</v>
      </c>
      <c r="R3239" s="214">
        <v>5107.5</v>
      </c>
      <c r="S3239" s="215"/>
    </row>
    <row r="3240" spans="16:19">
      <c r="P3240" s="214" t="s">
        <v>385</v>
      </c>
      <c r="Q3240" s="214" t="s">
        <v>385</v>
      </c>
      <c r="R3240" s="214">
        <v>5107.5</v>
      </c>
      <c r="S3240" s="215"/>
    </row>
    <row r="3241" spans="16:19">
      <c r="P3241" s="214" t="s">
        <v>385</v>
      </c>
      <c r="Q3241" s="214" t="s">
        <v>385</v>
      </c>
      <c r="R3241" s="214">
        <v>5107.5</v>
      </c>
      <c r="S3241" s="215"/>
    </row>
    <row r="3242" spans="16:19">
      <c r="P3242" s="214" t="s">
        <v>385</v>
      </c>
      <c r="Q3242" s="214" t="s">
        <v>385</v>
      </c>
      <c r="R3242" s="214">
        <v>5107.5</v>
      </c>
      <c r="S3242" s="215"/>
    </row>
    <row r="3243" spans="16:19">
      <c r="P3243" s="214" t="s">
        <v>385</v>
      </c>
      <c r="Q3243" s="214" t="s">
        <v>385</v>
      </c>
      <c r="R3243" s="214">
        <v>5107.5</v>
      </c>
      <c r="S3243" s="215"/>
    </row>
    <row r="3244" spans="16:19">
      <c r="P3244" s="214" t="s">
        <v>385</v>
      </c>
      <c r="Q3244" s="214" t="s">
        <v>385</v>
      </c>
      <c r="R3244" s="214">
        <v>4514.2</v>
      </c>
      <c r="S3244" s="215"/>
    </row>
    <row r="3245" spans="16:19">
      <c r="P3245" s="214" t="s">
        <v>385</v>
      </c>
      <c r="Q3245" s="214" t="s">
        <v>385</v>
      </c>
      <c r="R3245" s="214">
        <v>4514.2</v>
      </c>
      <c r="S3245" s="215"/>
    </row>
    <row r="3246" spans="16:19">
      <c r="P3246" s="214" t="s">
        <v>385</v>
      </c>
      <c r="Q3246" s="214" t="s">
        <v>385</v>
      </c>
      <c r="R3246" s="214">
        <v>4514.2</v>
      </c>
      <c r="S3246" s="215"/>
    </row>
    <row r="3247" spans="16:19">
      <c r="P3247" s="214" t="s">
        <v>385</v>
      </c>
      <c r="Q3247" s="214" t="s">
        <v>385</v>
      </c>
      <c r="R3247" s="214">
        <v>4514.2</v>
      </c>
      <c r="S3247" s="215"/>
    </row>
    <row r="3248" spans="16:19">
      <c r="P3248" s="214" t="s">
        <v>385</v>
      </c>
      <c r="Q3248" s="214" t="s">
        <v>385</v>
      </c>
      <c r="R3248" s="214">
        <v>4514.2</v>
      </c>
      <c r="S3248" s="215"/>
    </row>
    <row r="3249" spans="16:19">
      <c r="P3249" s="214" t="s">
        <v>385</v>
      </c>
      <c r="Q3249" s="214" t="s">
        <v>385</v>
      </c>
      <c r="R3249" s="214">
        <v>4514.2</v>
      </c>
      <c r="S3249" s="215"/>
    </row>
    <row r="3250" spans="16:19">
      <c r="P3250" s="214" t="s">
        <v>385</v>
      </c>
      <c r="Q3250" s="214" t="s">
        <v>385</v>
      </c>
      <c r="R3250" s="214">
        <v>4514.2</v>
      </c>
      <c r="S3250" s="215"/>
    </row>
    <row r="3251" spans="16:19">
      <c r="P3251" s="214" t="s">
        <v>385</v>
      </c>
      <c r="Q3251" s="214" t="s">
        <v>385</v>
      </c>
      <c r="R3251" s="214">
        <v>4514.2</v>
      </c>
      <c r="S3251" s="215"/>
    </row>
    <row r="3252" spans="16:19">
      <c r="P3252" s="214" t="s">
        <v>385</v>
      </c>
      <c r="Q3252" s="214" t="s">
        <v>385</v>
      </c>
      <c r="R3252" s="214">
        <v>4514.2</v>
      </c>
      <c r="S3252" s="215"/>
    </row>
    <row r="3253" spans="16:19">
      <c r="P3253" s="214" t="s">
        <v>385</v>
      </c>
      <c r="Q3253" s="214" t="s">
        <v>385</v>
      </c>
      <c r="R3253" s="214">
        <v>4514.2</v>
      </c>
      <c r="S3253" s="215"/>
    </row>
    <row r="3254" spans="16:19">
      <c r="P3254" s="214" t="s">
        <v>385</v>
      </c>
      <c r="Q3254" s="214" t="s">
        <v>385</v>
      </c>
      <c r="R3254" s="214">
        <v>4514.2</v>
      </c>
      <c r="S3254" s="215"/>
    </row>
    <row r="3255" spans="16:19">
      <c r="P3255" s="214" t="s">
        <v>385</v>
      </c>
      <c r="Q3255" s="214" t="s">
        <v>385</v>
      </c>
      <c r="R3255" s="214">
        <v>4514.2</v>
      </c>
      <c r="S3255" s="215"/>
    </row>
    <row r="3256" spans="16:19">
      <c r="P3256" s="214" t="s">
        <v>385</v>
      </c>
      <c r="Q3256" s="214" t="s">
        <v>385</v>
      </c>
      <c r="R3256" s="214">
        <v>4514.2</v>
      </c>
      <c r="S3256" s="215"/>
    </row>
    <row r="3257" spans="16:19">
      <c r="P3257" s="214" t="s">
        <v>385</v>
      </c>
      <c r="Q3257" s="214" t="s">
        <v>385</v>
      </c>
      <c r="R3257" s="214">
        <v>4514.2</v>
      </c>
      <c r="S3257" s="215"/>
    </row>
    <row r="3258" spans="16:19">
      <c r="P3258" s="214" t="s">
        <v>385</v>
      </c>
      <c r="Q3258" s="214" t="s">
        <v>385</v>
      </c>
      <c r="R3258" s="214">
        <v>4514.2</v>
      </c>
      <c r="S3258" s="215"/>
    </row>
    <row r="3259" spans="16:19">
      <c r="P3259" s="214" t="s">
        <v>385</v>
      </c>
      <c r="Q3259" s="214" t="s">
        <v>385</v>
      </c>
      <c r="R3259" s="214">
        <v>4514.2</v>
      </c>
      <c r="S3259" s="215"/>
    </row>
    <row r="3260" spans="16:19">
      <c r="P3260" s="214" t="s">
        <v>385</v>
      </c>
      <c r="Q3260" s="214" t="s">
        <v>385</v>
      </c>
      <c r="R3260" s="214">
        <v>4514.2</v>
      </c>
      <c r="S3260" s="215"/>
    </row>
    <row r="3261" spans="16:19">
      <c r="P3261" s="214" t="s">
        <v>385</v>
      </c>
      <c r="Q3261" s="214" t="s">
        <v>385</v>
      </c>
      <c r="R3261" s="214">
        <v>4514.2</v>
      </c>
      <c r="S3261" s="215"/>
    </row>
    <row r="3262" spans="16:19">
      <c r="P3262" s="214" t="s">
        <v>385</v>
      </c>
      <c r="Q3262" s="214" t="s">
        <v>385</v>
      </c>
      <c r="R3262" s="214">
        <v>4514.2</v>
      </c>
      <c r="S3262" s="215"/>
    </row>
    <row r="3263" spans="16:19">
      <c r="P3263" s="214" t="s">
        <v>385</v>
      </c>
      <c r="Q3263" s="214" t="s">
        <v>385</v>
      </c>
      <c r="R3263" s="214">
        <v>4514.2</v>
      </c>
      <c r="S3263" s="215"/>
    </row>
    <row r="3264" spans="16:19">
      <c r="P3264" s="214" t="s">
        <v>385</v>
      </c>
      <c r="Q3264" s="214" t="s">
        <v>385</v>
      </c>
      <c r="R3264" s="214">
        <v>4514.2</v>
      </c>
      <c r="S3264" s="215"/>
    </row>
    <row r="3265" spans="16:19">
      <c r="P3265" s="214" t="s">
        <v>385</v>
      </c>
      <c r="Q3265" s="214" t="s">
        <v>385</v>
      </c>
      <c r="R3265" s="214">
        <v>4514.2</v>
      </c>
      <c r="S3265" s="215"/>
    </row>
    <row r="3266" spans="16:19">
      <c r="P3266" s="214" t="s">
        <v>385</v>
      </c>
      <c r="Q3266" s="214" t="s">
        <v>385</v>
      </c>
      <c r="R3266" s="214">
        <v>4077.4</v>
      </c>
      <c r="S3266" s="215"/>
    </row>
    <row r="3267" spans="16:19">
      <c r="P3267" s="214" t="s">
        <v>385</v>
      </c>
      <c r="Q3267" s="214" t="s">
        <v>385</v>
      </c>
      <c r="R3267" s="214">
        <v>4077.4</v>
      </c>
      <c r="S3267" s="215"/>
    </row>
    <row r="3268" spans="16:19">
      <c r="P3268" s="214" t="s">
        <v>385</v>
      </c>
      <c r="Q3268" s="214" t="s">
        <v>385</v>
      </c>
      <c r="R3268" s="214">
        <v>4077.4</v>
      </c>
      <c r="S3268" s="215"/>
    </row>
    <row r="3269" spans="16:19">
      <c r="P3269" s="214" t="s">
        <v>385</v>
      </c>
      <c r="Q3269" s="214" t="s">
        <v>385</v>
      </c>
      <c r="R3269" s="214">
        <v>4077.4</v>
      </c>
      <c r="S3269" s="215"/>
    </row>
    <row r="3270" spans="16:19">
      <c r="P3270" s="214" t="s">
        <v>385</v>
      </c>
      <c r="Q3270" s="214" t="s">
        <v>385</v>
      </c>
      <c r="R3270" s="214">
        <v>4077.4</v>
      </c>
      <c r="S3270" s="215"/>
    </row>
    <row r="3271" spans="16:19">
      <c r="P3271" s="214" t="s">
        <v>385</v>
      </c>
      <c r="Q3271" s="214" t="s">
        <v>385</v>
      </c>
      <c r="R3271" s="214">
        <v>4077.4</v>
      </c>
      <c r="S3271" s="215"/>
    </row>
    <row r="3272" spans="16:19">
      <c r="P3272" s="214" t="s">
        <v>385</v>
      </c>
      <c r="Q3272" s="214" t="s">
        <v>385</v>
      </c>
      <c r="R3272" s="214">
        <v>4077.4</v>
      </c>
      <c r="S3272" s="215"/>
    </row>
    <row r="3273" spans="16:19">
      <c r="P3273" s="214" t="s">
        <v>385</v>
      </c>
      <c r="Q3273" s="214" t="s">
        <v>385</v>
      </c>
      <c r="R3273" s="214">
        <v>4077.4</v>
      </c>
      <c r="S3273" s="215"/>
    </row>
    <row r="3274" spans="16:19">
      <c r="P3274" s="214" t="s">
        <v>385</v>
      </c>
      <c r="Q3274" s="214" t="s">
        <v>385</v>
      </c>
      <c r="R3274" s="214">
        <v>4077.4</v>
      </c>
      <c r="S3274" s="215"/>
    </row>
    <row r="3275" spans="16:19">
      <c r="P3275" s="214" t="s">
        <v>385</v>
      </c>
      <c r="Q3275" s="214" t="s">
        <v>385</v>
      </c>
      <c r="R3275" s="214">
        <v>4077.4</v>
      </c>
      <c r="S3275" s="215"/>
    </row>
    <row r="3276" spans="16:19">
      <c r="P3276" s="214" t="s">
        <v>385</v>
      </c>
      <c r="Q3276" s="214" t="s">
        <v>385</v>
      </c>
      <c r="R3276" s="214">
        <v>4077.4</v>
      </c>
      <c r="S3276" s="215"/>
    </row>
    <row r="3277" spans="16:19">
      <c r="P3277" s="214" t="s">
        <v>385</v>
      </c>
      <c r="Q3277" s="214" t="s">
        <v>385</v>
      </c>
      <c r="R3277" s="214">
        <v>4077.4</v>
      </c>
      <c r="S3277" s="215"/>
    </row>
    <row r="3278" spans="16:19">
      <c r="P3278" s="214" t="s">
        <v>385</v>
      </c>
      <c r="Q3278" s="214" t="s">
        <v>385</v>
      </c>
      <c r="R3278" s="214">
        <v>4077.4</v>
      </c>
      <c r="S3278" s="215"/>
    </row>
    <row r="3279" spans="16:19">
      <c r="P3279" s="214" t="s">
        <v>385</v>
      </c>
      <c r="Q3279" s="214" t="s">
        <v>385</v>
      </c>
      <c r="R3279" s="214">
        <v>4077.4</v>
      </c>
      <c r="S3279" s="215"/>
    </row>
    <row r="3280" spans="16:19">
      <c r="P3280" s="214" t="s">
        <v>385</v>
      </c>
      <c r="Q3280" s="214" t="s">
        <v>385</v>
      </c>
      <c r="R3280" s="214">
        <v>4077.4</v>
      </c>
      <c r="S3280" s="215"/>
    </row>
    <row r="3281" spans="16:19">
      <c r="P3281" s="214" t="s">
        <v>385</v>
      </c>
      <c r="Q3281" s="214" t="s">
        <v>385</v>
      </c>
      <c r="R3281" s="214">
        <v>4077.4</v>
      </c>
      <c r="S3281" s="215"/>
    </row>
    <row r="3282" spans="16:19">
      <c r="P3282" s="214" t="s">
        <v>385</v>
      </c>
      <c r="Q3282" s="214" t="s">
        <v>385</v>
      </c>
      <c r="R3282" s="214">
        <v>4077.4</v>
      </c>
      <c r="S3282" s="215"/>
    </row>
    <row r="3283" spans="16:19">
      <c r="P3283" s="214" t="s">
        <v>385</v>
      </c>
      <c r="Q3283" s="214" t="s">
        <v>385</v>
      </c>
      <c r="R3283" s="214">
        <v>4077.4</v>
      </c>
      <c r="S3283" s="215"/>
    </row>
    <row r="3284" spans="16:19">
      <c r="P3284" s="214" t="s">
        <v>385</v>
      </c>
      <c r="Q3284" s="214" t="s">
        <v>385</v>
      </c>
      <c r="R3284" s="214">
        <v>4077.4</v>
      </c>
      <c r="S3284" s="215"/>
    </row>
    <row r="3285" spans="16:19">
      <c r="P3285" s="214" t="s">
        <v>385</v>
      </c>
      <c r="Q3285" s="214" t="s">
        <v>385</v>
      </c>
      <c r="R3285" s="214">
        <v>4077.4</v>
      </c>
      <c r="S3285" s="215"/>
    </row>
    <row r="3286" spans="16:19">
      <c r="P3286" s="214" t="s">
        <v>385</v>
      </c>
      <c r="Q3286" s="214" t="s">
        <v>385</v>
      </c>
      <c r="R3286" s="214">
        <v>4077.4</v>
      </c>
      <c r="S3286" s="215"/>
    </row>
    <row r="3287" spans="16:19">
      <c r="P3287" s="214" t="s">
        <v>385</v>
      </c>
      <c r="Q3287" s="214" t="s">
        <v>385</v>
      </c>
      <c r="R3287" s="214">
        <v>4077.4</v>
      </c>
      <c r="S3287" s="215"/>
    </row>
    <row r="3288" spans="16:19">
      <c r="P3288" s="214" t="s">
        <v>385</v>
      </c>
      <c r="Q3288" s="214" t="s">
        <v>385</v>
      </c>
      <c r="R3288" s="214">
        <v>4077.4</v>
      </c>
      <c r="S3288" s="215"/>
    </row>
    <row r="3289" spans="16:19">
      <c r="P3289" s="214" t="s">
        <v>385</v>
      </c>
      <c r="Q3289" s="214" t="s">
        <v>385</v>
      </c>
      <c r="R3289" s="214">
        <v>3706.3999999999996</v>
      </c>
      <c r="S3289" s="215"/>
    </row>
    <row r="3290" spans="16:19">
      <c r="P3290" s="214" t="s">
        <v>385</v>
      </c>
      <c r="Q3290" s="214" t="s">
        <v>385</v>
      </c>
      <c r="R3290" s="214">
        <v>3706.3999999999996</v>
      </c>
      <c r="S3290" s="215"/>
    </row>
    <row r="3291" spans="16:19">
      <c r="P3291" s="214" t="s">
        <v>385</v>
      </c>
      <c r="Q3291" s="214" t="s">
        <v>385</v>
      </c>
      <c r="R3291" s="214">
        <v>3706.3999999999996</v>
      </c>
      <c r="S3291" s="215"/>
    </row>
    <row r="3292" spans="16:19">
      <c r="P3292" s="214" t="s">
        <v>385</v>
      </c>
      <c r="Q3292" s="214" t="s">
        <v>385</v>
      </c>
      <c r="R3292" s="214">
        <v>3706.3999999999996</v>
      </c>
      <c r="S3292" s="215"/>
    </row>
    <row r="3293" spans="16:19">
      <c r="P3293" s="214" t="s">
        <v>385</v>
      </c>
      <c r="Q3293" s="214" t="s">
        <v>385</v>
      </c>
      <c r="R3293" s="214">
        <v>3706.3999999999996</v>
      </c>
      <c r="S3293" s="215"/>
    </row>
    <row r="3294" spans="16:19">
      <c r="P3294" s="214" t="s">
        <v>385</v>
      </c>
      <c r="Q3294" s="214" t="s">
        <v>385</v>
      </c>
      <c r="R3294" s="214">
        <v>3706.3999999999996</v>
      </c>
      <c r="S3294" s="215"/>
    </row>
    <row r="3295" spans="16:19">
      <c r="P3295" s="214" t="s">
        <v>385</v>
      </c>
      <c r="Q3295" s="214" t="s">
        <v>385</v>
      </c>
      <c r="R3295" s="214">
        <v>3706.3999999999996</v>
      </c>
      <c r="S3295" s="215"/>
    </row>
    <row r="3296" spans="16:19">
      <c r="P3296" s="214" t="s">
        <v>385</v>
      </c>
      <c r="Q3296" s="214" t="s">
        <v>385</v>
      </c>
      <c r="R3296" s="214">
        <v>3706.3999999999996</v>
      </c>
      <c r="S3296" s="215"/>
    </row>
    <row r="3297" spans="16:19">
      <c r="P3297" s="214" t="s">
        <v>385</v>
      </c>
      <c r="Q3297" s="214" t="s">
        <v>385</v>
      </c>
      <c r="R3297" s="214">
        <v>3706.3999999999996</v>
      </c>
      <c r="S3297" s="215"/>
    </row>
    <row r="3298" spans="16:19">
      <c r="P3298" s="214" t="s">
        <v>385</v>
      </c>
      <c r="Q3298" s="214" t="s">
        <v>385</v>
      </c>
      <c r="R3298" s="214">
        <v>3706.3999999999996</v>
      </c>
      <c r="S3298" s="215"/>
    </row>
    <row r="3299" spans="16:19">
      <c r="P3299" s="214" t="s">
        <v>385</v>
      </c>
      <c r="Q3299" s="214" t="s">
        <v>385</v>
      </c>
      <c r="R3299" s="214">
        <v>3706.3999999999996</v>
      </c>
      <c r="S3299" s="215"/>
    </row>
    <row r="3300" spans="16:19">
      <c r="P3300" s="214" t="s">
        <v>385</v>
      </c>
      <c r="Q3300" s="214" t="s">
        <v>385</v>
      </c>
      <c r="R3300" s="214">
        <v>3706.3999999999996</v>
      </c>
      <c r="S3300" s="215"/>
    </row>
    <row r="3301" spans="16:19">
      <c r="P3301" s="214" t="s">
        <v>385</v>
      </c>
      <c r="Q3301" s="214" t="s">
        <v>385</v>
      </c>
      <c r="R3301" s="214">
        <v>3706.3999999999996</v>
      </c>
      <c r="S3301" s="215"/>
    </row>
    <row r="3302" spans="16:19">
      <c r="P3302" s="214" t="s">
        <v>385</v>
      </c>
      <c r="Q3302" s="214" t="s">
        <v>385</v>
      </c>
      <c r="R3302" s="214">
        <v>3706.3999999999996</v>
      </c>
      <c r="S3302" s="215"/>
    </row>
    <row r="3303" spans="16:19">
      <c r="P3303" s="214" t="s">
        <v>385</v>
      </c>
      <c r="Q3303" s="214" t="s">
        <v>385</v>
      </c>
      <c r="R3303" s="214">
        <v>3706.3999999999996</v>
      </c>
      <c r="S3303" s="215"/>
    </row>
    <row r="3304" spans="16:19">
      <c r="P3304" s="214" t="s">
        <v>385</v>
      </c>
      <c r="Q3304" s="214" t="s">
        <v>385</v>
      </c>
      <c r="R3304" s="214">
        <v>3706.3999999999996</v>
      </c>
      <c r="S3304" s="215"/>
    </row>
    <row r="3305" spans="16:19">
      <c r="P3305" s="214" t="s">
        <v>385</v>
      </c>
      <c r="Q3305" s="214" t="s">
        <v>385</v>
      </c>
      <c r="R3305" s="214">
        <v>3706.3999999999996</v>
      </c>
      <c r="S3305" s="215"/>
    </row>
    <row r="3306" spans="16:19">
      <c r="P3306" s="214" t="s">
        <v>385</v>
      </c>
      <c r="Q3306" s="214" t="s">
        <v>385</v>
      </c>
      <c r="R3306" s="214">
        <v>3706.3999999999996</v>
      </c>
      <c r="S3306" s="215"/>
    </row>
    <row r="3307" spans="16:19">
      <c r="P3307" s="214" t="s">
        <v>385</v>
      </c>
      <c r="Q3307" s="214" t="s">
        <v>385</v>
      </c>
      <c r="R3307" s="214">
        <v>3706.3999999999996</v>
      </c>
      <c r="S3307" s="215"/>
    </row>
    <row r="3308" spans="16:19">
      <c r="P3308" s="214" t="s">
        <v>385</v>
      </c>
      <c r="Q3308" s="214" t="s">
        <v>385</v>
      </c>
      <c r="R3308" s="214">
        <v>3706.3999999999996</v>
      </c>
      <c r="S3308" s="215"/>
    </row>
    <row r="3309" spans="16:19">
      <c r="P3309" s="214" t="s">
        <v>385</v>
      </c>
      <c r="Q3309" s="214" t="s">
        <v>385</v>
      </c>
      <c r="R3309" s="214">
        <v>3149.4</v>
      </c>
      <c r="S3309" s="215"/>
    </row>
    <row r="3310" spans="16:19">
      <c r="P3310" s="214" t="s">
        <v>385</v>
      </c>
      <c r="Q3310" s="214" t="s">
        <v>385</v>
      </c>
      <c r="R3310" s="214">
        <v>3149.4</v>
      </c>
      <c r="S3310" s="215"/>
    </row>
    <row r="3311" spans="16:19">
      <c r="P3311" s="214" t="s">
        <v>385</v>
      </c>
      <c r="Q3311" s="214" t="s">
        <v>385</v>
      </c>
      <c r="R3311" s="214">
        <v>3149.4</v>
      </c>
      <c r="S3311" s="215"/>
    </row>
    <row r="3312" spans="16:19">
      <c r="P3312" s="214" t="s">
        <v>385</v>
      </c>
      <c r="Q3312" s="214" t="s">
        <v>385</v>
      </c>
      <c r="R3312" s="214">
        <v>3149.4</v>
      </c>
      <c r="S3312" s="215"/>
    </row>
    <row r="3313" spans="16:19">
      <c r="P3313" s="214" t="s">
        <v>385</v>
      </c>
      <c r="Q3313" s="214" t="s">
        <v>385</v>
      </c>
      <c r="R3313" s="214">
        <v>3149.4</v>
      </c>
      <c r="S3313" s="215"/>
    </row>
    <row r="3314" spans="16:19">
      <c r="P3314" s="214" t="s">
        <v>385</v>
      </c>
      <c r="Q3314" s="214" t="s">
        <v>385</v>
      </c>
      <c r="R3314" s="214">
        <v>3149.4</v>
      </c>
      <c r="S3314" s="215"/>
    </row>
    <row r="3315" spans="16:19">
      <c r="P3315" s="214" t="s">
        <v>385</v>
      </c>
      <c r="Q3315" s="214" t="s">
        <v>385</v>
      </c>
      <c r="R3315" s="214">
        <v>3149.4</v>
      </c>
      <c r="S3315" s="215"/>
    </row>
    <row r="3316" spans="16:19">
      <c r="P3316" s="214" t="s">
        <v>385</v>
      </c>
      <c r="Q3316" s="214" t="s">
        <v>385</v>
      </c>
      <c r="R3316" s="214">
        <v>3149.4</v>
      </c>
      <c r="S3316" s="215"/>
    </row>
    <row r="3317" spans="16:19">
      <c r="P3317" s="214" t="s">
        <v>385</v>
      </c>
      <c r="Q3317" s="214" t="s">
        <v>385</v>
      </c>
      <c r="R3317" s="214">
        <v>3149.4</v>
      </c>
      <c r="S3317" s="215"/>
    </row>
    <row r="3318" spans="16:19">
      <c r="P3318" s="214" t="s">
        <v>385</v>
      </c>
      <c r="Q3318" s="214" t="s">
        <v>385</v>
      </c>
      <c r="R3318" s="214">
        <v>3149.4</v>
      </c>
      <c r="S3318" s="215"/>
    </row>
    <row r="3319" spans="16:19">
      <c r="P3319" s="214" t="s">
        <v>385</v>
      </c>
      <c r="Q3319" s="214" t="s">
        <v>385</v>
      </c>
      <c r="R3319" s="214">
        <v>3149.4</v>
      </c>
      <c r="S3319" s="215"/>
    </row>
    <row r="3320" spans="16:19">
      <c r="P3320" s="214" t="s">
        <v>385</v>
      </c>
      <c r="Q3320" s="214" t="s">
        <v>385</v>
      </c>
      <c r="R3320" s="214">
        <v>3149.4</v>
      </c>
      <c r="S3320" s="215"/>
    </row>
    <row r="3321" spans="16:19">
      <c r="P3321" s="214" t="s">
        <v>385</v>
      </c>
      <c r="Q3321" s="214" t="s">
        <v>385</v>
      </c>
      <c r="R3321" s="214">
        <v>3149.4</v>
      </c>
      <c r="S3321" s="215"/>
    </row>
    <row r="3322" spans="16:19">
      <c r="P3322" s="214" t="s">
        <v>385</v>
      </c>
      <c r="Q3322" s="214" t="s">
        <v>385</v>
      </c>
      <c r="R3322" s="214">
        <v>3149.4</v>
      </c>
      <c r="S3322" s="215"/>
    </row>
    <row r="3323" spans="16:19">
      <c r="P3323" s="214" t="s">
        <v>385</v>
      </c>
      <c r="Q3323" s="214" t="s">
        <v>385</v>
      </c>
      <c r="R3323" s="214">
        <v>3149.4</v>
      </c>
      <c r="S3323" s="215"/>
    </row>
    <row r="3324" spans="16:19">
      <c r="P3324" s="214" t="s">
        <v>385</v>
      </c>
      <c r="Q3324" s="214" t="s">
        <v>385</v>
      </c>
      <c r="R3324" s="214">
        <v>3149.4</v>
      </c>
      <c r="S3324" s="215"/>
    </row>
    <row r="3325" spans="16:19">
      <c r="P3325" s="214" t="s">
        <v>385</v>
      </c>
      <c r="Q3325" s="214" t="s">
        <v>385</v>
      </c>
      <c r="R3325" s="214">
        <v>3149.4</v>
      </c>
      <c r="S3325" s="215"/>
    </row>
    <row r="3326" spans="16:19">
      <c r="P3326" s="214" t="s">
        <v>385</v>
      </c>
      <c r="Q3326" s="214" t="s">
        <v>385</v>
      </c>
      <c r="R3326" s="214">
        <v>3149.4</v>
      </c>
      <c r="S3326" s="215"/>
    </row>
    <row r="3327" spans="16:19">
      <c r="P3327" s="214" t="s">
        <v>385</v>
      </c>
      <c r="Q3327" s="214" t="s">
        <v>385</v>
      </c>
      <c r="R3327" s="214">
        <v>3149.4</v>
      </c>
      <c r="S3327" s="215"/>
    </row>
    <row r="3328" spans="16:19">
      <c r="P3328" s="214" t="s">
        <v>385</v>
      </c>
      <c r="Q3328" s="214" t="s">
        <v>385</v>
      </c>
      <c r="R3328" s="214">
        <v>3149.4</v>
      </c>
      <c r="S3328" s="215"/>
    </row>
    <row r="3329" spans="16:19">
      <c r="P3329" s="214" t="s">
        <v>385</v>
      </c>
      <c r="Q3329" s="214" t="s">
        <v>385</v>
      </c>
      <c r="R3329" s="214">
        <v>3149.4</v>
      </c>
      <c r="S3329" s="215"/>
    </row>
    <row r="3330" spans="16:19">
      <c r="P3330" s="214" t="s">
        <v>385</v>
      </c>
      <c r="Q3330" s="214" t="s">
        <v>385</v>
      </c>
      <c r="R3330" s="214">
        <v>2796</v>
      </c>
      <c r="S3330" s="215"/>
    </row>
    <row r="3331" spans="16:19">
      <c r="P3331" s="214" t="s">
        <v>385</v>
      </c>
      <c r="Q3331" s="214" t="s">
        <v>385</v>
      </c>
      <c r="R3331" s="214">
        <v>2796</v>
      </c>
      <c r="S3331" s="215"/>
    </row>
    <row r="3332" spans="16:19">
      <c r="P3332" s="214" t="s">
        <v>385</v>
      </c>
      <c r="Q3332" s="214" t="s">
        <v>385</v>
      </c>
      <c r="R3332" s="214">
        <v>2796</v>
      </c>
      <c r="S3332" s="215"/>
    </row>
    <row r="3333" spans="16:19">
      <c r="P3333" s="214" t="s">
        <v>385</v>
      </c>
      <c r="Q3333" s="214" t="s">
        <v>385</v>
      </c>
      <c r="R3333" s="214">
        <v>2796</v>
      </c>
      <c r="S3333" s="215"/>
    </row>
    <row r="3334" spans="16:19">
      <c r="P3334" s="214" t="s">
        <v>385</v>
      </c>
      <c r="Q3334" s="214" t="s">
        <v>385</v>
      </c>
      <c r="R3334" s="214">
        <v>2796</v>
      </c>
      <c r="S3334" s="215"/>
    </row>
    <row r="3335" spans="16:19">
      <c r="P3335" s="214" t="s">
        <v>385</v>
      </c>
      <c r="Q3335" s="214" t="s">
        <v>385</v>
      </c>
      <c r="R3335" s="214">
        <v>2796</v>
      </c>
      <c r="S3335" s="215"/>
    </row>
    <row r="3336" spans="16:19">
      <c r="P3336" s="214" t="s">
        <v>385</v>
      </c>
      <c r="Q3336" s="214" t="s">
        <v>385</v>
      </c>
      <c r="R3336" s="214">
        <v>2796</v>
      </c>
      <c r="S3336" s="215"/>
    </row>
    <row r="3337" spans="16:19">
      <c r="P3337" s="214" t="s">
        <v>385</v>
      </c>
      <c r="Q3337" s="214" t="s">
        <v>385</v>
      </c>
      <c r="R3337" s="214">
        <v>2796</v>
      </c>
      <c r="S3337" s="215"/>
    </row>
    <row r="3338" spans="16:19">
      <c r="P3338" s="214" t="s">
        <v>385</v>
      </c>
      <c r="Q3338" s="214" t="s">
        <v>385</v>
      </c>
      <c r="R3338" s="214">
        <v>2796</v>
      </c>
      <c r="S3338" s="215"/>
    </row>
    <row r="3339" spans="16:19">
      <c r="P3339" s="214" t="s">
        <v>385</v>
      </c>
      <c r="Q3339" s="214" t="s">
        <v>385</v>
      </c>
      <c r="R3339" s="214">
        <v>2796</v>
      </c>
      <c r="S3339" s="215"/>
    </row>
    <row r="3340" spans="16:19">
      <c r="P3340" s="214" t="s">
        <v>385</v>
      </c>
      <c r="Q3340" s="214" t="s">
        <v>385</v>
      </c>
      <c r="R3340" s="214">
        <v>2796</v>
      </c>
      <c r="S3340" s="215"/>
    </row>
    <row r="3341" spans="16:19">
      <c r="P3341" s="214" t="s">
        <v>385</v>
      </c>
      <c r="Q3341" s="214" t="s">
        <v>385</v>
      </c>
      <c r="R3341" s="214">
        <v>2796</v>
      </c>
      <c r="S3341" s="215"/>
    </row>
    <row r="3342" spans="16:19">
      <c r="P3342" s="214" t="s">
        <v>385</v>
      </c>
      <c r="Q3342" s="214" t="s">
        <v>385</v>
      </c>
      <c r="R3342" s="214">
        <v>2796</v>
      </c>
      <c r="S3342" s="215"/>
    </row>
    <row r="3343" spans="16:19">
      <c r="P3343" s="214" t="s">
        <v>385</v>
      </c>
      <c r="Q3343" s="214" t="s">
        <v>385</v>
      </c>
      <c r="R3343" s="214">
        <v>2796</v>
      </c>
      <c r="S3343" s="215"/>
    </row>
    <row r="3344" spans="16:19">
      <c r="P3344" s="214" t="s">
        <v>385</v>
      </c>
      <c r="Q3344" s="214" t="s">
        <v>385</v>
      </c>
      <c r="R3344" s="214">
        <v>2796</v>
      </c>
      <c r="S3344" s="215"/>
    </row>
    <row r="3345" spans="16:19">
      <c r="P3345" s="214" t="s">
        <v>385</v>
      </c>
      <c r="Q3345" s="214" t="s">
        <v>385</v>
      </c>
      <c r="R3345" s="214">
        <v>2796</v>
      </c>
      <c r="S3345" s="215"/>
    </row>
    <row r="3346" spans="16:19">
      <c r="P3346" s="214" t="s">
        <v>385</v>
      </c>
      <c r="Q3346" s="214" t="s">
        <v>385</v>
      </c>
      <c r="R3346" s="214">
        <v>2796</v>
      </c>
      <c r="S3346" s="215"/>
    </row>
    <row r="3347" spans="16:19">
      <c r="P3347" s="214" t="s">
        <v>385</v>
      </c>
      <c r="Q3347" s="214" t="s">
        <v>385</v>
      </c>
      <c r="R3347" s="214">
        <v>2796</v>
      </c>
      <c r="S3347" s="215"/>
    </row>
    <row r="3348" spans="16:19">
      <c r="P3348" s="214" t="s">
        <v>385</v>
      </c>
      <c r="Q3348" s="214" t="s">
        <v>385</v>
      </c>
      <c r="R3348" s="214">
        <v>2796</v>
      </c>
      <c r="S3348" s="215"/>
    </row>
    <row r="3349" spans="16:19">
      <c r="P3349" s="214" t="s">
        <v>385</v>
      </c>
      <c r="Q3349" s="214" t="s">
        <v>385</v>
      </c>
      <c r="R3349" s="214">
        <v>2796</v>
      </c>
      <c r="S3349" s="215"/>
    </row>
    <row r="3350" spans="16:19">
      <c r="P3350" s="214" t="s">
        <v>385</v>
      </c>
      <c r="Q3350" s="214" t="s">
        <v>385</v>
      </c>
      <c r="R3350" s="214">
        <v>2796</v>
      </c>
      <c r="S3350" s="215"/>
    </row>
    <row r="3351" spans="16:19">
      <c r="P3351" s="214" t="s">
        <v>385</v>
      </c>
      <c r="Q3351" s="214" t="s">
        <v>385</v>
      </c>
      <c r="R3351" s="214">
        <v>2796</v>
      </c>
      <c r="S3351" s="215"/>
    </row>
    <row r="3352" spans="16:19">
      <c r="P3352" s="214" t="s">
        <v>385</v>
      </c>
      <c r="Q3352" s="214" t="s">
        <v>385</v>
      </c>
      <c r="R3352" s="214">
        <v>2796</v>
      </c>
      <c r="S3352" s="215"/>
    </row>
    <row r="3353" spans="16:19">
      <c r="P3353" s="214" t="s">
        <v>385</v>
      </c>
      <c r="Q3353" s="214" t="s">
        <v>385</v>
      </c>
      <c r="R3353" s="214">
        <v>2171.3000000000002</v>
      </c>
      <c r="S3353" s="215"/>
    </row>
    <row r="3354" spans="16:19">
      <c r="P3354" s="214" t="s">
        <v>385</v>
      </c>
      <c r="Q3354" s="214" t="s">
        <v>385</v>
      </c>
      <c r="R3354" s="214">
        <v>2171.3000000000002</v>
      </c>
      <c r="S3354" s="215"/>
    </row>
    <row r="3355" spans="16:19">
      <c r="P3355" s="214" t="s">
        <v>385</v>
      </c>
      <c r="Q3355" s="214" t="s">
        <v>385</v>
      </c>
      <c r="R3355" s="214">
        <v>2171.3000000000002</v>
      </c>
      <c r="S3355" s="215"/>
    </row>
    <row r="3356" spans="16:19">
      <c r="P3356" s="214" t="s">
        <v>385</v>
      </c>
      <c r="Q3356" s="214" t="s">
        <v>385</v>
      </c>
      <c r="R3356" s="214">
        <v>2171.3000000000002</v>
      </c>
      <c r="S3356" s="215"/>
    </row>
    <row r="3357" spans="16:19">
      <c r="P3357" s="214" t="s">
        <v>385</v>
      </c>
      <c r="Q3357" s="214" t="s">
        <v>385</v>
      </c>
      <c r="R3357" s="214">
        <v>2171.3000000000002</v>
      </c>
      <c r="S3357" s="215"/>
    </row>
    <row r="3358" spans="16:19">
      <c r="P3358" s="214" t="s">
        <v>385</v>
      </c>
      <c r="Q3358" s="214" t="s">
        <v>385</v>
      </c>
      <c r="R3358" s="214">
        <v>2171.3000000000002</v>
      </c>
      <c r="S3358" s="215"/>
    </row>
    <row r="3359" spans="16:19">
      <c r="P3359" s="214" t="s">
        <v>385</v>
      </c>
      <c r="Q3359" s="214" t="s">
        <v>385</v>
      </c>
      <c r="R3359" s="214">
        <v>2171.3000000000002</v>
      </c>
      <c r="S3359" s="215"/>
    </row>
    <row r="3360" spans="16:19">
      <c r="P3360" s="214" t="s">
        <v>385</v>
      </c>
      <c r="Q3360" s="214" t="s">
        <v>385</v>
      </c>
      <c r="R3360" s="214">
        <v>2171.3000000000002</v>
      </c>
      <c r="S3360" s="215"/>
    </row>
    <row r="3361" spans="16:19">
      <c r="P3361" s="214" t="s">
        <v>385</v>
      </c>
      <c r="Q3361" s="214" t="s">
        <v>385</v>
      </c>
      <c r="R3361" s="214">
        <v>2171.3000000000002</v>
      </c>
      <c r="S3361" s="215"/>
    </row>
    <row r="3362" spans="16:19">
      <c r="P3362" s="214" t="s">
        <v>385</v>
      </c>
      <c r="Q3362" s="214" t="s">
        <v>385</v>
      </c>
      <c r="R3362" s="214">
        <v>2171.3000000000002</v>
      </c>
      <c r="S3362" s="215"/>
    </row>
    <row r="3363" spans="16:19">
      <c r="P3363" s="214" t="s">
        <v>385</v>
      </c>
      <c r="Q3363" s="214" t="s">
        <v>385</v>
      </c>
      <c r="R3363" s="214">
        <v>2171.3000000000002</v>
      </c>
      <c r="S3363" s="215"/>
    </row>
    <row r="3364" spans="16:19">
      <c r="P3364" s="214" t="s">
        <v>385</v>
      </c>
      <c r="Q3364" s="214" t="s">
        <v>385</v>
      </c>
      <c r="R3364" s="214">
        <v>2171.3000000000002</v>
      </c>
      <c r="S3364" s="215"/>
    </row>
    <row r="3365" spans="16:19">
      <c r="P3365" s="214" t="s">
        <v>385</v>
      </c>
      <c r="Q3365" s="214" t="s">
        <v>385</v>
      </c>
      <c r="R3365" s="214">
        <v>2171.3000000000002</v>
      </c>
      <c r="S3365" s="215"/>
    </row>
    <row r="3366" spans="16:19">
      <c r="P3366" s="214" t="s">
        <v>385</v>
      </c>
      <c r="Q3366" s="214" t="s">
        <v>385</v>
      </c>
      <c r="R3366" s="214">
        <v>2171.3000000000002</v>
      </c>
      <c r="S3366" s="215"/>
    </row>
    <row r="3367" spans="16:19">
      <c r="P3367" s="214" t="s">
        <v>385</v>
      </c>
      <c r="Q3367" s="214" t="s">
        <v>385</v>
      </c>
      <c r="R3367" s="214">
        <v>2171.3000000000002</v>
      </c>
      <c r="S3367" s="215"/>
    </row>
    <row r="3368" spans="16:19">
      <c r="P3368" s="214" t="s">
        <v>385</v>
      </c>
      <c r="Q3368" s="214" t="s">
        <v>385</v>
      </c>
      <c r="R3368" s="214">
        <v>2171.3000000000002</v>
      </c>
      <c r="S3368" s="215"/>
    </row>
    <row r="3369" spans="16:19">
      <c r="P3369" s="214" t="s">
        <v>385</v>
      </c>
      <c r="Q3369" s="214" t="s">
        <v>385</v>
      </c>
      <c r="R3369" s="214">
        <v>2171.3000000000002</v>
      </c>
      <c r="S3369" s="215"/>
    </row>
    <row r="3370" spans="16:19">
      <c r="P3370" s="214" t="s">
        <v>385</v>
      </c>
      <c r="Q3370" s="214" t="s">
        <v>385</v>
      </c>
      <c r="R3370" s="214">
        <v>2171.3000000000002</v>
      </c>
      <c r="S3370" s="215"/>
    </row>
    <row r="3371" spans="16:19">
      <c r="P3371" s="214" t="s">
        <v>385</v>
      </c>
      <c r="Q3371" s="214" t="s">
        <v>385</v>
      </c>
      <c r="R3371" s="214">
        <v>2171.3000000000002</v>
      </c>
      <c r="S3371" s="215"/>
    </row>
    <row r="3372" spans="16:19">
      <c r="P3372" s="214" t="s">
        <v>385</v>
      </c>
      <c r="Q3372" s="214" t="s">
        <v>385</v>
      </c>
      <c r="R3372" s="214">
        <v>2171.3000000000002</v>
      </c>
      <c r="S3372" s="215"/>
    </row>
    <row r="3373" spans="16:19">
      <c r="P3373" s="214" t="s">
        <v>385</v>
      </c>
      <c r="Q3373" s="214" t="s">
        <v>385</v>
      </c>
      <c r="R3373" s="214">
        <v>2171.3000000000002</v>
      </c>
      <c r="S3373" s="215"/>
    </row>
    <row r="3374" spans="16:19">
      <c r="P3374" s="214" t="s">
        <v>385</v>
      </c>
      <c r="Q3374" s="214" t="s">
        <v>385</v>
      </c>
      <c r="R3374" s="214">
        <v>1493.3000000000002</v>
      </c>
      <c r="S3374" s="215"/>
    </row>
    <row r="3375" spans="16:19">
      <c r="P3375" s="214" t="s">
        <v>385</v>
      </c>
      <c r="Q3375" s="214" t="s">
        <v>385</v>
      </c>
      <c r="R3375" s="214">
        <v>1493.3000000000002</v>
      </c>
      <c r="S3375" s="215"/>
    </row>
    <row r="3376" spans="16:19">
      <c r="P3376" s="214" t="s">
        <v>385</v>
      </c>
      <c r="Q3376" s="214" t="s">
        <v>385</v>
      </c>
      <c r="R3376" s="214">
        <v>1493.3000000000002</v>
      </c>
      <c r="S3376" s="215"/>
    </row>
    <row r="3377" spans="16:19">
      <c r="P3377" s="214" t="s">
        <v>385</v>
      </c>
      <c r="Q3377" s="214" t="s">
        <v>385</v>
      </c>
      <c r="R3377" s="214">
        <v>1493.3000000000002</v>
      </c>
      <c r="S3377" s="215"/>
    </row>
    <row r="3378" spans="16:19">
      <c r="P3378" s="214" t="s">
        <v>385</v>
      </c>
      <c r="Q3378" s="214" t="s">
        <v>385</v>
      </c>
      <c r="R3378" s="214">
        <v>1493.3000000000002</v>
      </c>
      <c r="S3378" s="215"/>
    </row>
    <row r="3379" spans="16:19">
      <c r="P3379" s="214" t="s">
        <v>385</v>
      </c>
      <c r="Q3379" s="214" t="s">
        <v>385</v>
      </c>
      <c r="R3379" s="214">
        <v>1493.3000000000002</v>
      </c>
      <c r="S3379" s="215"/>
    </row>
    <row r="3380" spans="16:19">
      <c r="P3380" s="214" t="s">
        <v>385</v>
      </c>
      <c r="Q3380" s="214" t="s">
        <v>385</v>
      </c>
      <c r="R3380" s="214">
        <v>1493.3000000000002</v>
      </c>
      <c r="S3380" s="215"/>
    </row>
    <row r="3381" spans="16:19">
      <c r="P3381" s="214" t="s">
        <v>385</v>
      </c>
      <c r="Q3381" s="214" t="s">
        <v>385</v>
      </c>
      <c r="R3381" s="214">
        <v>1493.3000000000002</v>
      </c>
      <c r="S3381" s="215"/>
    </row>
    <row r="3382" spans="16:19">
      <c r="P3382" s="214" t="s">
        <v>385</v>
      </c>
      <c r="Q3382" s="214" t="s">
        <v>385</v>
      </c>
      <c r="R3382" s="214">
        <v>1493.3000000000002</v>
      </c>
      <c r="S3382" s="215"/>
    </row>
    <row r="3383" spans="16:19">
      <c r="P3383" s="214" t="s">
        <v>385</v>
      </c>
      <c r="Q3383" s="214" t="s">
        <v>385</v>
      </c>
      <c r="R3383" s="214">
        <v>1493.3000000000002</v>
      </c>
      <c r="S3383" s="215"/>
    </row>
    <row r="3384" spans="16:19">
      <c r="P3384" s="214" t="s">
        <v>385</v>
      </c>
      <c r="Q3384" s="214" t="s">
        <v>385</v>
      </c>
      <c r="R3384" s="214">
        <v>1493.3000000000002</v>
      </c>
      <c r="S3384" s="215"/>
    </row>
    <row r="3385" spans="16:19">
      <c r="P3385" s="214" t="s">
        <v>385</v>
      </c>
      <c r="Q3385" s="214" t="s">
        <v>385</v>
      </c>
      <c r="R3385" s="214">
        <v>1493.3000000000002</v>
      </c>
      <c r="S3385" s="215"/>
    </row>
    <row r="3386" spans="16:19">
      <c r="P3386" s="214" t="s">
        <v>385</v>
      </c>
      <c r="Q3386" s="214" t="s">
        <v>385</v>
      </c>
      <c r="R3386" s="214">
        <v>1493.3000000000002</v>
      </c>
      <c r="S3386" s="215"/>
    </row>
    <row r="3387" spans="16:19">
      <c r="P3387" s="214" t="s">
        <v>385</v>
      </c>
      <c r="Q3387" s="214" t="s">
        <v>385</v>
      </c>
      <c r="R3387" s="214">
        <v>1493.3000000000002</v>
      </c>
      <c r="S3387" s="215"/>
    </row>
    <row r="3388" spans="16:19">
      <c r="P3388" s="214" t="s">
        <v>385</v>
      </c>
      <c r="Q3388" s="214" t="s">
        <v>385</v>
      </c>
      <c r="R3388" s="214">
        <v>1493.3000000000002</v>
      </c>
      <c r="S3388" s="215"/>
    </row>
    <row r="3389" spans="16:19">
      <c r="P3389" s="214" t="s">
        <v>385</v>
      </c>
      <c r="Q3389" s="214" t="s">
        <v>385</v>
      </c>
      <c r="R3389" s="214">
        <v>1493.3000000000002</v>
      </c>
      <c r="S3389" s="215"/>
    </row>
    <row r="3390" spans="16:19">
      <c r="P3390" s="214" t="s">
        <v>385</v>
      </c>
      <c r="Q3390" s="214" t="s">
        <v>385</v>
      </c>
      <c r="R3390" s="214">
        <v>1493.3000000000002</v>
      </c>
      <c r="S3390" s="215"/>
    </row>
    <row r="3391" spans="16:19">
      <c r="P3391" s="214" t="s">
        <v>385</v>
      </c>
      <c r="Q3391" s="214" t="s">
        <v>385</v>
      </c>
      <c r="R3391" s="214">
        <v>1493.3000000000002</v>
      </c>
      <c r="S3391" s="215"/>
    </row>
    <row r="3392" spans="16:19">
      <c r="P3392" s="214" t="s">
        <v>385</v>
      </c>
      <c r="Q3392" s="214" t="s">
        <v>385</v>
      </c>
      <c r="R3392" s="214">
        <v>1493.3000000000002</v>
      </c>
      <c r="S3392" s="215"/>
    </row>
    <row r="3393" spans="16:19">
      <c r="P3393" s="214" t="s">
        <v>385</v>
      </c>
      <c r="Q3393" s="214" t="s">
        <v>385</v>
      </c>
      <c r="R3393" s="214">
        <v>1493.3000000000002</v>
      </c>
      <c r="S3393" s="215"/>
    </row>
    <row r="3394" spans="16:19">
      <c r="P3394" s="214" t="s">
        <v>385</v>
      </c>
      <c r="Q3394" s="214" t="s">
        <v>385</v>
      </c>
      <c r="R3394" s="214">
        <v>1493.3000000000002</v>
      </c>
      <c r="S3394" s="215"/>
    </row>
    <row r="3395" spans="16:19">
      <c r="P3395" s="214" t="s">
        <v>385</v>
      </c>
      <c r="Q3395" s="214" t="s">
        <v>385</v>
      </c>
      <c r="R3395" s="214">
        <v>1493.3000000000002</v>
      </c>
      <c r="S3395" s="215"/>
    </row>
    <row r="3396" spans="16:19">
      <c r="P3396" s="214" t="s">
        <v>385</v>
      </c>
      <c r="Q3396" s="214" t="s">
        <v>385</v>
      </c>
      <c r="R3396" s="214">
        <v>1304.0999999999999</v>
      </c>
      <c r="S3396" s="215"/>
    </row>
    <row r="3397" spans="16:19">
      <c r="P3397" s="214" t="s">
        <v>385</v>
      </c>
      <c r="Q3397" s="214" t="s">
        <v>385</v>
      </c>
      <c r="R3397" s="214">
        <v>1304.0999999999999</v>
      </c>
      <c r="S3397" s="215"/>
    </row>
    <row r="3398" spans="16:19">
      <c r="P3398" s="214" t="s">
        <v>385</v>
      </c>
      <c r="Q3398" s="214" t="s">
        <v>385</v>
      </c>
      <c r="R3398" s="214">
        <v>1304.0999999999999</v>
      </c>
      <c r="S3398" s="215"/>
    </row>
    <row r="3399" spans="16:19">
      <c r="P3399" s="214" t="s">
        <v>385</v>
      </c>
      <c r="Q3399" s="214" t="s">
        <v>385</v>
      </c>
      <c r="R3399" s="214">
        <v>1304.0999999999999</v>
      </c>
      <c r="S3399" s="215"/>
    </row>
    <row r="3400" spans="16:19">
      <c r="P3400" s="214" t="s">
        <v>385</v>
      </c>
      <c r="Q3400" s="214" t="s">
        <v>385</v>
      </c>
      <c r="R3400" s="214">
        <v>1304.0999999999999</v>
      </c>
      <c r="S3400" s="215"/>
    </row>
    <row r="3401" spans="16:19">
      <c r="P3401" s="214" t="s">
        <v>385</v>
      </c>
      <c r="Q3401" s="214" t="s">
        <v>385</v>
      </c>
      <c r="R3401" s="214">
        <v>1304.0999999999999</v>
      </c>
      <c r="S3401" s="215"/>
    </row>
    <row r="3402" spans="16:19">
      <c r="P3402" s="214" t="s">
        <v>385</v>
      </c>
      <c r="Q3402" s="214" t="s">
        <v>385</v>
      </c>
      <c r="R3402" s="214">
        <v>1304.0999999999999</v>
      </c>
      <c r="S3402" s="215"/>
    </row>
    <row r="3403" spans="16:19">
      <c r="P3403" s="214" t="s">
        <v>385</v>
      </c>
      <c r="Q3403" s="214" t="s">
        <v>385</v>
      </c>
      <c r="R3403" s="214">
        <v>1304.0999999999999</v>
      </c>
      <c r="S3403" s="215"/>
    </row>
    <row r="3404" spans="16:19">
      <c r="P3404" s="214" t="s">
        <v>385</v>
      </c>
      <c r="Q3404" s="214" t="s">
        <v>385</v>
      </c>
      <c r="R3404" s="214">
        <v>1304.0999999999999</v>
      </c>
      <c r="S3404" s="215"/>
    </row>
    <row r="3405" spans="16:19">
      <c r="P3405" s="214" t="s">
        <v>385</v>
      </c>
      <c r="Q3405" s="214" t="s">
        <v>385</v>
      </c>
      <c r="R3405" s="214">
        <v>1304.0999999999999</v>
      </c>
      <c r="S3405" s="215"/>
    </row>
    <row r="3406" spans="16:19">
      <c r="P3406" s="214" t="s">
        <v>385</v>
      </c>
      <c r="Q3406" s="214" t="s">
        <v>385</v>
      </c>
      <c r="R3406" s="214">
        <v>1304.0999999999999</v>
      </c>
      <c r="S3406" s="215"/>
    </row>
    <row r="3407" spans="16:19">
      <c r="P3407" s="214" t="s">
        <v>385</v>
      </c>
      <c r="Q3407" s="214" t="s">
        <v>385</v>
      </c>
      <c r="R3407" s="214">
        <v>1304.0999999999999</v>
      </c>
      <c r="S3407" s="215"/>
    </row>
    <row r="3408" spans="16:19">
      <c r="P3408" s="214" t="s">
        <v>385</v>
      </c>
      <c r="Q3408" s="214" t="s">
        <v>385</v>
      </c>
      <c r="R3408" s="214">
        <v>1304.0999999999999</v>
      </c>
      <c r="S3408" s="215"/>
    </row>
    <row r="3409" spans="16:19">
      <c r="P3409" s="214" t="s">
        <v>385</v>
      </c>
      <c r="Q3409" s="214" t="s">
        <v>385</v>
      </c>
      <c r="R3409" s="214">
        <v>1304.0999999999999</v>
      </c>
      <c r="S3409" s="215"/>
    </row>
    <row r="3410" spans="16:19">
      <c r="P3410" s="214" t="s">
        <v>385</v>
      </c>
      <c r="Q3410" s="214" t="s">
        <v>385</v>
      </c>
      <c r="R3410" s="214">
        <v>1304.0999999999999</v>
      </c>
      <c r="S3410" s="215"/>
    </row>
    <row r="3411" spans="16:19">
      <c r="P3411" s="214" t="s">
        <v>385</v>
      </c>
      <c r="Q3411" s="214" t="s">
        <v>385</v>
      </c>
      <c r="R3411" s="214">
        <v>1304.0999999999999</v>
      </c>
      <c r="S3411" s="215"/>
    </row>
    <row r="3412" spans="16:19">
      <c r="P3412" s="214" t="s">
        <v>385</v>
      </c>
      <c r="Q3412" s="214" t="s">
        <v>385</v>
      </c>
      <c r="R3412" s="214">
        <v>1304.0999999999999</v>
      </c>
      <c r="S3412" s="215"/>
    </row>
    <row r="3413" spans="16:19">
      <c r="P3413" s="214" t="s">
        <v>385</v>
      </c>
      <c r="Q3413" s="214" t="s">
        <v>385</v>
      </c>
      <c r="R3413" s="214">
        <v>1304.0999999999999</v>
      </c>
      <c r="S3413" s="215"/>
    </row>
    <row r="3414" spans="16:19">
      <c r="P3414" s="214" t="s">
        <v>385</v>
      </c>
      <c r="Q3414" s="214" t="s">
        <v>385</v>
      </c>
      <c r="R3414" s="214">
        <v>1304.0999999999999</v>
      </c>
      <c r="S3414" s="215"/>
    </row>
    <row r="3415" spans="16:19">
      <c r="P3415" s="214" t="s">
        <v>385</v>
      </c>
      <c r="Q3415" s="214" t="s">
        <v>385</v>
      </c>
      <c r="R3415" s="214">
        <v>1304.0999999999999</v>
      </c>
      <c r="S3415" s="215"/>
    </row>
    <row r="3416" spans="16:19">
      <c r="P3416" s="214" t="s">
        <v>385</v>
      </c>
      <c r="Q3416" s="214" t="s">
        <v>385</v>
      </c>
      <c r="R3416" s="214">
        <v>1304.0999999999999</v>
      </c>
      <c r="S3416" s="215"/>
    </row>
    <row r="3417" spans="16:19">
      <c r="P3417" s="214" t="s">
        <v>385</v>
      </c>
      <c r="Q3417" s="214" t="s">
        <v>385</v>
      </c>
      <c r="R3417" s="214">
        <v>1304.0999999999999</v>
      </c>
      <c r="S3417" s="215"/>
    </row>
    <row r="3418" spans="16:19">
      <c r="P3418" s="214" t="s">
        <v>385</v>
      </c>
      <c r="Q3418" s="214" t="s">
        <v>385</v>
      </c>
      <c r="R3418" s="214">
        <v>1036.8000000000002</v>
      </c>
      <c r="S3418" s="215"/>
    </row>
    <row r="3419" spans="16:19">
      <c r="P3419" s="214" t="s">
        <v>385</v>
      </c>
      <c r="Q3419" s="214" t="s">
        <v>385</v>
      </c>
      <c r="R3419" s="214">
        <v>1036.8000000000002</v>
      </c>
      <c r="S3419" s="215"/>
    </row>
    <row r="3420" spans="16:19">
      <c r="P3420" s="214" t="s">
        <v>385</v>
      </c>
      <c r="Q3420" s="214" t="s">
        <v>385</v>
      </c>
      <c r="R3420" s="214">
        <v>1036.8000000000002</v>
      </c>
      <c r="S3420" s="215"/>
    </row>
    <row r="3421" spans="16:19">
      <c r="P3421" s="214" t="s">
        <v>385</v>
      </c>
      <c r="Q3421" s="214" t="s">
        <v>385</v>
      </c>
      <c r="R3421" s="214">
        <v>1036.8000000000002</v>
      </c>
      <c r="S3421" s="215"/>
    </row>
    <row r="3422" spans="16:19">
      <c r="P3422" s="214" t="s">
        <v>385</v>
      </c>
      <c r="Q3422" s="214" t="s">
        <v>385</v>
      </c>
      <c r="R3422" s="214">
        <v>1036.8000000000002</v>
      </c>
      <c r="S3422" s="215"/>
    </row>
    <row r="3423" spans="16:19">
      <c r="P3423" s="214" t="s">
        <v>385</v>
      </c>
      <c r="Q3423" s="214" t="s">
        <v>385</v>
      </c>
      <c r="R3423" s="214">
        <v>1036.8000000000002</v>
      </c>
      <c r="S3423" s="215"/>
    </row>
    <row r="3424" spans="16:19">
      <c r="P3424" s="214" t="s">
        <v>385</v>
      </c>
      <c r="Q3424" s="214" t="s">
        <v>385</v>
      </c>
      <c r="R3424" s="214">
        <v>1036.8000000000002</v>
      </c>
      <c r="S3424" s="215"/>
    </row>
    <row r="3425" spans="16:19">
      <c r="P3425" s="214" t="s">
        <v>385</v>
      </c>
      <c r="Q3425" s="214" t="s">
        <v>385</v>
      </c>
      <c r="R3425" s="214">
        <v>1036.8000000000002</v>
      </c>
      <c r="S3425" s="215"/>
    </row>
    <row r="3426" spans="16:19">
      <c r="P3426" s="214" t="s">
        <v>385</v>
      </c>
      <c r="Q3426" s="214" t="s">
        <v>385</v>
      </c>
      <c r="R3426" s="214">
        <v>1036.8000000000002</v>
      </c>
      <c r="S3426" s="215"/>
    </row>
    <row r="3427" spans="16:19">
      <c r="P3427" s="214" t="s">
        <v>385</v>
      </c>
      <c r="Q3427" s="214" t="s">
        <v>385</v>
      </c>
      <c r="R3427" s="214">
        <v>1036.8000000000002</v>
      </c>
      <c r="S3427" s="215"/>
    </row>
    <row r="3428" spans="16:19">
      <c r="P3428" s="214" t="s">
        <v>385</v>
      </c>
      <c r="Q3428" s="214" t="s">
        <v>385</v>
      </c>
      <c r="R3428" s="214">
        <v>1036.8000000000002</v>
      </c>
      <c r="S3428" s="215"/>
    </row>
    <row r="3429" spans="16:19">
      <c r="P3429" s="214" t="s">
        <v>385</v>
      </c>
      <c r="Q3429" s="214" t="s">
        <v>385</v>
      </c>
      <c r="R3429" s="214">
        <v>1036.8000000000002</v>
      </c>
      <c r="S3429" s="215"/>
    </row>
    <row r="3430" spans="16:19">
      <c r="P3430" s="214" t="s">
        <v>385</v>
      </c>
      <c r="Q3430" s="214" t="s">
        <v>385</v>
      </c>
      <c r="R3430" s="214">
        <v>1036.8000000000002</v>
      </c>
      <c r="S3430" s="215"/>
    </row>
    <row r="3431" spans="16:19">
      <c r="P3431" s="214" t="s">
        <v>385</v>
      </c>
      <c r="Q3431" s="214" t="s">
        <v>385</v>
      </c>
      <c r="R3431" s="214">
        <v>1036.8000000000002</v>
      </c>
      <c r="S3431" s="215"/>
    </row>
    <row r="3432" spans="16:19">
      <c r="P3432" s="214" t="s">
        <v>385</v>
      </c>
      <c r="Q3432" s="214" t="s">
        <v>385</v>
      </c>
      <c r="R3432" s="214">
        <v>1036.8000000000002</v>
      </c>
      <c r="S3432" s="215"/>
    </row>
    <row r="3433" spans="16:19">
      <c r="P3433" s="214" t="s">
        <v>385</v>
      </c>
      <c r="Q3433" s="214" t="s">
        <v>385</v>
      </c>
      <c r="R3433" s="214">
        <v>1036.8000000000002</v>
      </c>
      <c r="S3433" s="215"/>
    </row>
    <row r="3434" spans="16:19">
      <c r="P3434" s="214" t="s">
        <v>385</v>
      </c>
      <c r="Q3434" s="214" t="s">
        <v>385</v>
      </c>
      <c r="R3434" s="214">
        <v>1036.8000000000002</v>
      </c>
      <c r="S3434" s="215"/>
    </row>
    <row r="3435" spans="16:19">
      <c r="P3435" s="214" t="s">
        <v>385</v>
      </c>
      <c r="Q3435" s="214" t="s">
        <v>385</v>
      </c>
      <c r="R3435" s="214">
        <v>1036.8000000000002</v>
      </c>
      <c r="S3435" s="215"/>
    </row>
    <row r="3436" spans="16:19">
      <c r="P3436" s="214" t="s">
        <v>385</v>
      </c>
      <c r="Q3436" s="214" t="s">
        <v>385</v>
      </c>
      <c r="R3436" s="214">
        <v>1036.8000000000002</v>
      </c>
      <c r="S3436" s="215"/>
    </row>
    <row r="3437" spans="16:19">
      <c r="P3437" s="214" t="s">
        <v>385</v>
      </c>
      <c r="Q3437" s="214" t="s">
        <v>385</v>
      </c>
      <c r="R3437" s="214">
        <v>1036.8000000000002</v>
      </c>
      <c r="S3437" s="215"/>
    </row>
    <row r="3438" spans="16:19">
      <c r="P3438" s="214" t="s">
        <v>385</v>
      </c>
      <c r="Q3438" s="214" t="s">
        <v>385</v>
      </c>
      <c r="R3438" s="214">
        <v>1036.8000000000002</v>
      </c>
      <c r="S3438" s="215"/>
    </row>
    <row r="3439" spans="16:19">
      <c r="P3439" s="214" t="s">
        <v>385</v>
      </c>
      <c r="Q3439" s="214" t="s">
        <v>385</v>
      </c>
      <c r="R3439" s="214">
        <v>897</v>
      </c>
      <c r="S3439" s="215"/>
    </row>
    <row r="3440" spans="16:19">
      <c r="P3440" s="214" t="s">
        <v>385</v>
      </c>
      <c r="Q3440" s="214" t="s">
        <v>385</v>
      </c>
      <c r="R3440" s="214">
        <v>897</v>
      </c>
      <c r="S3440" s="215"/>
    </row>
    <row r="3441" spans="16:19">
      <c r="P3441" s="214" t="s">
        <v>385</v>
      </c>
      <c r="Q3441" s="214" t="s">
        <v>385</v>
      </c>
      <c r="R3441" s="214">
        <v>897</v>
      </c>
      <c r="S3441" s="215"/>
    </row>
    <row r="3442" spans="16:19">
      <c r="P3442" s="214" t="s">
        <v>385</v>
      </c>
      <c r="Q3442" s="214" t="s">
        <v>385</v>
      </c>
      <c r="R3442" s="214">
        <v>897</v>
      </c>
      <c r="S3442" s="215"/>
    </row>
    <row r="3443" spans="16:19">
      <c r="P3443" s="214" t="s">
        <v>385</v>
      </c>
      <c r="Q3443" s="214" t="s">
        <v>385</v>
      </c>
      <c r="R3443" s="214">
        <v>897</v>
      </c>
      <c r="S3443" s="215"/>
    </row>
    <row r="3444" spans="16:19">
      <c r="P3444" s="214" t="s">
        <v>385</v>
      </c>
      <c r="Q3444" s="214" t="s">
        <v>385</v>
      </c>
      <c r="R3444" s="214">
        <v>897</v>
      </c>
      <c r="S3444" s="215"/>
    </row>
    <row r="3445" spans="16:19">
      <c r="P3445" s="214" t="s">
        <v>385</v>
      </c>
      <c r="Q3445" s="214" t="s">
        <v>385</v>
      </c>
      <c r="R3445" s="214">
        <v>897</v>
      </c>
      <c r="S3445" s="215"/>
    </row>
    <row r="3446" spans="16:19">
      <c r="P3446" s="214" t="s">
        <v>385</v>
      </c>
      <c r="Q3446" s="214" t="s">
        <v>385</v>
      </c>
      <c r="R3446" s="214">
        <v>897</v>
      </c>
      <c r="S3446" s="215"/>
    </row>
    <row r="3447" spans="16:19">
      <c r="P3447" s="214" t="s">
        <v>385</v>
      </c>
      <c r="Q3447" s="214" t="s">
        <v>385</v>
      </c>
      <c r="R3447" s="214">
        <v>897</v>
      </c>
      <c r="S3447" s="215"/>
    </row>
    <row r="3448" spans="16:19">
      <c r="P3448" s="214" t="s">
        <v>385</v>
      </c>
      <c r="Q3448" s="214" t="s">
        <v>385</v>
      </c>
      <c r="R3448" s="214">
        <v>897</v>
      </c>
      <c r="S3448" s="215"/>
    </row>
    <row r="3449" spans="16:19">
      <c r="P3449" s="214" t="s">
        <v>385</v>
      </c>
      <c r="Q3449" s="214" t="s">
        <v>385</v>
      </c>
      <c r="R3449" s="214">
        <v>897</v>
      </c>
      <c r="S3449" s="215"/>
    </row>
    <row r="3450" spans="16:19">
      <c r="P3450" s="214" t="s">
        <v>385</v>
      </c>
      <c r="Q3450" s="214" t="s">
        <v>385</v>
      </c>
      <c r="R3450" s="214">
        <v>897</v>
      </c>
      <c r="S3450" s="215"/>
    </row>
    <row r="3451" spans="16:19">
      <c r="P3451" s="214" t="s">
        <v>385</v>
      </c>
      <c r="Q3451" s="214" t="s">
        <v>385</v>
      </c>
      <c r="R3451" s="214">
        <v>897</v>
      </c>
      <c r="S3451" s="215"/>
    </row>
    <row r="3452" spans="16:19">
      <c r="P3452" s="214" t="s">
        <v>385</v>
      </c>
      <c r="Q3452" s="214" t="s">
        <v>385</v>
      </c>
      <c r="R3452" s="214">
        <v>897</v>
      </c>
      <c r="S3452" s="215"/>
    </row>
    <row r="3453" spans="16:19">
      <c r="P3453" s="214" t="s">
        <v>385</v>
      </c>
      <c r="Q3453" s="214" t="s">
        <v>385</v>
      </c>
      <c r="R3453" s="214">
        <v>897</v>
      </c>
      <c r="S3453" s="215"/>
    </row>
    <row r="3454" spans="16:19">
      <c r="P3454" s="214" t="s">
        <v>385</v>
      </c>
      <c r="Q3454" s="214" t="s">
        <v>385</v>
      </c>
      <c r="R3454" s="214">
        <v>897</v>
      </c>
      <c r="S3454" s="215"/>
    </row>
    <row r="3455" spans="16:19">
      <c r="P3455" s="214" t="s">
        <v>385</v>
      </c>
      <c r="Q3455" s="214" t="s">
        <v>385</v>
      </c>
      <c r="R3455" s="214">
        <v>897</v>
      </c>
      <c r="S3455" s="215"/>
    </row>
    <row r="3456" spans="16:19">
      <c r="P3456" s="214" t="s">
        <v>385</v>
      </c>
      <c r="Q3456" s="214" t="s">
        <v>385</v>
      </c>
      <c r="R3456" s="214">
        <v>897</v>
      </c>
      <c r="S3456" s="215"/>
    </row>
    <row r="3457" spans="16:19">
      <c r="P3457" s="214" t="s">
        <v>385</v>
      </c>
      <c r="Q3457" s="214" t="s">
        <v>385</v>
      </c>
      <c r="R3457" s="214">
        <v>897</v>
      </c>
      <c r="S3457" s="215"/>
    </row>
    <row r="3458" spans="16:19">
      <c r="P3458" s="214" t="s">
        <v>385</v>
      </c>
      <c r="Q3458" s="214" t="s">
        <v>385</v>
      </c>
      <c r="R3458" s="214">
        <v>897</v>
      </c>
      <c r="S3458" s="215"/>
    </row>
    <row r="3459" spans="16:19">
      <c r="P3459" s="214" t="s">
        <v>385</v>
      </c>
      <c r="Q3459" s="214" t="s">
        <v>385</v>
      </c>
      <c r="R3459" s="214">
        <v>897</v>
      </c>
      <c r="S3459" s="215"/>
    </row>
    <row r="3460" spans="16:19">
      <c r="P3460" s="214" t="s">
        <v>385</v>
      </c>
      <c r="Q3460" s="214" t="s">
        <v>385</v>
      </c>
      <c r="R3460" s="214">
        <v>897</v>
      </c>
      <c r="S3460" s="215"/>
    </row>
    <row r="3461" spans="16:19">
      <c r="P3461" s="214" t="s">
        <v>385</v>
      </c>
      <c r="Q3461" s="214" t="s">
        <v>385</v>
      </c>
      <c r="R3461" s="214">
        <v>897</v>
      </c>
      <c r="S3461" s="215"/>
    </row>
    <row r="3462" spans="16:19">
      <c r="P3462" s="214" t="s">
        <v>385</v>
      </c>
      <c r="Q3462" s="214" t="s">
        <v>385</v>
      </c>
      <c r="R3462" s="214">
        <v>856.1</v>
      </c>
      <c r="S3462" s="215"/>
    </row>
    <row r="3463" spans="16:19">
      <c r="P3463" s="214" t="s">
        <v>385</v>
      </c>
      <c r="Q3463" s="214" t="s">
        <v>385</v>
      </c>
      <c r="R3463" s="214">
        <v>856.1</v>
      </c>
      <c r="S3463" s="215"/>
    </row>
    <row r="3464" spans="16:19">
      <c r="P3464" s="214" t="s">
        <v>385</v>
      </c>
      <c r="Q3464" s="214" t="s">
        <v>385</v>
      </c>
      <c r="R3464" s="214">
        <v>856.1</v>
      </c>
      <c r="S3464" s="215"/>
    </row>
    <row r="3465" spans="16:19">
      <c r="P3465" s="214" t="s">
        <v>385</v>
      </c>
      <c r="Q3465" s="214" t="s">
        <v>385</v>
      </c>
      <c r="R3465" s="214">
        <v>856.1</v>
      </c>
      <c r="S3465" s="215"/>
    </row>
    <row r="3466" spans="16:19">
      <c r="P3466" s="214" t="s">
        <v>385</v>
      </c>
      <c r="Q3466" s="214" t="s">
        <v>385</v>
      </c>
      <c r="R3466" s="214">
        <v>856.1</v>
      </c>
      <c r="S3466" s="215"/>
    </row>
    <row r="3467" spans="16:19">
      <c r="P3467" s="214" t="s">
        <v>385</v>
      </c>
      <c r="Q3467" s="214" t="s">
        <v>385</v>
      </c>
      <c r="R3467" s="214">
        <v>856.1</v>
      </c>
      <c r="S3467" s="215"/>
    </row>
    <row r="3468" spans="16:19">
      <c r="P3468" s="214" t="s">
        <v>385</v>
      </c>
      <c r="Q3468" s="214" t="s">
        <v>385</v>
      </c>
      <c r="R3468" s="214">
        <v>856.1</v>
      </c>
      <c r="S3468" s="215"/>
    </row>
    <row r="3469" spans="16:19">
      <c r="P3469" s="214" t="s">
        <v>385</v>
      </c>
      <c r="Q3469" s="214" t="s">
        <v>385</v>
      </c>
      <c r="R3469" s="214">
        <v>856.1</v>
      </c>
      <c r="S3469" s="215"/>
    </row>
    <row r="3470" spans="16:19">
      <c r="P3470" s="214" t="s">
        <v>385</v>
      </c>
      <c r="Q3470" s="214" t="s">
        <v>385</v>
      </c>
      <c r="R3470" s="214">
        <v>856.1</v>
      </c>
      <c r="S3470" s="215"/>
    </row>
    <row r="3471" spans="16:19">
      <c r="P3471" s="214" t="s">
        <v>385</v>
      </c>
      <c r="Q3471" s="214" t="s">
        <v>385</v>
      </c>
      <c r="R3471" s="214">
        <v>856.1</v>
      </c>
      <c r="S3471" s="215"/>
    </row>
    <row r="3472" spans="16:19">
      <c r="P3472" s="214" t="s">
        <v>385</v>
      </c>
      <c r="Q3472" s="214" t="s">
        <v>385</v>
      </c>
      <c r="R3472" s="214">
        <v>856.1</v>
      </c>
      <c r="S3472" s="215"/>
    </row>
    <row r="3473" spans="16:19">
      <c r="P3473" s="214" t="s">
        <v>385</v>
      </c>
      <c r="Q3473" s="214" t="s">
        <v>385</v>
      </c>
      <c r="R3473" s="214">
        <v>856.1</v>
      </c>
      <c r="S3473" s="215"/>
    </row>
    <row r="3474" spans="16:19">
      <c r="P3474" s="214" t="s">
        <v>385</v>
      </c>
      <c r="Q3474" s="214" t="s">
        <v>385</v>
      </c>
      <c r="R3474" s="214">
        <v>856.1</v>
      </c>
      <c r="S3474" s="215"/>
    </row>
    <row r="3475" spans="16:19">
      <c r="P3475" s="214" t="s">
        <v>385</v>
      </c>
      <c r="Q3475" s="214" t="s">
        <v>385</v>
      </c>
      <c r="R3475" s="214">
        <v>856.1</v>
      </c>
      <c r="S3475" s="215"/>
    </row>
    <row r="3476" spans="16:19">
      <c r="P3476" s="214" t="s">
        <v>385</v>
      </c>
      <c r="Q3476" s="214" t="s">
        <v>385</v>
      </c>
      <c r="R3476" s="214">
        <v>856.1</v>
      </c>
      <c r="S3476" s="215"/>
    </row>
    <row r="3477" spans="16:19">
      <c r="P3477" s="214" t="s">
        <v>385</v>
      </c>
      <c r="Q3477" s="214" t="s">
        <v>385</v>
      </c>
      <c r="R3477" s="214">
        <v>856.1</v>
      </c>
      <c r="S3477" s="215"/>
    </row>
    <row r="3478" spans="16:19">
      <c r="P3478" s="214" t="s">
        <v>385</v>
      </c>
      <c r="Q3478" s="214" t="s">
        <v>385</v>
      </c>
      <c r="R3478" s="214">
        <v>856.1</v>
      </c>
      <c r="S3478" s="215"/>
    </row>
    <row r="3479" spans="16:19">
      <c r="P3479" s="214" t="s">
        <v>385</v>
      </c>
      <c r="Q3479" s="214" t="s">
        <v>385</v>
      </c>
      <c r="R3479" s="214">
        <v>856.1</v>
      </c>
      <c r="S3479" s="215"/>
    </row>
    <row r="3480" spans="16:19">
      <c r="P3480" s="214" t="s">
        <v>385</v>
      </c>
      <c r="Q3480" s="214" t="s">
        <v>385</v>
      </c>
      <c r="R3480" s="214">
        <v>856.1</v>
      </c>
      <c r="S3480" s="215"/>
    </row>
    <row r="3481" spans="16:19">
      <c r="P3481" s="214" t="s">
        <v>385</v>
      </c>
      <c r="Q3481" s="214" t="s">
        <v>385</v>
      </c>
      <c r="R3481" s="214">
        <v>856.1</v>
      </c>
      <c r="S3481" s="215"/>
    </row>
    <row r="3482" spans="16:19">
      <c r="P3482" s="214" t="s">
        <v>385</v>
      </c>
      <c r="Q3482" s="214" t="s">
        <v>385</v>
      </c>
      <c r="R3482" s="214">
        <v>856.1</v>
      </c>
      <c r="S3482" s="215"/>
    </row>
    <row r="3483" spans="16:19">
      <c r="P3483" s="214" t="s">
        <v>385</v>
      </c>
      <c r="Q3483" s="214" t="s">
        <v>385</v>
      </c>
      <c r="R3483" s="214">
        <v>856.1</v>
      </c>
      <c r="S3483" s="215"/>
    </row>
    <row r="3484" spans="16:19">
      <c r="P3484" s="214" t="s">
        <v>385</v>
      </c>
      <c r="Q3484" s="214" t="s">
        <v>385</v>
      </c>
      <c r="R3484" s="214">
        <v>808.9</v>
      </c>
      <c r="S3484" s="215"/>
    </row>
    <row r="3485" spans="16:19">
      <c r="P3485" s="214" t="s">
        <v>385</v>
      </c>
      <c r="Q3485" s="214" t="s">
        <v>385</v>
      </c>
      <c r="R3485" s="214">
        <v>808.9</v>
      </c>
      <c r="S3485" s="215"/>
    </row>
    <row r="3486" spans="16:19">
      <c r="P3486" s="214" t="s">
        <v>385</v>
      </c>
      <c r="Q3486" s="214" t="s">
        <v>385</v>
      </c>
      <c r="R3486" s="214">
        <v>808.9</v>
      </c>
      <c r="S3486" s="215"/>
    </row>
    <row r="3487" spans="16:19">
      <c r="P3487" s="214" t="s">
        <v>385</v>
      </c>
      <c r="Q3487" s="214" t="s">
        <v>385</v>
      </c>
      <c r="R3487" s="214">
        <v>808.9</v>
      </c>
      <c r="S3487" s="215"/>
    </row>
    <row r="3488" spans="16:19">
      <c r="P3488" s="214" t="s">
        <v>385</v>
      </c>
      <c r="Q3488" s="214" t="s">
        <v>385</v>
      </c>
      <c r="R3488" s="214">
        <v>808.9</v>
      </c>
      <c r="S3488" s="215"/>
    </row>
    <row r="3489" spans="16:19">
      <c r="P3489" s="214" t="s">
        <v>385</v>
      </c>
      <c r="Q3489" s="214" t="s">
        <v>385</v>
      </c>
      <c r="R3489" s="214">
        <v>808.9</v>
      </c>
      <c r="S3489" s="215"/>
    </row>
    <row r="3490" spans="16:19">
      <c r="P3490" s="214" t="s">
        <v>385</v>
      </c>
      <c r="Q3490" s="214" t="s">
        <v>385</v>
      </c>
      <c r="R3490" s="214">
        <v>808.9</v>
      </c>
      <c r="S3490" s="215"/>
    </row>
    <row r="3491" spans="16:19">
      <c r="P3491" s="214" t="s">
        <v>385</v>
      </c>
      <c r="Q3491" s="214" t="s">
        <v>385</v>
      </c>
      <c r="R3491" s="214">
        <v>808.9</v>
      </c>
      <c r="S3491" s="215"/>
    </row>
    <row r="3492" spans="16:19">
      <c r="P3492" s="214" t="s">
        <v>385</v>
      </c>
      <c r="Q3492" s="214" t="s">
        <v>385</v>
      </c>
      <c r="R3492" s="214">
        <v>808.9</v>
      </c>
      <c r="S3492" s="215"/>
    </row>
    <row r="3493" spans="16:19">
      <c r="P3493" s="214" t="s">
        <v>385</v>
      </c>
      <c r="Q3493" s="214" t="s">
        <v>385</v>
      </c>
      <c r="R3493" s="214">
        <v>808.9</v>
      </c>
      <c r="S3493" s="215"/>
    </row>
    <row r="3494" spans="16:19">
      <c r="P3494" s="214" t="s">
        <v>385</v>
      </c>
      <c r="Q3494" s="214" t="s">
        <v>385</v>
      </c>
      <c r="R3494" s="214">
        <v>808.9</v>
      </c>
      <c r="S3494" s="215"/>
    </row>
    <row r="3495" spans="16:19">
      <c r="P3495" s="214" t="s">
        <v>385</v>
      </c>
      <c r="Q3495" s="214" t="s">
        <v>385</v>
      </c>
      <c r="R3495" s="214">
        <v>808.9</v>
      </c>
      <c r="S3495" s="215"/>
    </row>
    <row r="3496" spans="16:19">
      <c r="P3496" s="214" t="s">
        <v>385</v>
      </c>
      <c r="Q3496" s="214" t="s">
        <v>385</v>
      </c>
      <c r="R3496" s="214">
        <v>808.9</v>
      </c>
      <c r="S3496" s="215"/>
    </row>
    <row r="3497" spans="16:19">
      <c r="P3497" s="214" t="s">
        <v>385</v>
      </c>
      <c r="Q3497" s="214" t="s">
        <v>385</v>
      </c>
      <c r="R3497" s="214">
        <v>808.9</v>
      </c>
      <c r="S3497" s="215"/>
    </row>
    <row r="3498" spans="16:19">
      <c r="P3498" s="214" t="s">
        <v>385</v>
      </c>
      <c r="Q3498" s="214" t="s">
        <v>385</v>
      </c>
      <c r="R3498" s="214">
        <v>808.9</v>
      </c>
      <c r="S3498" s="215"/>
    </row>
    <row r="3499" spans="16:19">
      <c r="P3499" s="214" t="s">
        <v>385</v>
      </c>
      <c r="Q3499" s="214" t="s">
        <v>385</v>
      </c>
      <c r="R3499" s="214">
        <v>808.9</v>
      </c>
      <c r="S3499" s="215"/>
    </row>
    <row r="3500" spans="16:19">
      <c r="P3500" s="214" t="s">
        <v>385</v>
      </c>
      <c r="Q3500" s="214" t="s">
        <v>385</v>
      </c>
      <c r="R3500" s="214">
        <v>808.9</v>
      </c>
      <c r="S3500" s="215"/>
    </row>
    <row r="3501" spans="16:19">
      <c r="P3501" s="214" t="s">
        <v>385</v>
      </c>
      <c r="Q3501" s="214" t="s">
        <v>385</v>
      </c>
      <c r="R3501" s="214">
        <v>808.9</v>
      </c>
      <c r="S3501" s="215"/>
    </row>
    <row r="3502" spans="16:19">
      <c r="P3502" s="214" t="s">
        <v>385</v>
      </c>
      <c r="Q3502" s="214" t="s">
        <v>385</v>
      </c>
      <c r="R3502" s="214">
        <v>808.9</v>
      </c>
      <c r="S3502" s="215"/>
    </row>
    <row r="3503" spans="16:19">
      <c r="P3503" s="214" t="s">
        <v>385</v>
      </c>
      <c r="Q3503" s="214" t="s">
        <v>385</v>
      </c>
      <c r="R3503" s="214">
        <v>808.9</v>
      </c>
      <c r="S3503" s="215"/>
    </row>
    <row r="3504" spans="16:19">
      <c r="P3504" s="214" t="s">
        <v>385</v>
      </c>
      <c r="Q3504" s="214" t="s">
        <v>385</v>
      </c>
      <c r="R3504" s="214">
        <v>808.9</v>
      </c>
      <c r="S3504" s="215"/>
    </row>
    <row r="3505" spans="16:19">
      <c r="P3505" s="214" t="s">
        <v>385</v>
      </c>
      <c r="Q3505" s="214" t="s">
        <v>385</v>
      </c>
      <c r="R3505" s="214">
        <v>707.6</v>
      </c>
      <c r="S3505" s="215"/>
    </row>
    <row r="3506" spans="16:19">
      <c r="P3506" s="214" t="s">
        <v>385</v>
      </c>
      <c r="Q3506" s="214" t="s">
        <v>385</v>
      </c>
      <c r="R3506" s="214">
        <v>707.6</v>
      </c>
      <c r="S3506" s="215"/>
    </row>
    <row r="3507" spans="16:19">
      <c r="P3507" s="214" t="s">
        <v>385</v>
      </c>
      <c r="Q3507" s="214" t="s">
        <v>385</v>
      </c>
      <c r="R3507" s="214">
        <v>707.6</v>
      </c>
      <c r="S3507" s="215"/>
    </row>
    <row r="3508" spans="16:19">
      <c r="P3508" s="214" t="s">
        <v>385</v>
      </c>
      <c r="Q3508" s="214" t="s">
        <v>385</v>
      </c>
      <c r="R3508" s="214">
        <v>707.6</v>
      </c>
      <c r="S3508" s="215"/>
    </row>
    <row r="3509" spans="16:19">
      <c r="P3509" s="214" t="s">
        <v>385</v>
      </c>
      <c r="Q3509" s="214" t="s">
        <v>385</v>
      </c>
      <c r="R3509" s="214">
        <v>707.6</v>
      </c>
      <c r="S3509" s="215"/>
    </row>
    <row r="3510" spans="16:19">
      <c r="P3510" s="214" t="s">
        <v>385</v>
      </c>
      <c r="Q3510" s="214" t="s">
        <v>385</v>
      </c>
      <c r="R3510" s="214">
        <v>707.6</v>
      </c>
      <c r="S3510" s="215"/>
    </row>
    <row r="3511" spans="16:19">
      <c r="P3511" s="214" t="s">
        <v>385</v>
      </c>
      <c r="Q3511" s="214" t="s">
        <v>385</v>
      </c>
      <c r="R3511" s="214">
        <v>707.6</v>
      </c>
      <c r="S3511" s="215"/>
    </row>
    <row r="3512" spans="16:19">
      <c r="P3512" s="214" t="s">
        <v>385</v>
      </c>
      <c r="Q3512" s="214" t="s">
        <v>385</v>
      </c>
      <c r="R3512" s="214">
        <v>707.6</v>
      </c>
      <c r="S3512" s="215"/>
    </row>
    <row r="3513" spans="16:19">
      <c r="P3513" s="214" t="s">
        <v>385</v>
      </c>
      <c r="Q3513" s="214" t="s">
        <v>385</v>
      </c>
      <c r="R3513" s="214">
        <v>707.6</v>
      </c>
      <c r="S3513" s="215"/>
    </row>
    <row r="3514" spans="16:19">
      <c r="P3514" s="214" t="s">
        <v>385</v>
      </c>
      <c r="Q3514" s="214" t="s">
        <v>385</v>
      </c>
      <c r="R3514" s="214">
        <v>707.6</v>
      </c>
      <c r="S3514" s="215"/>
    </row>
    <row r="3515" spans="16:19">
      <c r="P3515" s="214" t="s">
        <v>385</v>
      </c>
      <c r="Q3515" s="214" t="s">
        <v>385</v>
      </c>
      <c r="R3515" s="214">
        <v>707.6</v>
      </c>
      <c r="S3515" s="215"/>
    </row>
    <row r="3516" spans="16:19">
      <c r="P3516" s="214" t="s">
        <v>385</v>
      </c>
      <c r="Q3516" s="214" t="s">
        <v>385</v>
      </c>
      <c r="R3516" s="214">
        <v>707.6</v>
      </c>
      <c r="S3516" s="215"/>
    </row>
    <row r="3517" spans="16:19">
      <c r="P3517" s="214" t="s">
        <v>385</v>
      </c>
      <c r="Q3517" s="214" t="s">
        <v>385</v>
      </c>
      <c r="R3517" s="214">
        <v>707.6</v>
      </c>
      <c r="S3517" s="215"/>
    </row>
    <row r="3518" spans="16:19">
      <c r="P3518" s="214" t="s">
        <v>385</v>
      </c>
      <c r="Q3518" s="214" t="s">
        <v>385</v>
      </c>
      <c r="R3518" s="214">
        <v>707.6</v>
      </c>
      <c r="S3518" s="215"/>
    </row>
    <row r="3519" spans="16:19">
      <c r="P3519" s="214" t="s">
        <v>385</v>
      </c>
      <c r="Q3519" s="214" t="s">
        <v>385</v>
      </c>
      <c r="R3519" s="214">
        <v>707.6</v>
      </c>
      <c r="S3519" s="215"/>
    </row>
    <row r="3520" spans="16:19">
      <c r="P3520" s="214" t="s">
        <v>385</v>
      </c>
      <c r="Q3520" s="214" t="s">
        <v>385</v>
      </c>
      <c r="R3520" s="214">
        <v>707.6</v>
      </c>
      <c r="S3520" s="215"/>
    </row>
    <row r="3521" spans="16:19">
      <c r="P3521" s="214" t="s">
        <v>385</v>
      </c>
      <c r="Q3521" s="214" t="s">
        <v>385</v>
      </c>
      <c r="R3521" s="214">
        <v>707.6</v>
      </c>
      <c r="S3521" s="215"/>
    </row>
    <row r="3522" spans="16:19">
      <c r="P3522" s="214" t="s">
        <v>385</v>
      </c>
      <c r="Q3522" s="214" t="s">
        <v>385</v>
      </c>
      <c r="R3522" s="214">
        <v>707.6</v>
      </c>
      <c r="S3522" s="215"/>
    </row>
    <row r="3523" spans="16:19">
      <c r="P3523" s="214" t="s">
        <v>385</v>
      </c>
      <c r="Q3523" s="214" t="s">
        <v>385</v>
      </c>
      <c r="R3523" s="214">
        <v>707.6</v>
      </c>
      <c r="S3523" s="215"/>
    </row>
    <row r="3524" spans="16:19">
      <c r="P3524" s="214" t="s">
        <v>385</v>
      </c>
      <c r="Q3524" s="214" t="s">
        <v>385</v>
      </c>
      <c r="R3524" s="214">
        <v>707.6</v>
      </c>
      <c r="S3524" s="215"/>
    </row>
    <row r="3525" spans="16:19">
      <c r="P3525" s="214" t="s">
        <v>385</v>
      </c>
      <c r="Q3525" s="214" t="s">
        <v>385</v>
      </c>
      <c r="R3525" s="214">
        <v>707.6</v>
      </c>
      <c r="S3525" s="215"/>
    </row>
    <row r="3526" spans="16:19">
      <c r="P3526" s="214" t="s">
        <v>385</v>
      </c>
      <c r="Q3526" s="214" t="s">
        <v>385</v>
      </c>
      <c r="R3526" s="214">
        <v>707.6</v>
      </c>
      <c r="S3526" s="215"/>
    </row>
    <row r="3527" spans="16:19">
      <c r="P3527" s="214" t="s">
        <v>385</v>
      </c>
      <c r="Q3527" s="214" t="s">
        <v>385</v>
      </c>
      <c r="R3527" s="214">
        <v>660.90000000000009</v>
      </c>
      <c r="S3527" s="215"/>
    </row>
    <row r="3528" spans="16:19">
      <c r="P3528" s="214" t="s">
        <v>385</v>
      </c>
      <c r="Q3528" s="214" t="s">
        <v>385</v>
      </c>
      <c r="R3528" s="214">
        <v>660.90000000000009</v>
      </c>
      <c r="S3528" s="215"/>
    </row>
    <row r="3529" spans="16:19">
      <c r="P3529" s="214" t="s">
        <v>385</v>
      </c>
      <c r="Q3529" s="214" t="s">
        <v>385</v>
      </c>
      <c r="R3529" s="214">
        <v>660.90000000000009</v>
      </c>
      <c r="S3529" s="215"/>
    </row>
    <row r="3530" spans="16:19">
      <c r="P3530" s="214" t="s">
        <v>385</v>
      </c>
      <c r="Q3530" s="214" t="s">
        <v>385</v>
      </c>
      <c r="R3530" s="214">
        <v>660.90000000000009</v>
      </c>
      <c r="S3530" s="215"/>
    </row>
    <row r="3531" spans="16:19">
      <c r="P3531" s="214" t="s">
        <v>385</v>
      </c>
      <c r="Q3531" s="214" t="s">
        <v>385</v>
      </c>
      <c r="R3531" s="214">
        <v>660.90000000000009</v>
      </c>
      <c r="S3531" s="215"/>
    </row>
    <row r="3532" spans="16:19">
      <c r="P3532" s="214" t="s">
        <v>385</v>
      </c>
      <c r="Q3532" s="214" t="s">
        <v>385</v>
      </c>
      <c r="R3532" s="214">
        <v>660.90000000000009</v>
      </c>
      <c r="S3532" s="215"/>
    </row>
    <row r="3533" spans="16:19">
      <c r="P3533" s="214" t="s">
        <v>385</v>
      </c>
      <c r="Q3533" s="214" t="s">
        <v>385</v>
      </c>
      <c r="R3533" s="214">
        <v>660.90000000000009</v>
      </c>
      <c r="S3533" s="215"/>
    </row>
    <row r="3534" spans="16:19">
      <c r="P3534" s="214" t="s">
        <v>385</v>
      </c>
      <c r="Q3534" s="214" t="s">
        <v>385</v>
      </c>
      <c r="R3534" s="214">
        <v>660.90000000000009</v>
      </c>
      <c r="S3534" s="215"/>
    </row>
    <row r="3535" spans="16:19">
      <c r="P3535" s="214" t="s">
        <v>385</v>
      </c>
      <c r="Q3535" s="214" t="s">
        <v>385</v>
      </c>
      <c r="R3535" s="214">
        <v>660.90000000000009</v>
      </c>
      <c r="S3535" s="215"/>
    </row>
    <row r="3536" spans="16:19">
      <c r="P3536" s="214" t="s">
        <v>385</v>
      </c>
      <c r="Q3536" s="214" t="s">
        <v>385</v>
      </c>
      <c r="R3536" s="214">
        <v>660.90000000000009</v>
      </c>
      <c r="S3536" s="215"/>
    </row>
    <row r="3537" spans="16:19">
      <c r="P3537" s="214" t="s">
        <v>385</v>
      </c>
      <c r="Q3537" s="214" t="s">
        <v>385</v>
      </c>
      <c r="R3537" s="214">
        <v>660.90000000000009</v>
      </c>
      <c r="S3537" s="215"/>
    </row>
    <row r="3538" spans="16:19">
      <c r="P3538" s="214" t="s">
        <v>385</v>
      </c>
      <c r="Q3538" s="214" t="s">
        <v>385</v>
      </c>
      <c r="R3538" s="214">
        <v>660.90000000000009</v>
      </c>
      <c r="S3538" s="215"/>
    </row>
    <row r="3539" spans="16:19">
      <c r="P3539" s="214" t="s">
        <v>385</v>
      </c>
      <c r="Q3539" s="214" t="s">
        <v>385</v>
      </c>
      <c r="R3539" s="214">
        <v>660.90000000000009</v>
      </c>
      <c r="S3539" s="215"/>
    </row>
    <row r="3540" spans="16:19">
      <c r="P3540" s="214" t="s">
        <v>385</v>
      </c>
      <c r="Q3540" s="214" t="s">
        <v>385</v>
      </c>
      <c r="R3540" s="214">
        <v>660.90000000000009</v>
      </c>
      <c r="S3540" s="215"/>
    </row>
    <row r="3541" spans="16:19">
      <c r="P3541" s="214" t="s">
        <v>385</v>
      </c>
      <c r="Q3541" s="214" t="s">
        <v>385</v>
      </c>
      <c r="R3541" s="214">
        <v>660.90000000000009</v>
      </c>
      <c r="S3541" s="215"/>
    </row>
    <row r="3542" spans="16:19">
      <c r="P3542" s="214" t="s">
        <v>385</v>
      </c>
      <c r="Q3542" s="214" t="s">
        <v>385</v>
      </c>
      <c r="R3542" s="214">
        <v>660.90000000000009</v>
      </c>
      <c r="S3542" s="215"/>
    </row>
    <row r="3543" spans="16:19">
      <c r="P3543" s="214" t="s">
        <v>385</v>
      </c>
      <c r="Q3543" s="214" t="s">
        <v>385</v>
      </c>
      <c r="R3543" s="214">
        <v>660.90000000000009</v>
      </c>
      <c r="S3543" s="215"/>
    </row>
    <row r="3544" spans="16:19">
      <c r="P3544" s="214" t="s">
        <v>385</v>
      </c>
      <c r="Q3544" s="214" t="s">
        <v>385</v>
      </c>
      <c r="R3544" s="214">
        <v>660.90000000000009</v>
      </c>
      <c r="S3544" s="215"/>
    </row>
    <row r="3545" spans="16:19">
      <c r="P3545" s="214" t="s">
        <v>385</v>
      </c>
      <c r="Q3545" s="214" t="s">
        <v>385</v>
      </c>
      <c r="R3545" s="214">
        <v>660.90000000000009</v>
      </c>
      <c r="S3545" s="215"/>
    </row>
    <row r="3546" spans="16:19">
      <c r="P3546" s="214" t="s">
        <v>385</v>
      </c>
      <c r="Q3546" s="214" t="s">
        <v>385</v>
      </c>
      <c r="R3546" s="214">
        <v>660.90000000000009</v>
      </c>
      <c r="S3546" s="215"/>
    </row>
    <row r="3547" spans="16:19">
      <c r="P3547" s="214" t="s">
        <v>385</v>
      </c>
      <c r="Q3547" s="214" t="s">
        <v>385</v>
      </c>
      <c r="R3547" s="214">
        <v>660.90000000000009</v>
      </c>
      <c r="S3547" s="215"/>
    </row>
    <row r="3548" spans="16:19">
      <c r="P3548" s="214" t="s">
        <v>385</v>
      </c>
      <c r="Q3548" s="214" t="s">
        <v>385</v>
      </c>
      <c r="R3548" s="214">
        <v>660.90000000000009</v>
      </c>
      <c r="S3548" s="215"/>
    </row>
    <row r="3549" spans="16:19">
      <c r="P3549" s="214" t="s">
        <v>385</v>
      </c>
      <c r="Q3549" s="214" t="s">
        <v>385</v>
      </c>
      <c r="R3549" s="214">
        <v>639.5</v>
      </c>
      <c r="S3549" s="215"/>
    </row>
    <row r="3550" spans="16:19">
      <c r="P3550" s="214" t="s">
        <v>385</v>
      </c>
      <c r="Q3550" s="214" t="s">
        <v>385</v>
      </c>
      <c r="R3550" s="214">
        <v>639.5</v>
      </c>
      <c r="S3550" s="215"/>
    </row>
    <row r="3551" spans="16:19">
      <c r="P3551" s="214" t="s">
        <v>385</v>
      </c>
      <c r="Q3551" s="214" t="s">
        <v>385</v>
      </c>
      <c r="R3551" s="214">
        <v>639.5</v>
      </c>
      <c r="S3551" s="215"/>
    </row>
    <row r="3552" spans="16:19">
      <c r="P3552" s="214" t="s">
        <v>385</v>
      </c>
      <c r="Q3552" s="214" t="s">
        <v>385</v>
      </c>
      <c r="R3552" s="214">
        <v>639.5</v>
      </c>
      <c r="S3552" s="215"/>
    </row>
    <row r="3553" spans="16:19">
      <c r="P3553" s="214" t="s">
        <v>385</v>
      </c>
      <c r="Q3553" s="214" t="s">
        <v>385</v>
      </c>
      <c r="R3553" s="214">
        <v>639.5</v>
      </c>
      <c r="S3553" s="215"/>
    </row>
    <row r="3554" spans="16:19">
      <c r="P3554" s="214" t="s">
        <v>385</v>
      </c>
      <c r="Q3554" s="214" t="s">
        <v>385</v>
      </c>
      <c r="R3554" s="214">
        <v>639.5</v>
      </c>
      <c r="S3554" s="215"/>
    </row>
    <row r="3555" spans="16:19">
      <c r="P3555" s="214" t="s">
        <v>385</v>
      </c>
      <c r="Q3555" s="214" t="s">
        <v>385</v>
      </c>
      <c r="R3555" s="214">
        <v>639.5</v>
      </c>
      <c r="S3555" s="215"/>
    </row>
    <row r="3556" spans="16:19">
      <c r="P3556" s="214" t="s">
        <v>385</v>
      </c>
      <c r="Q3556" s="214" t="s">
        <v>385</v>
      </c>
      <c r="R3556" s="214">
        <v>639.5</v>
      </c>
      <c r="S3556" s="215"/>
    </row>
    <row r="3557" spans="16:19">
      <c r="P3557" s="214" t="s">
        <v>385</v>
      </c>
      <c r="Q3557" s="214" t="s">
        <v>385</v>
      </c>
      <c r="R3557" s="214">
        <v>639.5</v>
      </c>
      <c r="S3557" s="215"/>
    </row>
    <row r="3558" spans="16:19">
      <c r="P3558" s="214" t="s">
        <v>385</v>
      </c>
      <c r="Q3558" s="214" t="s">
        <v>385</v>
      </c>
      <c r="R3558" s="214">
        <v>639.5</v>
      </c>
      <c r="S3558" s="215"/>
    </row>
    <row r="3559" spans="16:19">
      <c r="P3559" s="214" t="s">
        <v>385</v>
      </c>
      <c r="Q3559" s="214" t="s">
        <v>385</v>
      </c>
      <c r="R3559" s="214">
        <v>639.5</v>
      </c>
      <c r="S3559" s="215"/>
    </row>
    <row r="3560" spans="16:19">
      <c r="P3560" s="214" t="s">
        <v>385</v>
      </c>
      <c r="Q3560" s="214" t="s">
        <v>385</v>
      </c>
      <c r="R3560" s="214">
        <v>639.5</v>
      </c>
      <c r="S3560" s="215"/>
    </row>
    <row r="3561" spans="16:19">
      <c r="P3561" s="214" t="s">
        <v>385</v>
      </c>
      <c r="Q3561" s="214" t="s">
        <v>385</v>
      </c>
      <c r="R3561" s="214">
        <v>639.5</v>
      </c>
      <c r="S3561" s="215"/>
    </row>
    <row r="3562" spans="16:19">
      <c r="P3562" s="214" t="s">
        <v>385</v>
      </c>
      <c r="Q3562" s="214" t="s">
        <v>385</v>
      </c>
      <c r="R3562" s="214">
        <v>639.5</v>
      </c>
      <c r="S3562" s="215"/>
    </row>
    <row r="3563" spans="16:19">
      <c r="P3563" s="214" t="s">
        <v>385</v>
      </c>
      <c r="Q3563" s="214" t="s">
        <v>385</v>
      </c>
      <c r="R3563" s="214">
        <v>639.5</v>
      </c>
      <c r="S3563" s="215"/>
    </row>
    <row r="3564" spans="16:19">
      <c r="P3564" s="214" t="s">
        <v>385</v>
      </c>
      <c r="Q3564" s="214" t="s">
        <v>385</v>
      </c>
      <c r="R3564" s="214">
        <v>639.5</v>
      </c>
      <c r="S3564" s="215"/>
    </row>
    <row r="3565" spans="16:19">
      <c r="P3565" s="214" t="s">
        <v>385</v>
      </c>
      <c r="Q3565" s="214" t="s">
        <v>385</v>
      </c>
      <c r="R3565" s="214">
        <v>639.5</v>
      </c>
      <c r="S3565" s="215"/>
    </row>
    <row r="3566" spans="16:19">
      <c r="P3566" s="214" t="s">
        <v>385</v>
      </c>
      <c r="Q3566" s="214" t="s">
        <v>385</v>
      </c>
      <c r="R3566" s="214">
        <v>639.5</v>
      </c>
      <c r="S3566" s="215"/>
    </row>
    <row r="3567" spans="16:19">
      <c r="P3567" s="214" t="s">
        <v>385</v>
      </c>
      <c r="Q3567" s="214" t="s">
        <v>385</v>
      </c>
      <c r="R3567" s="214">
        <v>639.5</v>
      </c>
      <c r="S3567" s="215"/>
    </row>
    <row r="3568" spans="16:19">
      <c r="P3568" s="214" t="s">
        <v>385</v>
      </c>
      <c r="Q3568" s="214" t="s">
        <v>385</v>
      </c>
      <c r="R3568" s="214">
        <v>639.5</v>
      </c>
      <c r="S3568" s="215"/>
    </row>
    <row r="3569" spans="16:19">
      <c r="P3569" s="214" t="s">
        <v>385</v>
      </c>
      <c r="Q3569" s="214" t="s">
        <v>385</v>
      </c>
      <c r="R3569" s="214">
        <v>627.20000000000005</v>
      </c>
      <c r="S3569" s="215"/>
    </row>
    <row r="3570" spans="16:19">
      <c r="P3570" s="214" t="s">
        <v>385</v>
      </c>
      <c r="Q3570" s="214" t="s">
        <v>385</v>
      </c>
      <c r="R3570" s="214">
        <v>627.20000000000005</v>
      </c>
      <c r="S3570" s="215"/>
    </row>
    <row r="3571" spans="16:19">
      <c r="P3571" s="214" t="s">
        <v>385</v>
      </c>
      <c r="Q3571" s="214" t="s">
        <v>385</v>
      </c>
      <c r="R3571" s="214">
        <v>627.20000000000005</v>
      </c>
      <c r="S3571" s="215"/>
    </row>
    <row r="3572" spans="16:19">
      <c r="P3572" s="214" t="s">
        <v>385</v>
      </c>
      <c r="Q3572" s="214" t="s">
        <v>385</v>
      </c>
      <c r="R3572" s="214">
        <v>627.20000000000005</v>
      </c>
      <c r="S3572" s="215"/>
    </row>
    <row r="3573" spans="16:19">
      <c r="P3573" s="214" t="s">
        <v>385</v>
      </c>
      <c r="Q3573" s="214" t="s">
        <v>385</v>
      </c>
      <c r="R3573" s="214">
        <v>627.20000000000005</v>
      </c>
      <c r="S3573" s="215"/>
    </row>
    <row r="3574" spans="16:19">
      <c r="P3574" s="214" t="s">
        <v>385</v>
      </c>
      <c r="Q3574" s="214" t="s">
        <v>385</v>
      </c>
      <c r="R3574" s="214">
        <v>627.20000000000005</v>
      </c>
      <c r="S3574" s="215"/>
    </row>
    <row r="3575" spans="16:19">
      <c r="P3575" s="214" t="s">
        <v>385</v>
      </c>
      <c r="Q3575" s="214" t="s">
        <v>385</v>
      </c>
      <c r="R3575" s="214">
        <v>627.20000000000005</v>
      </c>
      <c r="S3575" s="215"/>
    </row>
    <row r="3576" spans="16:19">
      <c r="P3576" s="214" t="s">
        <v>385</v>
      </c>
      <c r="Q3576" s="214" t="s">
        <v>385</v>
      </c>
      <c r="R3576" s="214">
        <v>627.20000000000005</v>
      </c>
      <c r="S3576" s="215"/>
    </row>
    <row r="3577" spans="16:19">
      <c r="P3577" s="214" t="s">
        <v>385</v>
      </c>
      <c r="Q3577" s="214" t="s">
        <v>385</v>
      </c>
      <c r="R3577" s="214">
        <v>627.20000000000005</v>
      </c>
      <c r="S3577" s="215"/>
    </row>
    <row r="3578" spans="16:19">
      <c r="P3578" s="214" t="s">
        <v>385</v>
      </c>
      <c r="Q3578" s="214" t="s">
        <v>385</v>
      </c>
      <c r="R3578" s="214">
        <v>627.20000000000005</v>
      </c>
      <c r="S3578" s="215"/>
    </row>
    <row r="3579" spans="16:19">
      <c r="P3579" s="214" t="s">
        <v>385</v>
      </c>
      <c r="Q3579" s="214" t="s">
        <v>385</v>
      </c>
      <c r="R3579" s="214">
        <v>627.20000000000005</v>
      </c>
      <c r="S3579" s="215"/>
    </row>
    <row r="3580" spans="16:19">
      <c r="P3580" s="214" t="s">
        <v>385</v>
      </c>
      <c r="Q3580" s="214" t="s">
        <v>385</v>
      </c>
      <c r="R3580" s="214">
        <v>627.20000000000005</v>
      </c>
      <c r="S3580" s="215"/>
    </row>
    <row r="3581" spans="16:19">
      <c r="P3581" s="214" t="s">
        <v>385</v>
      </c>
      <c r="Q3581" s="214" t="s">
        <v>385</v>
      </c>
      <c r="R3581" s="214">
        <v>627.20000000000005</v>
      </c>
      <c r="S3581" s="215"/>
    </row>
    <row r="3582" spans="16:19">
      <c r="P3582" s="214" t="s">
        <v>385</v>
      </c>
      <c r="Q3582" s="214" t="s">
        <v>385</v>
      </c>
      <c r="R3582" s="214">
        <v>627.20000000000005</v>
      </c>
      <c r="S3582" s="215"/>
    </row>
    <row r="3583" spans="16:19">
      <c r="P3583" s="214" t="s">
        <v>385</v>
      </c>
      <c r="Q3583" s="214" t="s">
        <v>385</v>
      </c>
      <c r="R3583" s="214">
        <v>627.20000000000005</v>
      </c>
      <c r="S3583" s="215"/>
    </row>
    <row r="3584" spans="16:19">
      <c r="P3584" s="214" t="s">
        <v>385</v>
      </c>
      <c r="Q3584" s="214" t="s">
        <v>385</v>
      </c>
      <c r="R3584" s="214">
        <v>627.20000000000005</v>
      </c>
      <c r="S3584" s="215"/>
    </row>
    <row r="3585" spans="16:19">
      <c r="P3585" s="214" t="s">
        <v>385</v>
      </c>
      <c r="Q3585" s="214" t="s">
        <v>385</v>
      </c>
      <c r="R3585" s="214">
        <v>627.20000000000005</v>
      </c>
      <c r="S3585" s="215"/>
    </row>
    <row r="3586" spans="16:19">
      <c r="P3586" s="214" t="s">
        <v>385</v>
      </c>
      <c r="Q3586" s="214" t="s">
        <v>385</v>
      </c>
      <c r="R3586" s="214">
        <v>627.20000000000005</v>
      </c>
      <c r="S3586" s="215"/>
    </row>
    <row r="3587" spans="16:19">
      <c r="P3587" s="214" t="s">
        <v>385</v>
      </c>
      <c r="Q3587" s="214" t="s">
        <v>385</v>
      </c>
      <c r="R3587" s="214">
        <v>627.20000000000005</v>
      </c>
      <c r="S3587" s="215"/>
    </row>
    <row r="3588" spans="16:19">
      <c r="P3588" s="214" t="s">
        <v>385</v>
      </c>
      <c r="Q3588" s="214" t="s">
        <v>385</v>
      </c>
      <c r="R3588" s="214">
        <v>627.20000000000005</v>
      </c>
      <c r="S3588" s="215"/>
    </row>
    <row r="3589" spans="16:19">
      <c r="P3589" s="214" t="s">
        <v>385</v>
      </c>
      <c r="Q3589" s="214" t="s">
        <v>385</v>
      </c>
      <c r="R3589" s="214">
        <v>627.20000000000005</v>
      </c>
      <c r="S3589" s="215"/>
    </row>
    <row r="3590" spans="16:19">
      <c r="P3590" s="214" t="s">
        <v>385</v>
      </c>
      <c r="Q3590" s="214" t="s">
        <v>385</v>
      </c>
      <c r="R3590" s="214">
        <v>627.20000000000005</v>
      </c>
      <c r="S3590" s="215"/>
    </row>
    <row r="3591" spans="16:19">
      <c r="P3591" s="214" t="s">
        <v>385</v>
      </c>
      <c r="Q3591" s="214" t="s">
        <v>385</v>
      </c>
      <c r="R3591" s="214">
        <v>603.80000000000007</v>
      </c>
      <c r="S3591" s="215"/>
    </row>
    <row r="3592" spans="16:19">
      <c r="P3592" s="214" t="s">
        <v>385</v>
      </c>
      <c r="Q3592" s="214" t="s">
        <v>385</v>
      </c>
      <c r="R3592" s="214">
        <v>603.80000000000007</v>
      </c>
      <c r="S3592" s="215"/>
    </row>
    <row r="3593" spans="16:19">
      <c r="P3593" s="214" t="s">
        <v>385</v>
      </c>
      <c r="Q3593" s="214" t="s">
        <v>385</v>
      </c>
      <c r="R3593" s="214">
        <v>603.80000000000007</v>
      </c>
      <c r="S3593" s="215"/>
    </row>
    <row r="3594" spans="16:19">
      <c r="P3594" s="214" t="s">
        <v>385</v>
      </c>
      <c r="Q3594" s="214" t="s">
        <v>385</v>
      </c>
      <c r="R3594" s="214">
        <v>603.80000000000007</v>
      </c>
      <c r="S3594" s="215"/>
    </row>
    <row r="3595" spans="16:19">
      <c r="P3595" s="214" t="s">
        <v>385</v>
      </c>
      <c r="Q3595" s="214" t="s">
        <v>385</v>
      </c>
      <c r="R3595" s="214">
        <v>603.80000000000007</v>
      </c>
      <c r="S3595" s="215"/>
    </row>
    <row r="3596" spans="16:19">
      <c r="P3596" s="214" t="s">
        <v>385</v>
      </c>
      <c r="Q3596" s="214" t="s">
        <v>385</v>
      </c>
      <c r="R3596" s="214">
        <v>603.80000000000007</v>
      </c>
      <c r="S3596" s="215"/>
    </row>
    <row r="3597" spans="16:19">
      <c r="P3597" s="214" t="s">
        <v>385</v>
      </c>
      <c r="Q3597" s="214" t="s">
        <v>385</v>
      </c>
      <c r="R3597" s="214">
        <v>603.80000000000007</v>
      </c>
      <c r="S3597" s="215"/>
    </row>
    <row r="3598" spans="16:19">
      <c r="P3598" s="214" t="s">
        <v>385</v>
      </c>
      <c r="Q3598" s="214" t="s">
        <v>385</v>
      </c>
      <c r="R3598" s="214">
        <v>603.80000000000007</v>
      </c>
      <c r="S3598" s="215"/>
    </row>
    <row r="3599" spans="16:19">
      <c r="P3599" s="214" t="s">
        <v>385</v>
      </c>
      <c r="Q3599" s="214" t="s">
        <v>385</v>
      </c>
      <c r="R3599" s="214">
        <v>603.80000000000007</v>
      </c>
      <c r="S3599" s="215"/>
    </row>
    <row r="3600" spans="16:19">
      <c r="P3600" s="214" t="s">
        <v>385</v>
      </c>
      <c r="Q3600" s="214" t="s">
        <v>385</v>
      </c>
      <c r="R3600" s="214">
        <v>603.80000000000007</v>
      </c>
      <c r="S3600" s="215"/>
    </row>
    <row r="3601" spans="16:19">
      <c r="P3601" s="214" t="s">
        <v>385</v>
      </c>
      <c r="Q3601" s="214" t="s">
        <v>385</v>
      </c>
      <c r="R3601" s="214">
        <v>603.80000000000007</v>
      </c>
      <c r="S3601" s="215"/>
    </row>
    <row r="3602" spans="16:19">
      <c r="P3602" s="214" t="s">
        <v>385</v>
      </c>
      <c r="Q3602" s="214" t="s">
        <v>385</v>
      </c>
      <c r="R3602" s="214">
        <v>603.80000000000007</v>
      </c>
      <c r="S3602" s="215"/>
    </row>
    <row r="3603" spans="16:19">
      <c r="P3603" s="214" t="s">
        <v>385</v>
      </c>
      <c r="Q3603" s="214" t="s">
        <v>385</v>
      </c>
      <c r="R3603" s="214">
        <v>603.80000000000007</v>
      </c>
      <c r="S3603" s="215"/>
    </row>
    <row r="3604" spans="16:19">
      <c r="P3604" s="214" t="s">
        <v>385</v>
      </c>
      <c r="Q3604" s="214" t="s">
        <v>385</v>
      </c>
      <c r="R3604" s="214">
        <v>603.80000000000007</v>
      </c>
      <c r="S3604" s="215"/>
    </row>
    <row r="3605" spans="16:19">
      <c r="P3605" s="214" t="s">
        <v>385</v>
      </c>
      <c r="Q3605" s="214" t="s">
        <v>385</v>
      </c>
      <c r="R3605" s="214">
        <v>603.80000000000007</v>
      </c>
      <c r="S3605" s="215"/>
    </row>
    <row r="3606" spans="16:19">
      <c r="P3606" s="214" t="s">
        <v>385</v>
      </c>
      <c r="Q3606" s="214" t="s">
        <v>385</v>
      </c>
      <c r="R3606" s="214">
        <v>603.80000000000007</v>
      </c>
      <c r="S3606" s="215"/>
    </row>
    <row r="3607" spans="16:19">
      <c r="P3607" s="214" t="s">
        <v>385</v>
      </c>
      <c r="Q3607" s="214" t="s">
        <v>385</v>
      </c>
      <c r="R3607" s="214">
        <v>603.80000000000007</v>
      </c>
      <c r="S3607" s="215"/>
    </row>
    <row r="3608" spans="16:19">
      <c r="P3608" s="214" t="s">
        <v>385</v>
      </c>
      <c r="Q3608" s="214" t="s">
        <v>385</v>
      </c>
      <c r="R3608" s="214">
        <v>603.80000000000007</v>
      </c>
      <c r="S3608" s="215"/>
    </row>
    <row r="3609" spans="16:19">
      <c r="P3609" s="214" t="s">
        <v>385</v>
      </c>
      <c r="Q3609" s="214" t="s">
        <v>385</v>
      </c>
      <c r="R3609" s="214">
        <v>603.80000000000007</v>
      </c>
      <c r="S3609" s="215"/>
    </row>
    <row r="3610" spans="16:19">
      <c r="P3610" s="214" t="s">
        <v>385</v>
      </c>
      <c r="Q3610" s="214" t="s">
        <v>385</v>
      </c>
      <c r="R3610" s="214">
        <v>603.80000000000007</v>
      </c>
      <c r="S3610" s="215"/>
    </row>
    <row r="3611" spans="16:19">
      <c r="P3611" s="214" t="s">
        <v>385</v>
      </c>
      <c r="Q3611" s="214" t="s">
        <v>385</v>
      </c>
      <c r="R3611" s="214">
        <v>603.80000000000007</v>
      </c>
      <c r="S3611" s="215"/>
    </row>
    <row r="3612" spans="16:19">
      <c r="P3612" s="214" t="s">
        <v>385</v>
      </c>
      <c r="Q3612" s="214" t="s">
        <v>385</v>
      </c>
      <c r="R3612" s="214">
        <v>603.80000000000007</v>
      </c>
      <c r="S3612" s="215"/>
    </row>
    <row r="3613" spans="16:19">
      <c r="P3613" s="214" t="s">
        <v>385</v>
      </c>
      <c r="Q3613" s="214" t="s">
        <v>385</v>
      </c>
      <c r="R3613" s="214">
        <v>603.80000000000007</v>
      </c>
      <c r="S3613" s="215"/>
    </row>
    <row r="3614" spans="16:19">
      <c r="P3614" s="214" t="s">
        <v>385</v>
      </c>
      <c r="Q3614" s="214" t="s">
        <v>385</v>
      </c>
      <c r="R3614" s="214">
        <v>572.6</v>
      </c>
      <c r="S3614" s="215"/>
    </row>
    <row r="3615" spans="16:19">
      <c r="P3615" s="214" t="s">
        <v>385</v>
      </c>
      <c r="Q3615" s="214" t="s">
        <v>385</v>
      </c>
      <c r="R3615" s="214">
        <v>572.6</v>
      </c>
      <c r="S3615" s="215"/>
    </row>
    <row r="3616" spans="16:19">
      <c r="P3616" s="214" t="s">
        <v>385</v>
      </c>
      <c r="Q3616" s="214" t="s">
        <v>385</v>
      </c>
      <c r="R3616" s="214">
        <v>572.6</v>
      </c>
      <c r="S3616" s="215"/>
    </row>
    <row r="3617" spans="16:19">
      <c r="P3617" s="214" t="s">
        <v>385</v>
      </c>
      <c r="Q3617" s="214" t="s">
        <v>385</v>
      </c>
      <c r="R3617" s="214">
        <v>572.6</v>
      </c>
      <c r="S3617" s="215"/>
    </row>
    <row r="3618" spans="16:19">
      <c r="P3618" s="214" t="s">
        <v>385</v>
      </c>
      <c r="Q3618" s="214" t="s">
        <v>385</v>
      </c>
      <c r="R3618" s="214">
        <v>572.6</v>
      </c>
      <c r="S3618" s="215"/>
    </row>
    <row r="3619" spans="16:19">
      <c r="P3619" s="214" t="s">
        <v>385</v>
      </c>
      <c r="Q3619" s="214" t="s">
        <v>385</v>
      </c>
      <c r="R3619" s="214">
        <v>572.6</v>
      </c>
      <c r="S3619" s="215"/>
    </row>
    <row r="3620" spans="16:19">
      <c r="P3620" s="214" t="s">
        <v>385</v>
      </c>
      <c r="Q3620" s="214" t="s">
        <v>385</v>
      </c>
      <c r="R3620" s="214">
        <v>572.6</v>
      </c>
      <c r="S3620" s="215"/>
    </row>
    <row r="3621" spans="16:19">
      <c r="P3621" s="214" t="s">
        <v>385</v>
      </c>
      <c r="Q3621" s="214" t="s">
        <v>385</v>
      </c>
      <c r="R3621" s="214">
        <v>572.6</v>
      </c>
      <c r="S3621" s="215"/>
    </row>
    <row r="3622" spans="16:19">
      <c r="P3622" s="214" t="s">
        <v>385</v>
      </c>
      <c r="Q3622" s="214" t="s">
        <v>385</v>
      </c>
      <c r="R3622" s="214">
        <v>572.6</v>
      </c>
      <c r="S3622" s="215"/>
    </row>
    <row r="3623" spans="16:19">
      <c r="P3623" s="214" t="s">
        <v>385</v>
      </c>
      <c r="Q3623" s="214" t="s">
        <v>385</v>
      </c>
      <c r="R3623" s="214">
        <v>572.6</v>
      </c>
      <c r="S3623" s="215"/>
    </row>
    <row r="3624" spans="16:19">
      <c r="P3624" s="214" t="s">
        <v>385</v>
      </c>
      <c r="Q3624" s="214" t="s">
        <v>385</v>
      </c>
      <c r="R3624" s="214">
        <v>572.6</v>
      </c>
      <c r="S3624" s="215"/>
    </row>
    <row r="3625" spans="16:19">
      <c r="P3625" s="214" t="s">
        <v>385</v>
      </c>
      <c r="Q3625" s="214" t="s">
        <v>385</v>
      </c>
      <c r="R3625" s="214">
        <v>572.6</v>
      </c>
      <c r="S3625" s="215"/>
    </row>
    <row r="3626" spans="16:19">
      <c r="P3626" s="214" t="s">
        <v>385</v>
      </c>
      <c r="Q3626" s="214" t="s">
        <v>385</v>
      </c>
      <c r="R3626" s="214">
        <v>572.6</v>
      </c>
      <c r="S3626" s="215"/>
    </row>
    <row r="3627" spans="16:19">
      <c r="P3627" s="214" t="s">
        <v>385</v>
      </c>
      <c r="Q3627" s="214" t="s">
        <v>385</v>
      </c>
      <c r="R3627" s="214">
        <v>572.6</v>
      </c>
      <c r="S3627" s="215"/>
    </row>
    <row r="3628" spans="16:19">
      <c r="P3628" s="214" t="s">
        <v>385</v>
      </c>
      <c r="Q3628" s="214" t="s">
        <v>385</v>
      </c>
      <c r="R3628" s="214">
        <v>572.6</v>
      </c>
      <c r="S3628" s="215"/>
    </row>
    <row r="3629" spans="16:19">
      <c r="P3629" s="214" t="s">
        <v>385</v>
      </c>
      <c r="Q3629" s="214" t="s">
        <v>385</v>
      </c>
      <c r="R3629" s="214">
        <v>572.6</v>
      </c>
      <c r="S3629" s="215"/>
    </row>
    <row r="3630" spans="16:19">
      <c r="P3630" s="214" t="s">
        <v>385</v>
      </c>
      <c r="Q3630" s="214" t="s">
        <v>385</v>
      </c>
      <c r="R3630" s="214">
        <v>572.6</v>
      </c>
      <c r="S3630" s="215"/>
    </row>
    <row r="3631" spans="16:19">
      <c r="P3631" s="214" t="s">
        <v>385</v>
      </c>
      <c r="Q3631" s="214" t="s">
        <v>385</v>
      </c>
      <c r="R3631" s="214">
        <v>572.6</v>
      </c>
      <c r="S3631" s="215"/>
    </row>
    <row r="3632" spans="16:19">
      <c r="P3632" s="214" t="s">
        <v>385</v>
      </c>
      <c r="Q3632" s="214" t="s">
        <v>385</v>
      </c>
      <c r="R3632" s="214">
        <v>572.6</v>
      </c>
      <c r="S3632" s="215"/>
    </row>
    <row r="3633" spans="16:19">
      <c r="P3633" s="214" t="s">
        <v>385</v>
      </c>
      <c r="Q3633" s="214" t="s">
        <v>385</v>
      </c>
      <c r="R3633" s="214">
        <v>572.6</v>
      </c>
      <c r="S3633" s="215"/>
    </row>
    <row r="3634" spans="16:19">
      <c r="P3634" s="214" t="s">
        <v>385</v>
      </c>
      <c r="Q3634" s="214" t="s">
        <v>385</v>
      </c>
      <c r="R3634" s="214">
        <v>581.70000000000005</v>
      </c>
      <c r="S3634" s="215"/>
    </row>
    <row r="3635" spans="16:19">
      <c r="P3635" s="214" t="s">
        <v>385</v>
      </c>
      <c r="Q3635" s="214" t="s">
        <v>385</v>
      </c>
      <c r="R3635" s="214">
        <v>581.70000000000005</v>
      </c>
      <c r="S3635" s="215"/>
    </row>
    <row r="3636" spans="16:19">
      <c r="P3636" s="214" t="s">
        <v>385</v>
      </c>
      <c r="Q3636" s="214" t="s">
        <v>385</v>
      </c>
      <c r="R3636" s="214">
        <v>581.70000000000005</v>
      </c>
      <c r="S3636" s="215"/>
    </row>
    <row r="3637" spans="16:19">
      <c r="P3637" s="214" t="s">
        <v>385</v>
      </c>
      <c r="Q3637" s="214" t="s">
        <v>385</v>
      </c>
      <c r="R3637" s="214">
        <v>581.70000000000005</v>
      </c>
      <c r="S3637" s="215"/>
    </row>
    <row r="3638" spans="16:19">
      <c r="P3638" s="214" t="s">
        <v>385</v>
      </c>
      <c r="Q3638" s="214" t="s">
        <v>385</v>
      </c>
      <c r="R3638" s="214">
        <v>581.70000000000005</v>
      </c>
      <c r="S3638" s="215"/>
    </row>
    <row r="3639" spans="16:19">
      <c r="P3639" s="214" t="s">
        <v>385</v>
      </c>
      <c r="Q3639" s="214" t="s">
        <v>385</v>
      </c>
      <c r="R3639" s="214">
        <v>581.70000000000005</v>
      </c>
      <c r="S3639" s="215"/>
    </row>
    <row r="3640" spans="16:19">
      <c r="P3640" s="214" t="s">
        <v>385</v>
      </c>
      <c r="Q3640" s="214" t="s">
        <v>385</v>
      </c>
      <c r="R3640" s="214">
        <v>581.70000000000005</v>
      </c>
      <c r="S3640" s="215"/>
    </row>
    <row r="3641" spans="16:19">
      <c r="P3641" s="214" t="s">
        <v>385</v>
      </c>
      <c r="Q3641" s="214" t="s">
        <v>385</v>
      </c>
      <c r="R3641" s="214">
        <v>581.70000000000005</v>
      </c>
      <c r="S3641" s="215"/>
    </row>
    <row r="3642" spans="16:19">
      <c r="P3642" s="214" t="s">
        <v>385</v>
      </c>
      <c r="Q3642" s="214" t="s">
        <v>385</v>
      </c>
      <c r="R3642" s="214">
        <v>581.70000000000005</v>
      </c>
      <c r="S3642" s="215"/>
    </row>
    <row r="3643" spans="16:19">
      <c r="P3643" s="214" t="s">
        <v>385</v>
      </c>
      <c r="Q3643" s="214" t="s">
        <v>385</v>
      </c>
      <c r="R3643" s="214">
        <v>581.70000000000005</v>
      </c>
      <c r="S3643" s="215"/>
    </row>
    <row r="3644" spans="16:19">
      <c r="P3644" s="214" t="s">
        <v>385</v>
      </c>
      <c r="Q3644" s="214" t="s">
        <v>385</v>
      </c>
      <c r="R3644" s="214">
        <v>581.70000000000005</v>
      </c>
      <c r="S3644" s="215"/>
    </row>
    <row r="3645" spans="16:19">
      <c r="P3645" s="214" t="s">
        <v>385</v>
      </c>
      <c r="Q3645" s="214" t="s">
        <v>385</v>
      </c>
      <c r="R3645" s="214">
        <v>581.70000000000005</v>
      </c>
      <c r="S3645" s="215"/>
    </row>
    <row r="3646" spans="16:19">
      <c r="P3646" s="214" t="s">
        <v>385</v>
      </c>
      <c r="Q3646" s="214" t="s">
        <v>385</v>
      </c>
      <c r="R3646" s="214">
        <v>581.70000000000005</v>
      </c>
      <c r="S3646" s="215"/>
    </row>
    <row r="3647" spans="16:19">
      <c r="P3647" s="214" t="s">
        <v>385</v>
      </c>
      <c r="Q3647" s="214" t="s">
        <v>385</v>
      </c>
      <c r="R3647" s="214">
        <v>581.70000000000005</v>
      </c>
      <c r="S3647" s="215"/>
    </row>
    <row r="3648" spans="16:19">
      <c r="P3648" s="214" t="s">
        <v>385</v>
      </c>
      <c r="Q3648" s="214" t="s">
        <v>385</v>
      </c>
      <c r="R3648" s="214">
        <v>581.70000000000005</v>
      </c>
      <c r="S3648" s="215"/>
    </row>
    <row r="3649" spans="16:19">
      <c r="P3649" s="214" t="s">
        <v>385</v>
      </c>
      <c r="Q3649" s="214" t="s">
        <v>385</v>
      </c>
      <c r="R3649" s="214">
        <v>581.70000000000005</v>
      </c>
      <c r="S3649" s="215"/>
    </row>
    <row r="3650" spans="16:19">
      <c r="P3650" s="214" t="s">
        <v>385</v>
      </c>
      <c r="Q3650" s="214" t="s">
        <v>385</v>
      </c>
      <c r="R3650" s="214">
        <v>581.70000000000005</v>
      </c>
      <c r="S3650" s="215"/>
    </row>
    <row r="3651" spans="16:19">
      <c r="P3651" s="214" t="s">
        <v>385</v>
      </c>
      <c r="Q3651" s="214" t="s">
        <v>385</v>
      </c>
      <c r="R3651" s="214">
        <v>581.70000000000005</v>
      </c>
      <c r="S3651" s="215"/>
    </row>
    <row r="3652" spans="16:19">
      <c r="P3652" s="214" t="s">
        <v>385</v>
      </c>
      <c r="Q3652" s="214" t="s">
        <v>385</v>
      </c>
      <c r="R3652" s="214">
        <v>581.70000000000005</v>
      </c>
      <c r="S3652" s="215"/>
    </row>
    <row r="3653" spans="16:19">
      <c r="P3653" s="214" t="s">
        <v>385</v>
      </c>
      <c r="Q3653" s="214" t="s">
        <v>385</v>
      </c>
      <c r="R3653" s="214">
        <v>581.70000000000005</v>
      </c>
      <c r="S3653" s="215"/>
    </row>
    <row r="3654" spans="16:19">
      <c r="P3654" s="214" t="s">
        <v>385</v>
      </c>
      <c r="Q3654" s="214" t="s">
        <v>385</v>
      </c>
      <c r="R3654" s="214">
        <v>581.70000000000005</v>
      </c>
      <c r="S3654" s="215"/>
    </row>
    <row r="3655" spans="16:19">
      <c r="P3655" s="214" t="s">
        <v>385</v>
      </c>
      <c r="Q3655" s="214" t="s">
        <v>385</v>
      </c>
      <c r="R3655" s="214">
        <v>581.70000000000005</v>
      </c>
      <c r="S3655" s="215"/>
    </row>
    <row r="3656" spans="16:19">
      <c r="P3656" s="214" t="s">
        <v>385</v>
      </c>
      <c r="Q3656" s="214" t="s">
        <v>385</v>
      </c>
      <c r="R3656" s="214">
        <v>581.70000000000005</v>
      </c>
      <c r="S3656" s="215"/>
    </row>
    <row r="3657" spans="16:19">
      <c r="P3657" s="214" t="s">
        <v>385</v>
      </c>
      <c r="Q3657" s="214" t="s">
        <v>385</v>
      </c>
      <c r="R3657" s="214">
        <v>566.5</v>
      </c>
      <c r="S3657" s="215"/>
    </row>
    <row r="3658" spans="16:19">
      <c r="P3658" s="214" t="s">
        <v>385</v>
      </c>
      <c r="Q3658" s="214" t="s">
        <v>385</v>
      </c>
      <c r="R3658" s="214">
        <v>566.5</v>
      </c>
      <c r="S3658" s="215"/>
    </row>
    <row r="3659" spans="16:19">
      <c r="P3659" s="214" t="s">
        <v>385</v>
      </c>
      <c r="Q3659" s="214" t="s">
        <v>385</v>
      </c>
      <c r="R3659" s="214">
        <v>566.5</v>
      </c>
      <c r="S3659" s="215"/>
    </row>
    <row r="3660" spans="16:19">
      <c r="P3660" s="214" t="s">
        <v>385</v>
      </c>
      <c r="Q3660" s="214" t="s">
        <v>385</v>
      </c>
      <c r="R3660" s="214">
        <v>566.5</v>
      </c>
      <c r="S3660" s="215"/>
    </row>
    <row r="3661" spans="16:19">
      <c r="P3661" s="214" t="s">
        <v>385</v>
      </c>
      <c r="Q3661" s="214" t="s">
        <v>385</v>
      </c>
      <c r="R3661" s="214">
        <v>566.5</v>
      </c>
      <c r="S3661" s="215"/>
    </row>
    <row r="3662" spans="16:19">
      <c r="P3662" s="214" t="s">
        <v>385</v>
      </c>
      <c r="Q3662" s="214" t="s">
        <v>385</v>
      </c>
      <c r="R3662" s="214">
        <v>566.5</v>
      </c>
      <c r="S3662" s="215"/>
    </row>
    <row r="3663" spans="16:19">
      <c r="P3663" s="214" t="s">
        <v>385</v>
      </c>
      <c r="Q3663" s="214" t="s">
        <v>385</v>
      </c>
      <c r="R3663" s="214">
        <v>566.5</v>
      </c>
      <c r="S3663" s="215"/>
    </row>
    <row r="3664" spans="16:19">
      <c r="P3664" s="214" t="s">
        <v>385</v>
      </c>
      <c r="Q3664" s="214" t="s">
        <v>385</v>
      </c>
      <c r="R3664" s="214">
        <v>566.5</v>
      </c>
      <c r="S3664" s="215"/>
    </row>
    <row r="3665" spans="16:19">
      <c r="P3665" s="214" t="s">
        <v>385</v>
      </c>
      <c r="Q3665" s="214" t="s">
        <v>385</v>
      </c>
      <c r="R3665" s="214">
        <v>566.5</v>
      </c>
      <c r="S3665" s="215"/>
    </row>
    <row r="3666" spans="16:19">
      <c r="P3666" s="214" t="s">
        <v>385</v>
      </c>
      <c r="Q3666" s="214" t="s">
        <v>385</v>
      </c>
      <c r="R3666" s="214">
        <v>566.5</v>
      </c>
      <c r="S3666" s="215"/>
    </row>
    <row r="3667" spans="16:19">
      <c r="P3667" s="214" t="s">
        <v>385</v>
      </c>
      <c r="Q3667" s="214" t="s">
        <v>385</v>
      </c>
      <c r="R3667" s="214">
        <v>566.5</v>
      </c>
      <c r="S3667" s="215"/>
    </row>
    <row r="3668" spans="16:19">
      <c r="P3668" s="214" t="s">
        <v>385</v>
      </c>
      <c r="Q3668" s="214" t="s">
        <v>385</v>
      </c>
      <c r="R3668" s="214">
        <v>566.5</v>
      </c>
      <c r="S3668" s="215"/>
    </row>
    <row r="3669" spans="16:19">
      <c r="P3669" s="214" t="s">
        <v>385</v>
      </c>
      <c r="Q3669" s="214" t="s">
        <v>385</v>
      </c>
      <c r="R3669" s="214">
        <v>566.5</v>
      </c>
      <c r="S3669" s="215"/>
    </row>
    <row r="3670" spans="16:19">
      <c r="P3670" s="214" t="s">
        <v>385</v>
      </c>
      <c r="Q3670" s="214" t="s">
        <v>385</v>
      </c>
      <c r="R3670" s="214">
        <v>566.5</v>
      </c>
      <c r="S3670" s="215"/>
    </row>
    <row r="3671" spans="16:19">
      <c r="P3671" s="214" t="s">
        <v>385</v>
      </c>
      <c r="Q3671" s="214" t="s">
        <v>385</v>
      </c>
      <c r="R3671" s="214">
        <v>566.5</v>
      </c>
      <c r="S3671" s="215"/>
    </row>
    <row r="3672" spans="16:19">
      <c r="P3672" s="214" t="s">
        <v>385</v>
      </c>
      <c r="Q3672" s="214" t="s">
        <v>385</v>
      </c>
      <c r="R3672" s="214">
        <v>566.5</v>
      </c>
      <c r="S3672" s="215"/>
    </row>
    <row r="3673" spans="16:19">
      <c r="P3673" s="214" t="s">
        <v>385</v>
      </c>
      <c r="Q3673" s="214" t="s">
        <v>385</v>
      </c>
      <c r="R3673" s="214">
        <v>566.5</v>
      </c>
      <c r="S3673" s="215"/>
    </row>
    <row r="3674" spans="16:19">
      <c r="P3674" s="214" t="s">
        <v>385</v>
      </c>
      <c r="Q3674" s="214" t="s">
        <v>385</v>
      </c>
      <c r="R3674" s="214">
        <v>566.5</v>
      </c>
      <c r="S3674" s="215"/>
    </row>
    <row r="3675" spans="16:19">
      <c r="P3675" s="214" t="s">
        <v>385</v>
      </c>
      <c r="Q3675" s="214" t="s">
        <v>385</v>
      </c>
      <c r="R3675" s="214">
        <v>566.5</v>
      </c>
      <c r="S3675" s="215"/>
    </row>
    <row r="3676" spans="16:19">
      <c r="P3676" s="214" t="s">
        <v>385</v>
      </c>
      <c r="Q3676" s="214" t="s">
        <v>385</v>
      </c>
      <c r="R3676" s="214">
        <v>566.5</v>
      </c>
      <c r="S3676" s="215"/>
    </row>
    <row r="3677" spans="16:19">
      <c r="P3677" s="214" t="s">
        <v>385</v>
      </c>
      <c r="Q3677" s="214" t="s">
        <v>385</v>
      </c>
      <c r="R3677" s="214">
        <v>566.5</v>
      </c>
      <c r="S3677" s="215"/>
    </row>
    <row r="3678" spans="16:19">
      <c r="P3678" s="214" t="s">
        <v>385</v>
      </c>
      <c r="Q3678" s="214" t="s">
        <v>385</v>
      </c>
      <c r="R3678" s="214">
        <v>566.5</v>
      </c>
      <c r="S3678" s="215"/>
    </row>
    <row r="3679" spans="16:19">
      <c r="P3679" s="214" t="s">
        <v>385</v>
      </c>
      <c r="Q3679" s="214" t="s">
        <v>385</v>
      </c>
      <c r="R3679" s="214">
        <v>558.9</v>
      </c>
      <c r="S3679" s="215"/>
    </row>
    <row r="3680" spans="16:19">
      <c r="P3680" s="214" t="s">
        <v>385</v>
      </c>
      <c r="Q3680" s="214" t="s">
        <v>385</v>
      </c>
      <c r="R3680" s="214">
        <v>558.9</v>
      </c>
      <c r="S3680" s="215"/>
    </row>
    <row r="3681" spans="16:19">
      <c r="P3681" s="214" t="s">
        <v>385</v>
      </c>
      <c r="Q3681" s="214" t="s">
        <v>385</v>
      </c>
      <c r="R3681" s="214">
        <v>558.9</v>
      </c>
      <c r="S3681" s="215"/>
    </row>
    <row r="3682" spans="16:19">
      <c r="P3682" s="214" t="s">
        <v>385</v>
      </c>
      <c r="Q3682" s="214" t="s">
        <v>385</v>
      </c>
      <c r="R3682" s="214">
        <v>558.9</v>
      </c>
      <c r="S3682" s="215"/>
    </row>
    <row r="3683" spans="16:19">
      <c r="P3683" s="214" t="s">
        <v>385</v>
      </c>
      <c r="Q3683" s="214" t="s">
        <v>385</v>
      </c>
      <c r="R3683" s="214">
        <v>558.9</v>
      </c>
      <c r="S3683" s="215"/>
    </row>
    <row r="3684" spans="16:19">
      <c r="P3684" s="214" t="s">
        <v>385</v>
      </c>
      <c r="Q3684" s="214" t="s">
        <v>385</v>
      </c>
      <c r="R3684" s="214">
        <v>558.9</v>
      </c>
      <c r="S3684" s="215"/>
    </row>
    <row r="3685" spans="16:19">
      <c r="P3685" s="214" t="s">
        <v>385</v>
      </c>
      <c r="Q3685" s="214" t="s">
        <v>385</v>
      </c>
      <c r="R3685" s="214">
        <v>558.9</v>
      </c>
      <c r="S3685" s="215"/>
    </row>
    <row r="3686" spans="16:19">
      <c r="P3686" s="214" t="s">
        <v>385</v>
      </c>
      <c r="Q3686" s="214" t="s">
        <v>385</v>
      </c>
      <c r="R3686" s="214">
        <v>558.9</v>
      </c>
      <c r="S3686" s="215"/>
    </row>
    <row r="3687" spans="16:19">
      <c r="P3687" s="214" t="s">
        <v>385</v>
      </c>
      <c r="Q3687" s="214" t="s">
        <v>385</v>
      </c>
      <c r="R3687" s="214">
        <v>558.9</v>
      </c>
      <c r="S3687" s="215"/>
    </row>
    <row r="3688" spans="16:19">
      <c r="P3688" s="214" t="s">
        <v>385</v>
      </c>
      <c r="Q3688" s="214" t="s">
        <v>385</v>
      </c>
      <c r="R3688" s="214">
        <v>558.9</v>
      </c>
      <c r="S3688" s="215"/>
    </row>
    <row r="3689" spans="16:19">
      <c r="P3689" s="214" t="s">
        <v>385</v>
      </c>
      <c r="Q3689" s="214" t="s">
        <v>385</v>
      </c>
      <c r="R3689" s="214">
        <v>558.9</v>
      </c>
      <c r="S3689" s="215"/>
    </row>
    <row r="3690" spans="16:19">
      <c r="P3690" s="214" t="s">
        <v>385</v>
      </c>
      <c r="Q3690" s="214" t="s">
        <v>385</v>
      </c>
      <c r="R3690" s="214">
        <v>558.9</v>
      </c>
      <c r="S3690" s="215"/>
    </row>
    <row r="3691" spans="16:19">
      <c r="P3691" s="214" t="s">
        <v>385</v>
      </c>
      <c r="Q3691" s="214" t="s">
        <v>385</v>
      </c>
      <c r="R3691" s="214">
        <v>558.9</v>
      </c>
      <c r="S3691" s="215"/>
    </row>
    <row r="3692" spans="16:19">
      <c r="P3692" s="214" t="s">
        <v>385</v>
      </c>
      <c r="Q3692" s="214" t="s">
        <v>385</v>
      </c>
      <c r="R3692" s="214">
        <v>558.9</v>
      </c>
      <c r="S3692" s="215"/>
    </row>
    <row r="3693" spans="16:19">
      <c r="P3693" s="214" t="s">
        <v>385</v>
      </c>
      <c r="Q3693" s="214" t="s">
        <v>385</v>
      </c>
      <c r="R3693" s="214">
        <v>558.9</v>
      </c>
      <c r="S3693" s="215"/>
    </row>
    <row r="3694" spans="16:19">
      <c r="P3694" s="214" t="s">
        <v>385</v>
      </c>
      <c r="Q3694" s="214" t="s">
        <v>385</v>
      </c>
      <c r="R3694" s="214">
        <v>558.9</v>
      </c>
      <c r="S3694" s="215"/>
    </row>
    <row r="3695" spans="16:19">
      <c r="P3695" s="214" t="s">
        <v>385</v>
      </c>
      <c r="Q3695" s="214" t="s">
        <v>385</v>
      </c>
      <c r="R3695" s="214">
        <v>558.9</v>
      </c>
      <c r="S3695" s="215"/>
    </row>
    <row r="3696" spans="16:19">
      <c r="P3696" s="214" t="s">
        <v>385</v>
      </c>
      <c r="Q3696" s="214" t="s">
        <v>385</v>
      </c>
      <c r="R3696" s="214">
        <v>558.9</v>
      </c>
      <c r="S3696" s="215"/>
    </row>
    <row r="3697" spans="16:19">
      <c r="P3697" s="214" t="s">
        <v>385</v>
      </c>
      <c r="Q3697" s="214" t="s">
        <v>385</v>
      </c>
      <c r="R3697" s="214">
        <v>558.9</v>
      </c>
      <c r="S3697" s="215"/>
    </row>
    <row r="3698" spans="16:19">
      <c r="P3698" s="214" t="s">
        <v>385</v>
      </c>
      <c r="Q3698" s="214" t="s">
        <v>385</v>
      </c>
      <c r="R3698" s="214">
        <v>558.9</v>
      </c>
      <c r="S3698" s="215"/>
    </row>
    <row r="3699" spans="16:19">
      <c r="P3699" s="214" t="s">
        <v>385</v>
      </c>
      <c r="Q3699" s="214" t="s">
        <v>385</v>
      </c>
      <c r="R3699" s="214">
        <v>558.9</v>
      </c>
      <c r="S3699" s="215"/>
    </row>
    <row r="3700" spans="16:19">
      <c r="P3700" s="214" t="s">
        <v>385</v>
      </c>
      <c r="Q3700" s="214" t="s">
        <v>385</v>
      </c>
      <c r="R3700" s="214">
        <v>543.80000000000007</v>
      </c>
      <c r="S3700" s="215"/>
    </row>
    <row r="3701" spans="16:19">
      <c r="P3701" s="214" t="s">
        <v>385</v>
      </c>
      <c r="Q3701" s="214" t="s">
        <v>385</v>
      </c>
      <c r="R3701" s="214">
        <v>543.80000000000007</v>
      </c>
      <c r="S3701" s="215"/>
    </row>
    <row r="3702" spans="16:19">
      <c r="P3702" s="214" t="s">
        <v>385</v>
      </c>
      <c r="Q3702" s="214" t="s">
        <v>385</v>
      </c>
      <c r="R3702" s="214">
        <v>543.80000000000007</v>
      </c>
      <c r="S3702" s="215"/>
    </row>
    <row r="3703" spans="16:19">
      <c r="P3703" s="214" t="s">
        <v>385</v>
      </c>
      <c r="Q3703" s="214" t="s">
        <v>385</v>
      </c>
      <c r="R3703" s="214">
        <v>543.80000000000007</v>
      </c>
      <c r="S3703" s="215"/>
    </row>
    <row r="3704" spans="16:19">
      <c r="P3704" s="214" t="s">
        <v>385</v>
      </c>
      <c r="Q3704" s="214" t="s">
        <v>385</v>
      </c>
      <c r="R3704" s="214">
        <v>543.80000000000007</v>
      </c>
      <c r="S3704" s="215"/>
    </row>
    <row r="3705" spans="16:19">
      <c r="P3705" s="214" t="s">
        <v>385</v>
      </c>
      <c r="Q3705" s="214" t="s">
        <v>385</v>
      </c>
      <c r="R3705" s="214">
        <v>543.80000000000007</v>
      </c>
      <c r="S3705" s="215"/>
    </row>
    <row r="3706" spans="16:19">
      <c r="P3706" s="214" t="s">
        <v>385</v>
      </c>
      <c r="Q3706" s="214" t="s">
        <v>385</v>
      </c>
      <c r="R3706" s="214">
        <v>543.80000000000007</v>
      </c>
      <c r="S3706" s="215"/>
    </row>
    <row r="3707" spans="16:19">
      <c r="P3707" s="214" t="s">
        <v>385</v>
      </c>
      <c r="Q3707" s="214" t="s">
        <v>385</v>
      </c>
      <c r="R3707" s="214">
        <v>543.80000000000007</v>
      </c>
      <c r="S3707" s="215"/>
    </row>
    <row r="3708" spans="16:19">
      <c r="P3708" s="214" t="s">
        <v>385</v>
      </c>
      <c r="Q3708" s="214" t="s">
        <v>385</v>
      </c>
      <c r="R3708" s="214">
        <v>543.80000000000007</v>
      </c>
      <c r="S3708" s="215"/>
    </row>
    <row r="3709" spans="16:19">
      <c r="P3709" s="214" t="s">
        <v>385</v>
      </c>
      <c r="Q3709" s="214" t="s">
        <v>385</v>
      </c>
      <c r="R3709" s="214">
        <v>543.80000000000007</v>
      </c>
      <c r="S3709" s="215"/>
    </row>
    <row r="3710" spans="16:19">
      <c r="P3710" s="214" t="s">
        <v>385</v>
      </c>
      <c r="Q3710" s="214" t="s">
        <v>385</v>
      </c>
      <c r="R3710" s="214">
        <v>543.80000000000007</v>
      </c>
      <c r="S3710" s="215"/>
    </row>
    <row r="3711" spans="16:19">
      <c r="P3711" s="214" t="s">
        <v>385</v>
      </c>
      <c r="Q3711" s="214" t="s">
        <v>385</v>
      </c>
      <c r="R3711" s="214">
        <v>543.80000000000007</v>
      </c>
      <c r="S3711" s="215"/>
    </row>
    <row r="3712" spans="16:19">
      <c r="P3712" s="214" t="s">
        <v>385</v>
      </c>
      <c r="Q3712" s="214" t="s">
        <v>385</v>
      </c>
      <c r="R3712" s="214">
        <v>543.80000000000007</v>
      </c>
      <c r="S3712" s="215"/>
    </row>
    <row r="3713" spans="16:19">
      <c r="P3713" s="214" t="s">
        <v>385</v>
      </c>
      <c r="Q3713" s="214" t="s">
        <v>385</v>
      </c>
      <c r="R3713" s="214">
        <v>543.80000000000007</v>
      </c>
      <c r="S3713" s="215"/>
    </row>
    <row r="3714" spans="16:19">
      <c r="P3714" s="214" t="s">
        <v>385</v>
      </c>
      <c r="Q3714" s="214" t="s">
        <v>385</v>
      </c>
      <c r="R3714" s="214">
        <v>543.80000000000007</v>
      </c>
      <c r="S3714" s="215"/>
    </row>
    <row r="3715" spans="16:19">
      <c r="P3715" s="214" t="s">
        <v>385</v>
      </c>
      <c r="Q3715" s="214" t="s">
        <v>385</v>
      </c>
      <c r="R3715" s="214">
        <v>543.80000000000007</v>
      </c>
      <c r="S3715" s="215"/>
    </row>
    <row r="3716" spans="16:19">
      <c r="P3716" s="214" t="s">
        <v>385</v>
      </c>
      <c r="Q3716" s="214" t="s">
        <v>385</v>
      </c>
      <c r="R3716" s="214">
        <v>543.80000000000007</v>
      </c>
      <c r="S3716" s="215"/>
    </row>
    <row r="3717" spans="16:19">
      <c r="P3717" s="214" t="s">
        <v>385</v>
      </c>
      <c r="Q3717" s="214" t="s">
        <v>385</v>
      </c>
      <c r="R3717" s="214">
        <v>543.80000000000007</v>
      </c>
      <c r="S3717" s="215"/>
    </row>
    <row r="3718" spans="16:19">
      <c r="P3718" s="214" t="s">
        <v>385</v>
      </c>
      <c r="Q3718" s="214" t="s">
        <v>385</v>
      </c>
      <c r="R3718" s="214">
        <v>543.80000000000007</v>
      </c>
      <c r="S3718" s="215"/>
    </row>
    <row r="3719" spans="16:19">
      <c r="P3719" s="214" t="s">
        <v>385</v>
      </c>
      <c r="Q3719" s="214" t="s">
        <v>385</v>
      </c>
      <c r="R3719" s="214">
        <v>543.80000000000007</v>
      </c>
      <c r="S3719" s="215"/>
    </row>
    <row r="3720" spans="16:19">
      <c r="P3720" s="214" t="s">
        <v>385</v>
      </c>
      <c r="Q3720" s="214" t="s">
        <v>385</v>
      </c>
      <c r="R3720" s="214">
        <v>543.80000000000007</v>
      </c>
      <c r="S3720" s="215"/>
    </row>
    <row r="3721" spans="16:19">
      <c r="P3721" s="214" t="s">
        <v>385</v>
      </c>
      <c r="Q3721" s="214" t="s">
        <v>385</v>
      </c>
      <c r="R3721" s="214">
        <v>543.80000000000007</v>
      </c>
      <c r="S3721" s="215"/>
    </row>
    <row r="3722" spans="16:19">
      <c r="P3722" s="214" t="s">
        <v>385</v>
      </c>
      <c r="Q3722" s="214" t="s">
        <v>385</v>
      </c>
      <c r="R3722" s="214">
        <v>543.80000000000007</v>
      </c>
      <c r="S3722" s="215"/>
    </row>
    <row r="3723" spans="16:19">
      <c r="P3723" s="214" t="s">
        <v>385</v>
      </c>
      <c r="Q3723" s="214" t="s">
        <v>385</v>
      </c>
      <c r="R3723" s="214">
        <v>534.5</v>
      </c>
      <c r="S3723" s="215"/>
    </row>
    <row r="3724" spans="16:19">
      <c r="P3724" s="214" t="s">
        <v>385</v>
      </c>
      <c r="Q3724" s="214" t="s">
        <v>385</v>
      </c>
      <c r="R3724" s="214">
        <v>534.5</v>
      </c>
      <c r="S3724" s="215"/>
    </row>
    <row r="3725" spans="16:19">
      <c r="P3725" s="214" t="s">
        <v>385</v>
      </c>
      <c r="Q3725" s="214" t="s">
        <v>385</v>
      </c>
      <c r="R3725" s="214">
        <v>534.5</v>
      </c>
      <c r="S3725" s="215"/>
    </row>
    <row r="3726" spans="16:19">
      <c r="P3726" s="214" t="s">
        <v>385</v>
      </c>
      <c r="Q3726" s="214" t="s">
        <v>385</v>
      </c>
      <c r="R3726" s="214">
        <v>534.5</v>
      </c>
      <c r="S3726" s="215"/>
    </row>
    <row r="3727" spans="16:19">
      <c r="P3727" s="214" t="s">
        <v>385</v>
      </c>
      <c r="Q3727" s="214" t="s">
        <v>385</v>
      </c>
      <c r="R3727" s="214">
        <v>534.5</v>
      </c>
      <c r="S3727" s="215"/>
    </row>
    <row r="3728" spans="16:19">
      <c r="P3728" s="214" t="s">
        <v>385</v>
      </c>
      <c r="Q3728" s="214" t="s">
        <v>385</v>
      </c>
      <c r="R3728" s="214">
        <v>534.5</v>
      </c>
      <c r="S3728" s="215"/>
    </row>
    <row r="3729" spans="16:19">
      <c r="P3729" s="214" t="s">
        <v>385</v>
      </c>
      <c r="Q3729" s="214" t="s">
        <v>385</v>
      </c>
      <c r="R3729" s="214">
        <v>534.5</v>
      </c>
      <c r="S3729" s="215"/>
    </row>
    <row r="3730" spans="16:19">
      <c r="P3730" s="214" t="s">
        <v>385</v>
      </c>
      <c r="Q3730" s="214" t="s">
        <v>385</v>
      </c>
      <c r="R3730" s="214">
        <v>534.5</v>
      </c>
      <c r="S3730" s="215"/>
    </row>
    <row r="3731" spans="16:19">
      <c r="P3731" s="214" t="s">
        <v>385</v>
      </c>
      <c r="Q3731" s="214" t="s">
        <v>385</v>
      </c>
      <c r="R3731" s="214">
        <v>534.5</v>
      </c>
      <c r="S3731" s="215"/>
    </row>
    <row r="3732" spans="16:19">
      <c r="P3732" s="214" t="s">
        <v>385</v>
      </c>
      <c r="Q3732" s="214" t="s">
        <v>385</v>
      </c>
      <c r="R3732" s="214">
        <v>534.5</v>
      </c>
      <c r="S3732" s="215"/>
    </row>
    <row r="3733" spans="16:19">
      <c r="P3733" s="214" t="s">
        <v>385</v>
      </c>
      <c r="Q3733" s="214" t="s">
        <v>385</v>
      </c>
      <c r="R3733" s="214">
        <v>534.5</v>
      </c>
      <c r="S3733" s="215"/>
    </row>
    <row r="3734" spans="16:19">
      <c r="P3734" s="214" t="s">
        <v>385</v>
      </c>
      <c r="Q3734" s="214" t="s">
        <v>385</v>
      </c>
      <c r="R3734" s="214">
        <v>534.5</v>
      </c>
      <c r="S3734" s="215"/>
    </row>
    <row r="3735" spans="16:19">
      <c r="P3735" s="214" t="s">
        <v>385</v>
      </c>
      <c r="Q3735" s="214" t="s">
        <v>385</v>
      </c>
      <c r="R3735" s="214">
        <v>534.5</v>
      </c>
      <c r="S3735" s="215"/>
    </row>
    <row r="3736" spans="16:19">
      <c r="P3736" s="214" t="s">
        <v>385</v>
      </c>
      <c r="Q3736" s="214" t="s">
        <v>385</v>
      </c>
      <c r="R3736" s="214">
        <v>534.5</v>
      </c>
      <c r="S3736" s="215"/>
    </row>
    <row r="3737" spans="16:19">
      <c r="P3737" s="214" t="s">
        <v>385</v>
      </c>
      <c r="Q3737" s="214" t="s">
        <v>385</v>
      </c>
      <c r="R3737" s="214">
        <v>534.5</v>
      </c>
      <c r="S3737" s="215"/>
    </row>
    <row r="3738" spans="16:19">
      <c r="P3738" s="214" t="s">
        <v>385</v>
      </c>
      <c r="Q3738" s="214" t="s">
        <v>385</v>
      </c>
      <c r="R3738" s="214">
        <v>534.5</v>
      </c>
      <c r="S3738" s="215"/>
    </row>
    <row r="3739" spans="16:19">
      <c r="P3739" s="214" t="s">
        <v>385</v>
      </c>
      <c r="Q3739" s="214" t="s">
        <v>385</v>
      </c>
      <c r="R3739" s="214">
        <v>534.5</v>
      </c>
      <c r="S3739" s="215"/>
    </row>
    <row r="3740" spans="16:19">
      <c r="P3740" s="214" t="s">
        <v>385</v>
      </c>
      <c r="Q3740" s="214" t="s">
        <v>385</v>
      </c>
      <c r="R3740" s="214">
        <v>534.5</v>
      </c>
      <c r="S3740" s="215"/>
    </row>
    <row r="3741" spans="16:19">
      <c r="P3741" s="214" t="s">
        <v>385</v>
      </c>
      <c r="Q3741" s="214" t="s">
        <v>385</v>
      </c>
      <c r="R3741" s="214">
        <v>534.5</v>
      </c>
      <c r="S3741" s="215"/>
    </row>
    <row r="3742" spans="16:19">
      <c r="P3742" s="214" t="s">
        <v>385</v>
      </c>
      <c r="Q3742" s="214" t="s">
        <v>385</v>
      </c>
      <c r="R3742" s="214">
        <v>534.5</v>
      </c>
      <c r="S3742" s="215"/>
    </row>
    <row r="3743" spans="16:19">
      <c r="P3743" s="214" t="s">
        <v>385</v>
      </c>
      <c r="Q3743" s="214" t="s">
        <v>385</v>
      </c>
      <c r="R3743" s="214">
        <v>534.5</v>
      </c>
      <c r="S3743" s="215"/>
    </row>
    <row r="3744" spans="16:19">
      <c r="P3744" s="214" t="s">
        <v>385</v>
      </c>
      <c r="Q3744" s="214" t="s">
        <v>385</v>
      </c>
      <c r="R3744" s="214">
        <v>530.20000000000005</v>
      </c>
      <c r="S3744" s="215"/>
    </row>
    <row r="3745" spans="16:19">
      <c r="P3745" s="214" t="s">
        <v>385</v>
      </c>
      <c r="Q3745" s="214" t="s">
        <v>385</v>
      </c>
      <c r="R3745" s="214">
        <v>530.20000000000005</v>
      </c>
      <c r="S3745" s="215"/>
    </row>
    <row r="3746" spans="16:19">
      <c r="P3746" s="214" t="s">
        <v>385</v>
      </c>
      <c r="Q3746" s="214" t="s">
        <v>385</v>
      </c>
      <c r="R3746" s="214">
        <v>530.20000000000005</v>
      </c>
      <c r="S3746" s="215"/>
    </row>
    <row r="3747" spans="16:19">
      <c r="P3747" s="214" t="s">
        <v>385</v>
      </c>
      <c r="Q3747" s="214" t="s">
        <v>385</v>
      </c>
      <c r="R3747" s="214">
        <v>530.20000000000005</v>
      </c>
      <c r="S3747" s="215"/>
    </row>
    <row r="3748" spans="16:19">
      <c r="P3748" s="214" t="s">
        <v>385</v>
      </c>
      <c r="Q3748" s="214" t="s">
        <v>385</v>
      </c>
      <c r="R3748" s="214">
        <v>530.20000000000005</v>
      </c>
      <c r="S3748" s="215"/>
    </row>
    <row r="3749" spans="16:19">
      <c r="P3749" s="214" t="s">
        <v>385</v>
      </c>
      <c r="Q3749" s="214" t="s">
        <v>385</v>
      </c>
      <c r="R3749" s="214">
        <v>530.20000000000005</v>
      </c>
      <c r="S3749" s="215"/>
    </row>
    <row r="3750" spans="16:19">
      <c r="P3750" s="214" t="s">
        <v>385</v>
      </c>
      <c r="Q3750" s="214" t="s">
        <v>385</v>
      </c>
      <c r="R3750" s="214">
        <v>530.20000000000005</v>
      </c>
      <c r="S3750" s="215"/>
    </row>
    <row r="3751" spans="16:19">
      <c r="P3751" s="214" t="s">
        <v>385</v>
      </c>
      <c r="Q3751" s="214" t="s">
        <v>385</v>
      </c>
      <c r="R3751" s="214">
        <v>530.20000000000005</v>
      </c>
      <c r="S3751" s="215"/>
    </row>
    <row r="3752" spans="16:19">
      <c r="P3752" s="214" t="s">
        <v>385</v>
      </c>
      <c r="Q3752" s="214" t="s">
        <v>385</v>
      </c>
      <c r="R3752" s="214">
        <v>530.20000000000005</v>
      </c>
      <c r="S3752" s="215"/>
    </row>
    <row r="3753" spans="16:19">
      <c r="P3753" s="214" t="s">
        <v>385</v>
      </c>
      <c r="Q3753" s="214" t="s">
        <v>385</v>
      </c>
      <c r="R3753" s="214">
        <v>530.20000000000005</v>
      </c>
      <c r="S3753" s="215"/>
    </row>
    <row r="3754" spans="16:19">
      <c r="P3754" s="214" t="s">
        <v>385</v>
      </c>
      <c r="Q3754" s="214" t="s">
        <v>385</v>
      </c>
      <c r="R3754" s="214">
        <v>530.20000000000005</v>
      </c>
      <c r="S3754" s="215"/>
    </row>
    <row r="3755" spans="16:19">
      <c r="P3755" s="214" t="s">
        <v>385</v>
      </c>
      <c r="Q3755" s="214" t="s">
        <v>385</v>
      </c>
      <c r="R3755" s="214">
        <v>530.20000000000005</v>
      </c>
      <c r="S3755" s="215"/>
    </row>
    <row r="3756" spans="16:19">
      <c r="P3756" s="214" t="s">
        <v>385</v>
      </c>
      <c r="Q3756" s="214" t="s">
        <v>385</v>
      </c>
      <c r="R3756" s="214">
        <v>530.20000000000005</v>
      </c>
      <c r="S3756" s="215"/>
    </row>
    <row r="3757" spans="16:19">
      <c r="P3757" s="214" t="s">
        <v>385</v>
      </c>
      <c r="Q3757" s="214" t="s">
        <v>385</v>
      </c>
      <c r="R3757" s="214">
        <v>530.20000000000005</v>
      </c>
      <c r="S3757" s="215"/>
    </row>
    <row r="3758" spans="16:19">
      <c r="P3758" s="214" t="s">
        <v>385</v>
      </c>
      <c r="Q3758" s="214" t="s">
        <v>385</v>
      </c>
      <c r="R3758" s="214">
        <v>530.20000000000005</v>
      </c>
      <c r="S3758" s="215"/>
    </row>
    <row r="3759" spans="16:19">
      <c r="P3759" s="214" t="s">
        <v>385</v>
      </c>
      <c r="Q3759" s="214" t="s">
        <v>385</v>
      </c>
      <c r="R3759" s="214">
        <v>530.20000000000005</v>
      </c>
      <c r="S3759" s="215"/>
    </row>
    <row r="3760" spans="16:19">
      <c r="P3760" s="214" t="s">
        <v>385</v>
      </c>
      <c r="Q3760" s="214" t="s">
        <v>385</v>
      </c>
      <c r="R3760" s="214">
        <v>530.20000000000005</v>
      </c>
      <c r="S3760" s="215"/>
    </row>
    <row r="3761" spans="16:19">
      <c r="P3761" s="214" t="s">
        <v>385</v>
      </c>
      <c r="Q3761" s="214" t="s">
        <v>385</v>
      </c>
      <c r="R3761" s="214">
        <v>530.20000000000005</v>
      </c>
      <c r="S3761" s="215"/>
    </row>
    <row r="3762" spans="16:19">
      <c r="P3762" s="214" t="s">
        <v>385</v>
      </c>
      <c r="Q3762" s="214" t="s">
        <v>385</v>
      </c>
      <c r="R3762" s="214">
        <v>530.20000000000005</v>
      </c>
      <c r="S3762" s="215"/>
    </row>
    <row r="3763" spans="16:19">
      <c r="P3763" s="214" t="s">
        <v>385</v>
      </c>
      <c r="Q3763" s="214" t="s">
        <v>385</v>
      </c>
      <c r="R3763" s="214">
        <v>530.20000000000005</v>
      </c>
      <c r="S3763" s="215"/>
    </row>
    <row r="3764" spans="16:19">
      <c r="P3764" s="214" t="s">
        <v>385</v>
      </c>
      <c r="Q3764" s="214" t="s">
        <v>385</v>
      </c>
      <c r="R3764" s="214">
        <v>530.20000000000005</v>
      </c>
      <c r="S3764" s="215"/>
    </row>
    <row r="3765" spans="16:19">
      <c r="P3765" s="214" t="s">
        <v>385</v>
      </c>
      <c r="Q3765" s="214" t="s">
        <v>385</v>
      </c>
      <c r="R3765" s="214">
        <v>530.20000000000005</v>
      </c>
      <c r="S3765" s="215"/>
    </row>
    <row r="3766" spans="16:19">
      <c r="P3766" s="214" t="s">
        <v>385</v>
      </c>
      <c r="Q3766" s="214" t="s">
        <v>385</v>
      </c>
      <c r="R3766" s="214">
        <v>531.1</v>
      </c>
      <c r="S3766" s="215"/>
    </row>
    <row r="3767" spans="16:19">
      <c r="P3767" s="214" t="s">
        <v>385</v>
      </c>
      <c r="Q3767" s="214" t="s">
        <v>385</v>
      </c>
      <c r="R3767" s="214">
        <v>531.1</v>
      </c>
      <c r="S3767" s="215"/>
    </row>
    <row r="3768" spans="16:19">
      <c r="P3768" s="214" t="s">
        <v>385</v>
      </c>
      <c r="Q3768" s="214" t="s">
        <v>385</v>
      </c>
      <c r="R3768" s="214">
        <v>531.1</v>
      </c>
      <c r="S3768" s="215"/>
    </row>
    <row r="3769" spans="16:19">
      <c r="P3769" s="214" t="s">
        <v>385</v>
      </c>
      <c r="Q3769" s="214" t="s">
        <v>385</v>
      </c>
      <c r="R3769" s="214">
        <v>531.1</v>
      </c>
      <c r="S3769" s="215"/>
    </row>
    <row r="3770" spans="16:19">
      <c r="P3770" s="214" t="s">
        <v>385</v>
      </c>
      <c r="Q3770" s="214" t="s">
        <v>385</v>
      </c>
      <c r="R3770" s="214">
        <v>531.1</v>
      </c>
      <c r="S3770" s="215"/>
    </row>
    <row r="3771" spans="16:19">
      <c r="P3771" s="214" t="s">
        <v>385</v>
      </c>
      <c r="Q3771" s="214" t="s">
        <v>385</v>
      </c>
      <c r="R3771" s="214">
        <v>531.1</v>
      </c>
      <c r="S3771" s="215"/>
    </row>
    <row r="3772" spans="16:19">
      <c r="P3772" s="214" t="s">
        <v>385</v>
      </c>
      <c r="Q3772" s="214" t="s">
        <v>385</v>
      </c>
      <c r="R3772" s="214">
        <v>531.1</v>
      </c>
      <c r="S3772" s="215"/>
    </row>
    <row r="3773" spans="16:19">
      <c r="P3773" s="214" t="s">
        <v>385</v>
      </c>
      <c r="Q3773" s="214" t="s">
        <v>385</v>
      </c>
      <c r="R3773" s="214">
        <v>531.1</v>
      </c>
      <c r="S3773" s="215"/>
    </row>
    <row r="3774" spans="16:19">
      <c r="P3774" s="214" t="s">
        <v>385</v>
      </c>
      <c r="Q3774" s="214" t="s">
        <v>385</v>
      </c>
      <c r="R3774" s="214">
        <v>531.1</v>
      </c>
      <c r="S3774" s="215"/>
    </row>
    <row r="3775" spans="16:19">
      <c r="P3775" s="214" t="s">
        <v>385</v>
      </c>
      <c r="Q3775" s="214" t="s">
        <v>385</v>
      </c>
      <c r="R3775" s="214">
        <v>531.1</v>
      </c>
      <c r="S3775" s="215"/>
    </row>
    <row r="3776" spans="16:19">
      <c r="P3776" s="214" t="s">
        <v>385</v>
      </c>
      <c r="Q3776" s="214" t="s">
        <v>385</v>
      </c>
      <c r="R3776" s="214">
        <v>531.1</v>
      </c>
      <c r="S3776" s="215"/>
    </row>
    <row r="3777" spans="16:19">
      <c r="P3777" s="214" t="s">
        <v>385</v>
      </c>
      <c r="Q3777" s="214" t="s">
        <v>385</v>
      </c>
      <c r="R3777" s="214">
        <v>531.1</v>
      </c>
      <c r="S3777" s="215"/>
    </row>
    <row r="3778" spans="16:19">
      <c r="P3778" s="214" t="s">
        <v>385</v>
      </c>
      <c r="Q3778" s="214" t="s">
        <v>385</v>
      </c>
      <c r="R3778" s="214">
        <v>531.1</v>
      </c>
      <c r="S3778" s="215"/>
    </row>
    <row r="3779" spans="16:19">
      <c r="P3779" s="214" t="s">
        <v>385</v>
      </c>
      <c r="Q3779" s="214" t="s">
        <v>385</v>
      </c>
      <c r="R3779" s="214">
        <v>531.1</v>
      </c>
      <c r="S3779" s="215"/>
    </row>
    <row r="3780" spans="16:19">
      <c r="P3780" s="214" t="s">
        <v>385</v>
      </c>
      <c r="Q3780" s="214" t="s">
        <v>385</v>
      </c>
      <c r="R3780" s="214">
        <v>531.1</v>
      </c>
      <c r="S3780" s="215"/>
    </row>
    <row r="3781" spans="16:19">
      <c r="P3781" s="214" t="s">
        <v>385</v>
      </c>
      <c r="Q3781" s="214" t="s">
        <v>385</v>
      </c>
      <c r="R3781" s="214">
        <v>531.1</v>
      </c>
      <c r="S3781" s="215"/>
    </row>
    <row r="3782" spans="16:19">
      <c r="P3782" s="214" t="s">
        <v>385</v>
      </c>
      <c r="Q3782" s="214" t="s">
        <v>385</v>
      </c>
      <c r="R3782" s="214">
        <v>531.1</v>
      </c>
      <c r="S3782" s="215"/>
    </row>
    <row r="3783" spans="16:19">
      <c r="P3783" s="214" t="s">
        <v>385</v>
      </c>
      <c r="Q3783" s="214" t="s">
        <v>385</v>
      </c>
      <c r="R3783" s="214">
        <v>531.1</v>
      </c>
      <c r="S3783" s="215"/>
    </row>
    <row r="3784" spans="16:19">
      <c r="P3784" s="214" t="s">
        <v>385</v>
      </c>
      <c r="Q3784" s="214" t="s">
        <v>385</v>
      </c>
      <c r="R3784" s="214">
        <v>531.1</v>
      </c>
      <c r="S3784" s="215"/>
    </row>
    <row r="3785" spans="16:19">
      <c r="P3785" s="214" t="s">
        <v>385</v>
      </c>
      <c r="Q3785" s="214" t="s">
        <v>385</v>
      </c>
      <c r="R3785" s="214">
        <v>531.1</v>
      </c>
      <c r="S3785" s="215"/>
    </row>
    <row r="3786" spans="16:19">
      <c r="P3786" s="214" t="s">
        <v>385</v>
      </c>
      <c r="Q3786" s="214" t="s">
        <v>385</v>
      </c>
      <c r="R3786" s="214">
        <v>531.1</v>
      </c>
      <c r="S3786" s="215"/>
    </row>
    <row r="3787" spans="16:19">
      <c r="P3787" s="214" t="s">
        <v>385</v>
      </c>
      <c r="Q3787" s="214" t="s">
        <v>385</v>
      </c>
      <c r="R3787" s="214">
        <v>531.1</v>
      </c>
      <c r="S3787" s="215"/>
    </row>
    <row r="3788" spans="16:19">
      <c r="P3788" s="214" t="s">
        <v>385</v>
      </c>
      <c r="Q3788" s="214" t="s">
        <v>385</v>
      </c>
      <c r="R3788" s="214">
        <v>539.70000000000005</v>
      </c>
      <c r="S3788" s="215"/>
    </row>
    <row r="3789" spans="16:19">
      <c r="P3789" s="214" t="s">
        <v>385</v>
      </c>
      <c r="Q3789" s="214" t="s">
        <v>385</v>
      </c>
      <c r="R3789" s="214">
        <v>539.70000000000005</v>
      </c>
      <c r="S3789" s="215"/>
    </row>
    <row r="3790" spans="16:19">
      <c r="P3790" s="214" t="s">
        <v>385</v>
      </c>
      <c r="Q3790" s="214" t="s">
        <v>385</v>
      </c>
      <c r="R3790" s="214">
        <v>539.70000000000005</v>
      </c>
      <c r="S3790" s="215"/>
    </row>
    <row r="3791" spans="16:19">
      <c r="P3791" s="214" t="s">
        <v>385</v>
      </c>
      <c r="Q3791" s="214" t="s">
        <v>385</v>
      </c>
      <c r="R3791" s="214">
        <v>539.70000000000005</v>
      </c>
      <c r="S3791" s="215"/>
    </row>
    <row r="3792" spans="16:19">
      <c r="P3792" s="214" t="s">
        <v>385</v>
      </c>
      <c r="Q3792" s="214" t="s">
        <v>385</v>
      </c>
      <c r="R3792" s="214">
        <v>539.70000000000005</v>
      </c>
      <c r="S3792" s="215"/>
    </row>
    <row r="3793" spans="16:19">
      <c r="P3793" s="214" t="s">
        <v>385</v>
      </c>
      <c r="Q3793" s="214" t="s">
        <v>385</v>
      </c>
      <c r="R3793" s="214">
        <v>539.70000000000005</v>
      </c>
      <c r="S3793" s="215"/>
    </row>
    <row r="3794" spans="16:19">
      <c r="P3794" s="214" t="s">
        <v>385</v>
      </c>
      <c r="Q3794" s="214" t="s">
        <v>385</v>
      </c>
      <c r="R3794" s="214">
        <v>539.70000000000005</v>
      </c>
      <c r="S3794" s="215"/>
    </row>
    <row r="3795" spans="16:19">
      <c r="P3795" s="214" t="s">
        <v>385</v>
      </c>
      <c r="Q3795" s="214" t="s">
        <v>385</v>
      </c>
      <c r="R3795" s="214">
        <v>539.70000000000005</v>
      </c>
      <c r="S3795" s="215"/>
    </row>
    <row r="3796" spans="16:19">
      <c r="P3796" s="214" t="s">
        <v>385</v>
      </c>
      <c r="Q3796" s="214" t="s">
        <v>385</v>
      </c>
      <c r="R3796" s="214">
        <v>539.70000000000005</v>
      </c>
      <c r="S3796" s="215"/>
    </row>
    <row r="3797" spans="16:19">
      <c r="P3797" s="214" t="s">
        <v>385</v>
      </c>
      <c r="Q3797" s="214" t="s">
        <v>385</v>
      </c>
      <c r="R3797" s="214">
        <v>539.70000000000005</v>
      </c>
      <c r="S3797" s="215"/>
    </row>
    <row r="3798" spans="16:19">
      <c r="P3798" s="214" t="s">
        <v>385</v>
      </c>
      <c r="Q3798" s="214" t="s">
        <v>385</v>
      </c>
      <c r="R3798" s="214">
        <v>539.70000000000005</v>
      </c>
      <c r="S3798" s="215"/>
    </row>
    <row r="3799" spans="16:19">
      <c r="P3799" s="214" t="s">
        <v>385</v>
      </c>
      <c r="Q3799" s="214" t="s">
        <v>385</v>
      </c>
      <c r="R3799" s="214">
        <v>539.70000000000005</v>
      </c>
      <c r="S3799" s="215"/>
    </row>
    <row r="3800" spans="16:19">
      <c r="P3800" s="214" t="s">
        <v>385</v>
      </c>
      <c r="Q3800" s="214" t="s">
        <v>385</v>
      </c>
      <c r="R3800" s="214">
        <v>539.70000000000005</v>
      </c>
      <c r="S3800" s="215"/>
    </row>
    <row r="3801" spans="16:19">
      <c r="P3801" s="214" t="s">
        <v>385</v>
      </c>
      <c r="Q3801" s="214" t="s">
        <v>385</v>
      </c>
      <c r="R3801" s="214">
        <v>539.70000000000005</v>
      </c>
      <c r="S3801" s="215"/>
    </row>
    <row r="3802" spans="16:19">
      <c r="P3802" s="214" t="s">
        <v>385</v>
      </c>
      <c r="Q3802" s="214" t="s">
        <v>385</v>
      </c>
      <c r="R3802" s="214">
        <v>539.70000000000005</v>
      </c>
      <c r="S3802" s="215"/>
    </row>
    <row r="3803" spans="16:19">
      <c r="P3803" s="214" t="s">
        <v>385</v>
      </c>
      <c r="Q3803" s="214" t="s">
        <v>385</v>
      </c>
      <c r="R3803" s="214">
        <v>539.70000000000005</v>
      </c>
      <c r="S3803" s="215"/>
    </row>
    <row r="3804" spans="16:19">
      <c r="P3804" s="214" t="s">
        <v>385</v>
      </c>
      <c r="Q3804" s="214" t="s">
        <v>385</v>
      </c>
      <c r="R3804" s="214">
        <v>539.70000000000005</v>
      </c>
      <c r="S3804" s="215"/>
    </row>
    <row r="3805" spans="16:19">
      <c r="P3805" s="214" t="s">
        <v>385</v>
      </c>
      <c r="Q3805" s="214" t="s">
        <v>385</v>
      </c>
      <c r="R3805" s="214">
        <v>539.70000000000005</v>
      </c>
      <c r="S3805" s="215"/>
    </row>
    <row r="3806" spans="16:19">
      <c r="P3806" s="214" t="s">
        <v>385</v>
      </c>
      <c r="Q3806" s="214" t="s">
        <v>385</v>
      </c>
      <c r="R3806" s="214">
        <v>539.70000000000005</v>
      </c>
      <c r="S3806" s="215"/>
    </row>
    <row r="3807" spans="16:19">
      <c r="P3807" s="214" t="s">
        <v>385</v>
      </c>
      <c r="Q3807" s="214" t="s">
        <v>385</v>
      </c>
      <c r="R3807" s="214">
        <v>539.70000000000005</v>
      </c>
      <c r="S3807" s="215"/>
    </row>
    <row r="3808" spans="16:19">
      <c r="P3808" s="214" t="s">
        <v>385</v>
      </c>
      <c r="Q3808" s="214" t="s">
        <v>385</v>
      </c>
      <c r="R3808" s="214">
        <v>539.70000000000005</v>
      </c>
      <c r="S3808" s="215"/>
    </row>
    <row r="3809" spans="16:19">
      <c r="P3809" s="214" t="s">
        <v>385</v>
      </c>
      <c r="Q3809" s="214" t="s">
        <v>385</v>
      </c>
      <c r="R3809" s="214">
        <v>543.9</v>
      </c>
      <c r="S3809" s="215"/>
    </row>
    <row r="3810" spans="16:19">
      <c r="P3810" s="214" t="s">
        <v>385</v>
      </c>
      <c r="Q3810" s="214" t="s">
        <v>385</v>
      </c>
      <c r="R3810" s="214">
        <v>543.9</v>
      </c>
      <c r="S3810" s="215"/>
    </row>
    <row r="3811" spans="16:19">
      <c r="P3811" s="214" t="s">
        <v>385</v>
      </c>
      <c r="Q3811" s="214" t="s">
        <v>385</v>
      </c>
      <c r="R3811" s="214">
        <v>543.9</v>
      </c>
      <c r="S3811" s="215"/>
    </row>
    <row r="3812" spans="16:19">
      <c r="P3812" s="214" t="s">
        <v>385</v>
      </c>
      <c r="Q3812" s="214" t="s">
        <v>385</v>
      </c>
      <c r="R3812" s="214">
        <v>543.9</v>
      </c>
      <c r="S3812" s="215"/>
    </row>
    <row r="3813" spans="16:19">
      <c r="P3813" s="214" t="s">
        <v>385</v>
      </c>
      <c r="Q3813" s="214" t="s">
        <v>385</v>
      </c>
      <c r="R3813" s="214">
        <v>543.9</v>
      </c>
      <c r="S3813" s="215"/>
    </row>
    <row r="3814" spans="16:19">
      <c r="P3814" s="214" t="s">
        <v>385</v>
      </c>
      <c r="Q3814" s="214" t="s">
        <v>385</v>
      </c>
      <c r="R3814" s="214">
        <v>543.9</v>
      </c>
      <c r="S3814" s="215"/>
    </row>
    <row r="3815" spans="16:19">
      <c r="P3815" s="214" t="s">
        <v>385</v>
      </c>
      <c r="Q3815" s="214" t="s">
        <v>385</v>
      </c>
      <c r="R3815" s="214">
        <v>543.9</v>
      </c>
      <c r="S3815" s="215"/>
    </row>
    <row r="3816" spans="16:19">
      <c r="P3816" s="214" t="s">
        <v>385</v>
      </c>
      <c r="Q3816" s="214" t="s">
        <v>385</v>
      </c>
      <c r="R3816" s="214">
        <v>543.9</v>
      </c>
      <c r="S3816" s="215"/>
    </row>
    <row r="3817" spans="16:19">
      <c r="P3817" s="214" t="s">
        <v>385</v>
      </c>
      <c r="Q3817" s="214" t="s">
        <v>385</v>
      </c>
      <c r="R3817" s="214">
        <v>543.9</v>
      </c>
      <c r="S3817" s="215"/>
    </row>
    <row r="3818" spans="16:19">
      <c r="P3818" s="214" t="s">
        <v>385</v>
      </c>
      <c r="Q3818" s="214" t="s">
        <v>385</v>
      </c>
      <c r="R3818" s="214">
        <v>543.9</v>
      </c>
      <c r="S3818" s="215"/>
    </row>
    <row r="3819" spans="16:19">
      <c r="P3819" s="214" t="s">
        <v>385</v>
      </c>
      <c r="Q3819" s="214" t="s">
        <v>385</v>
      </c>
      <c r="R3819" s="214">
        <v>543.9</v>
      </c>
      <c r="S3819" s="215"/>
    </row>
    <row r="3820" spans="16:19">
      <c r="P3820" s="214" t="s">
        <v>385</v>
      </c>
      <c r="Q3820" s="214" t="s">
        <v>385</v>
      </c>
      <c r="R3820" s="214">
        <v>543.9</v>
      </c>
      <c r="S3820" s="215"/>
    </row>
    <row r="3821" spans="16:19">
      <c r="P3821" s="214" t="s">
        <v>385</v>
      </c>
      <c r="Q3821" s="214" t="s">
        <v>385</v>
      </c>
      <c r="R3821" s="214">
        <v>543.9</v>
      </c>
      <c r="S3821" s="215"/>
    </row>
    <row r="3822" spans="16:19">
      <c r="P3822" s="214" t="s">
        <v>385</v>
      </c>
      <c r="Q3822" s="214" t="s">
        <v>385</v>
      </c>
      <c r="R3822" s="214">
        <v>543.9</v>
      </c>
      <c r="S3822" s="215"/>
    </row>
    <row r="3823" spans="16:19">
      <c r="P3823" s="214" t="s">
        <v>385</v>
      </c>
      <c r="Q3823" s="214" t="s">
        <v>385</v>
      </c>
      <c r="R3823" s="214">
        <v>543.9</v>
      </c>
      <c r="S3823" s="215"/>
    </row>
    <row r="3824" spans="16:19">
      <c r="P3824" s="214" t="s">
        <v>385</v>
      </c>
      <c r="Q3824" s="214" t="s">
        <v>385</v>
      </c>
      <c r="R3824" s="214">
        <v>543.9</v>
      </c>
      <c r="S3824" s="215"/>
    </row>
    <row r="3825" spans="16:19">
      <c r="P3825" s="214" t="s">
        <v>385</v>
      </c>
      <c r="Q3825" s="214" t="s">
        <v>385</v>
      </c>
      <c r="R3825" s="214">
        <v>543.9</v>
      </c>
      <c r="S3825" s="215"/>
    </row>
    <row r="3826" spans="16:19">
      <c r="P3826" s="214" t="s">
        <v>385</v>
      </c>
      <c r="Q3826" s="214" t="s">
        <v>385</v>
      </c>
      <c r="R3826" s="214">
        <v>543.9</v>
      </c>
      <c r="S3826" s="215"/>
    </row>
    <row r="3827" spans="16:19">
      <c r="P3827" s="214" t="s">
        <v>385</v>
      </c>
      <c r="Q3827" s="214" t="s">
        <v>385</v>
      </c>
      <c r="R3827" s="214">
        <v>543.9</v>
      </c>
      <c r="S3827" s="215"/>
    </row>
    <row r="3828" spans="16:19">
      <c r="P3828" s="214" t="s">
        <v>385</v>
      </c>
      <c r="Q3828" s="214" t="s">
        <v>385</v>
      </c>
      <c r="R3828" s="214">
        <v>543.9</v>
      </c>
      <c r="S3828" s="215"/>
    </row>
    <row r="3829" spans="16:19">
      <c r="P3829" s="214" t="s">
        <v>385</v>
      </c>
      <c r="Q3829" s="214" t="s">
        <v>385</v>
      </c>
      <c r="R3829" s="214">
        <v>560.6</v>
      </c>
      <c r="S3829" s="215"/>
    </row>
    <row r="3830" spans="16:19">
      <c r="P3830" s="214" t="s">
        <v>385</v>
      </c>
      <c r="Q3830" s="214" t="s">
        <v>385</v>
      </c>
      <c r="R3830" s="214">
        <v>560.6</v>
      </c>
      <c r="S3830" s="215"/>
    </row>
    <row r="3831" spans="16:19">
      <c r="P3831" s="214" t="s">
        <v>385</v>
      </c>
      <c r="Q3831" s="214" t="s">
        <v>385</v>
      </c>
      <c r="R3831" s="214">
        <v>560.6</v>
      </c>
      <c r="S3831" s="215"/>
    </row>
    <row r="3832" spans="16:19">
      <c r="P3832" s="214" t="s">
        <v>385</v>
      </c>
      <c r="Q3832" s="214" t="s">
        <v>385</v>
      </c>
      <c r="R3832" s="214">
        <v>560.6</v>
      </c>
      <c r="S3832" s="215"/>
    </row>
    <row r="3833" spans="16:19">
      <c r="P3833" s="214" t="s">
        <v>385</v>
      </c>
      <c r="Q3833" s="214" t="s">
        <v>385</v>
      </c>
      <c r="R3833" s="214">
        <v>560.6</v>
      </c>
      <c r="S3833" s="215"/>
    </row>
    <row r="3834" spans="16:19">
      <c r="P3834" s="214" t="s">
        <v>385</v>
      </c>
      <c r="Q3834" s="214" t="s">
        <v>385</v>
      </c>
      <c r="R3834" s="214">
        <v>560.6</v>
      </c>
      <c r="S3834" s="215"/>
    </row>
    <row r="3835" spans="16:19">
      <c r="P3835" s="214" t="s">
        <v>385</v>
      </c>
      <c r="Q3835" s="214" t="s">
        <v>385</v>
      </c>
      <c r="R3835" s="214">
        <v>560.6</v>
      </c>
      <c r="S3835" s="215"/>
    </row>
    <row r="3836" spans="16:19">
      <c r="P3836" s="214" t="s">
        <v>385</v>
      </c>
      <c r="Q3836" s="214" t="s">
        <v>385</v>
      </c>
      <c r="R3836" s="214">
        <v>560.6</v>
      </c>
      <c r="S3836" s="215"/>
    </row>
    <row r="3837" spans="16:19">
      <c r="P3837" s="214" t="s">
        <v>385</v>
      </c>
      <c r="Q3837" s="214" t="s">
        <v>385</v>
      </c>
      <c r="R3837" s="214">
        <v>560.6</v>
      </c>
      <c r="S3837" s="215"/>
    </row>
    <row r="3838" spans="16:19">
      <c r="P3838" s="214" t="s">
        <v>385</v>
      </c>
      <c r="Q3838" s="214" t="s">
        <v>385</v>
      </c>
      <c r="R3838" s="214">
        <v>560.6</v>
      </c>
      <c r="S3838" s="215"/>
    </row>
    <row r="3839" spans="16:19">
      <c r="P3839" s="214" t="s">
        <v>385</v>
      </c>
      <c r="Q3839" s="214" t="s">
        <v>385</v>
      </c>
      <c r="R3839" s="214">
        <v>560.6</v>
      </c>
      <c r="S3839" s="215"/>
    </row>
    <row r="3840" spans="16:19">
      <c r="P3840" s="214" t="s">
        <v>385</v>
      </c>
      <c r="Q3840" s="214" t="s">
        <v>385</v>
      </c>
      <c r="R3840" s="214">
        <v>560.6</v>
      </c>
      <c r="S3840" s="215"/>
    </row>
    <row r="3841" spans="16:19">
      <c r="P3841" s="214" t="s">
        <v>385</v>
      </c>
      <c r="Q3841" s="214" t="s">
        <v>385</v>
      </c>
      <c r="R3841" s="214">
        <v>560.6</v>
      </c>
      <c r="S3841" s="215"/>
    </row>
    <row r="3842" spans="16:19">
      <c r="P3842" s="214" t="s">
        <v>385</v>
      </c>
      <c r="Q3842" s="214" t="s">
        <v>385</v>
      </c>
      <c r="R3842" s="214">
        <v>560.6</v>
      </c>
      <c r="S3842" s="215"/>
    </row>
    <row r="3843" spans="16:19">
      <c r="P3843" s="214" t="s">
        <v>385</v>
      </c>
      <c r="Q3843" s="214" t="s">
        <v>385</v>
      </c>
      <c r="R3843" s="214">
        <v>560.6</v>
      </c>
      <c r="S3843" s="215"/>
    </row>
    <row r="3844" spans="16:19">
      <c r="P3844" s="214" t="s">
        <v>385</v>
      </c>
      <c r="Q3844" s="214" t="s">
        <v>385</v>
      </c>
      <c r="R3844" s="214">
        <v>560.6</v>
      </c>
      <c r="S3844" s="215"/>
    </row>
    <row r="3845" spans="16:19">
      <c r="P3845" s="214" t="s">
        <v>385</v>
      </c>
      <c r="Q3845" s="214" t="s">
        <v>385</v>
      </c>
      <c r="R3845" s="214">
        <v>560.6</v>
      </c>
      <c r="S3845" s="215"/>
    </row>
    <row r="3846" spans="16:19">
      <c r="P3846" s="214" t="s">
        <v>385</v>
      </c>
      <c r="Q3846" s="214" t="s">
        <v>385</v>
      </c>
      <c r="R3846" s="214">
        <v>560.6</v>
      </c>
      <c r="S3846" s="215"/>
    </row>
    <row r="3847" spans="16:19">
      <c r="P3847" s="214" t="s">
        <v>385</v>
      </c>
      <c r="Q3847" s="214" t="s">
        <v>385</v>
      </c>
      <c r="R3847" s="214">
        <v>560.6</v>
      </c>
      <c r="S3847" s="215"/>
    </row>
    <row r="3848" spans="16:19">
      <c r="P3848" s="214" t="s">
        <v>385</v>
      </c>
      <c r="Q3848" s="214" t="s">
        <v>385</v>
      </c>
      <c r="R3848" s="214">
        <v>560.6</v>
      </c>
      <c r="S3848" s="215"/>
    </row>
    <row r="3849" spans="16:19">
      <c r="P3849" s="214" t="s">
        <v>385</v>
      </c>
      <c r="Q3849" s="214" t="s">
        <v>385</v>
      </c>
      <c r="R3849" s="214">
        <v>560.6</v>
      </c>
      <c r="S3849" s="215"/>
    </row>
    <row r="3850" spans="16:19">
      <c r="P3850" s="214" t="s">
        <v>385</v>
      </c>
      <c r="Q3850" s="214" t="s">
        <v>385</v>
      </c>
      <c r="R3850" s="214">
        <v>560.6</v>
      </c>
      <c r="S3850" s="215"/>
    </row>
  </sheetData>
  <phoneticPr fontId="6" type="noConversion"/>
  <pageMargins left="0.7" right="0.7" top="0.75" bottom="0.75" header="0.3" footer="0.3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0.499984740745262"/>
  </sheetPr>
  <dimension ref="A1:L128"/>
  <sheetViews>
    <sheetView zoomScale="85" zoomScaleNormal="85" workbookViewId="0">
      <pane ySplit="2" topLeftCell="A76" activePane="bottomLeft" state="frozen"/>
      <selection activeCell="A3" sqref="A3"/>
      <selection pane="bottomLeft" activeCell="F81" sqref="F81"/>
    </sheetView>
  </sheetViews>
  <sheetFormatPr defaultColWidth="18.21875" defaultRowHeight="15.75"/>
  <cols>
    <col min="1" max="1" width="24" style="168" bestFit="1" customWidth="1"/>
    <col min="2" max="3" width="3.5546875" style="168" bestFit="1" customWidth="1"/>
    <col min="4" max="4" width="18.21875" style="168"/>
    <col min="5" max="5" width="56.88671875" style="168" bestFit="1" customWidth="1"/>
    <col min="6" max="6" width="6.21875" style="168" bestFit="1" customWidth="1"/>
    <col min="7" max="7" width="10.77734375" style="168" bestFit="1" customWidth="1"/>
    <col min="8" max="8" width="10.6640625" style="168" bestFit="1" customWidth="1"/>
    <col min="9" max="9" width="9.109375" style="168" bestFit="1" customWidth="1"/>
    <col min="10" max="10" width="11.77734375" style="168" bestFit="1" customWidth="1"/>
    <col min="11" max="11" width="14" style="168" bestFit="1" customWidth="1"/>
    <col min="12" max="12" width="17.33203125" style="168" bestFit="1" customWidth="1"/>
    <col min="13" max="16384" width="18.21875" style="168"/>
  </cols>
  <sheetData>
    <row r="1" spans="1:12" s="163" customFormat="1" ht="29.25" thickTop="1" thickBot="1">
      <c r="A1" s="162" t="s">
        <v>261</v>
      </c>
      <c r="E1" s="162" t="s">
        <v>260</v>
      </c>
      <c r="G1" s="164" t="s">
        <v>273</v>
      </c>
      <c r="H1" s="165">
        <f>tbl_dt[WeeklyStart]</f>
        <v>45180</v>
      </c>
      <c r="I1" s="164" t="s">
        <v>274</v>
      </c>
      <c r="J1" s="165">
        <f>tbl_dt[WeeklyDate]+5</f>
        <v>45192</v>
      </c>
    </row>
    <row r="2" spans="1:12" s="167" customFormat="1" ht="16.5" thickTop="1">
      <c r="A2" s="166" t="s">
        <v>436</v>
      </c>
      <c r="B2" s="166"/>
      <c r="C2" s="166"/>
      <c r="D2" s="166"/>
      <c r="E2" s="166" t="s">
        <v>437</v>
      </c>
      <c r="F2" s="166"/>
      <c r="G2" s="166" t="s">
        <v>438</v>
      </c>
      <c r="H2" s="166" t="s">
        <v>439</v>
      </c>
      <c r="I2" s="166" t="s">
        <v>440</v>
      </c>
      <c r="J2" s="166" t="s">
        <v>441</v>
      </c>
      <c r="K2" s="166" t="s">
        <v>442</v>
      </c>
      <c r="L2" s="166" t="s">
        <v>443</v>
      </c>
    </row>
    <row r="3" spans="1:12">
      <c r="A3" s="193" t="s">
        <v>564</v>
      </c>
      <c r="B3" s="193" t="s">
        <v>565</v>
      </c>
      <c r="C3" s="193" t="s">
        <v>566</v>
      </c>
      <c r="D3" s="193"/>
      <c r="E3" s="193" t="s">
        <v>567</v>
      </c>
      <c r="F3" s="193" t="s">
        <v>568</v>
      </c>
      <c r="G3" s="193" t="s">
        <v>525</v>
      </c>
      <c r="H3" s="194">
        <v>3.6299999999999999E-2</v>
      </c>
      <c r="I3" s="194">
        <v>3.5499999999999997E-2</v>
      </c>
      <c r="J3" s="193" t="s">
        <v>525</v>
      </c>
      <c r="K3" s="193">
        <v>0</v>
      </c>
      <c r="L3" s="193" t="s">
        <v>569</v>
      </c>
    </row>
    <row r="4" spans="1:12">
      <c r="A4" s="193" t="s">
        <v>570</v>
      </c>
      <c r="B4" s="193" t="s">
        <v>565</v>
      </c>
      <c r="C4" s="193" t="s">
        <v>571</v>
      </c>
      <c r="D4" s="193"/>
      <c r="E4" s="193" t="s">
        <v>572</v>
      </c>
      <c r="F4" s="193" t="s">
        <v>568</v>
      </c>
      <c r="G4" s="193">
        <v>91.5</v>
      </c>
      <c r="H4" s="193">
        <v>91.3</v>
      </c>
      <c r="I4" s="193">
        <v>91.9</v>
      </c>
      <c r="J4" s="193" t="s">
        <v>525</v>
      </c>
      <c r="K4" s="193">
        <v>60</v>
      </c>
      <c r="L4" s="193" t="s">
        <v>573</v>
      </c>
    </row>
    <row r="5" spans="1:12">
      <c r="A5" s="193" t="s">
        <v>574</v>
      </c>
      <c r="B5" s="193" t="s">
        <v>565</v>
      </c>
      <c r="C5" s="193" t="s">
        <v>575</v>
      </c>
      <c r="D5" s="193"/>
      <c r="E5" s="193" t="s">
        <v>576</v>
      </c>
      <c r="F5" s="193"/>
      <c r="G5" s="193"/>
      <c r="H5" s="193"/>
      <c r="I5" s="193"/>
      <c r="J5" s="193"/>
      <c r="K5" s="193">
        <v>0</v>
      </c>
      <c r="L5" s="193"/>
    </row>
    <row r="6" spans="1:12">
      <c r="A6" s="193" t="s">
        <v>577</v>
      </c>
      <c r="B6" s="193" t="s">
        <v>565</v>
      </c>
      <c r="C6" s="193" t="s">
        <v>578</v>
      </c>
      <c r="D6" s="193"/>
      <c r="E6" s="193" t="s">
        <v>579</v>
      </c>
      <c r="F6" s="216">
        <v>39692</v>
      </c>
      <c r="G6" s="193" t="s">
        <v>525</v>
      </c>
      <c r="H6" s="194">
        <v>-8.0000000000000002E-3</v>
      </c>
      <c r="I6" s="194">
        <v>-2.9000000000000001E-2</v>
      </c>
      <c r="J6" s="193" t="s">
        <v>525</v>
      </c>
      <c r="K6" s="193">
        <v>90.769199999999998</v>
      </c>
      <c r="L6" s="193" t="s">
        <v>580</v>
      </c>
    </row>
    <row r="7" spans="1:12">
      <c r="A7" s="193" t="s">
        <v>581</v>
      </c>
      <c r="B7" s="193" t="s">
        <v>565</v>
      </c>
      <c r="C7" s="193" t="s">
        <v>582</v>
      </c>
      <c r="D7" s="193"/>
      <c r="E7" s="193" t="s">
        <v>583</v>
      </c>
      <c r="F7" s="193" t="s">
        <v>568</v>
      </c>
      <c r="G7" s="194">
        <v>6.0000000000000001E-3</v>
      </c>
      <c r="H7" s="194">
        <v>6.0000000000000001E-3</v>
      </c>
      <c r="I7" s="194">
        <v>2E-3</v>
      </c>
      <c r="J7" s="193" t="s">
        <v>525</v>
      </c>
      <c r="K7" s="193">
        <v>96.923100000000005</v>
      </c>
      <c r="L7" s="193" t="s">
        <v>584</v>
      </c>
    </row>
    <row r="8" spans="1:12">
      <c r="A8" s="193" t="s">
        <v>581</v>
      </c>
      <c r="B8" s="193" t="s">
        <v>565</v>
      </c>
      <c r="C8" s="193" t="s">
        <v>585</v>
      </c>
      <c r="D8" s="193"/>
      <c r="E8" s="193" t="s">
        <v>586</v>
      </c>
      <c r="F8" s="193" t="s">
        <v>568</v>
      </c>
      <c r="G8" s="194">
        <v>2E-3</v>
      </c>
      <c r="H8" s="194">
        <v>3.0000000000000001E-3</v>
      </c>
      <c r="I8" s="194">
        <v>2E-3</v>
      </c>
      <c r="J8" s="193" t="s">
        <v>525</v>
      </c>
      <c r="K8" s="193">
        <v>77.538499999999999</v>
      </c>
      <c r="L8" s="193" t="s">
        <v>587</v>
      </c>
    </row>
    <row r="9" spans="1:12">
      <c r="A9" s="193" t="s">
        <v>581</v>
      </c>
      <c r="B9" s="193" t="s">
        <v>565</v>
      </c>
      <c r="C9" s="193" t="s">
        <v>588</v>
      </c>
      <c r="D9" s="193"/>
      <c r="E9" s="193" t="s">
        <v>589</v>
      </c>
      <c r="F9" s="193" t="s">
        <v>568</v>
      </c>
      <c r="G9" s="194">
        <v>3.5999999999999997E-2</v>
      </c>
      <c r="H9" s="194">
        <v>3.6999999999999998E-2</v>
      </c>
      <c r="I9" s="194">
        <v>3.2000000000000001E-2</v>
      </c>
      <c r="J9" s="193" t="s">
        <v>525</v>
      </c>
      <c r="K9" s="193">
        <v>94.615399999999994</v>
      </c>
      <c r="L9" s="193" t="s">
        <v>590</v>
      </c>
    </row>
    <row r="10" spans="1:12">
      <c r="A10" s="193" t="s">
        <v>581</v>
      </c>
      <c r="B10" s="193" t="s">
        <v>565</v>
      </c>
      <c r="C10" s="193" t="s">
        <v>591</v>
      </c>
      <c r="D10" s="193"/>
      <c r="E10" s="193" t="s">
        <v>592</v>
      </c>
      <c r="F10" s="193" t="s">
        <v>568</v>
      </c>
      <c r="G10" s="194">
        <v>4.2999999999999997E-2</v>
      </c>
      <c r="H10" s="194">
        <v>4.2999999999999997E-2</v>
      </c>
      <c r="I10" s="194">
        <v>4.7E-2</v>
      </c>
      <c r="J10" s="193" t="s">
        <v>525</v>
      </c>
      <c r="K10" s="193">
        <v>67.692300000000003</v>
      </c>
      <c r="L10" s="193" t="s">
        <v>593</v>
      </c>
    </row>
    <row r="11" spans="1:12">
      <c r="A11" s="193" t="s">
        <v>581</v>
      </c>
      <c r="B11" s="193" t="s">
        <v>565</v>
      </c>
      <c r="C11" s="193" t="s">
        <v>594</v>
      </c>
      <c r="D11" s="193"/>
      <c r="E11" s="193" t="s">
        <v>595</v>
      </c>
      <c r="F11" s="193" t="s">
        <v>568</v>
      </c>
      <c r="G11" s="193">
        <v>306.976</v>
      </c>
      <c r="H11" s="193">
        <v>307.02600000000001</v>
      </c>
      <c r="I11" s="193">
        <v>305.69099999999997</v>
      </c>
      <c r="J11" s="193" t="s">
        <v>525</v>
      </c>
      <c r="K11" s="193">
        <v>40</v>
      </c>
      <c r="L11" s="193" t="s">
        <v>596</v>
      </c>
    </row>
    <row r="12" spans="1:12">
      <c r="A12" s="193" t="s">
        <v>581</v>
      </c>
      <c r="B12" s="193" t="s">
        <v>565</v>
      </c>
      <c r="C12" s="193" t="s">
        <v>597</v>
      </c>
      <c r="D12" s="193"/>
      <c r="E12" s="193" t="s">
        <v>598</v>
      </c>
      <c r="F12" s="193" t="s">
        <v>568</v>
      </c>
      <c r="G12" s="193">
        <v>309.38099999999997</v>
      </c>
      <c r="H12" s="193">
        <v>309.661</v>
      </c>
      <c r="I12" s="193">
        <v>308.80099999999999</v>
      </c>
      <c r="J12" s="193" t="s">
        <v>525</v>
      </c>
      <c r="K12" s="193">
        <v>46.153799999999997</v>
      </c>
      <c r="L12" s="193" t="s">
        <v>599</v>
      </c>
    </row>
    <row r="13" spans="1:12">
      <c r="A13" s="193" t="s">
        <v>581</v>
      </c>
      <c r="B13" s="193" t="s">
        <v>565</v>
      </c>
      <c r="C13" s="193" t="s">
        <v>600</v>
      </c>
      <c r="D13" s="193"/>
      <c r="E13" s="193" t="s">
        <v>601</v>
      </c>
      <c r="F13" s="193" t="s">
        <v>568</v>
      </c>
      <c r="G13" s="193" t="s">
        <v>525</v>
      </c>
      <c r="H13" s="194">
        <v>5.0000000000000001E-3</v>
      </c>
      <c r="I13" s="194">
        <v>1.0999999999999999E-2</v>
      </c>
      <c r="J13" s="193" t="s">
        <v>525</v>
      </c>
      <c r="K13" s="193">
        <v>10.7692</v>
      </c>
      <c r="L13" s="193" t="s">
        <v>602</v>
      </c>
    </row>
    <row r="14" spans="1:12">
      <c r="A14" s="193" t="s">
        <v>581</v>
      </c>
      <c r="B14" s="193" t="s">
        <v>565</v>
      </c>
      <c r="C14" s="193" t="s">
        <v>603</v>
      </c>
      <c r="D14" s="193"/>
      <c r="E14" s="193" t="s">
        <v>604</v>
      </c>
      <c r="F14" s="193" t="s">
        <v>568</v>
      </c>
      <c r="G14" s="193" t="s">
        <v>525</v>
      </c>
      <c r="H14" s="194">
        <v>3.0000000000000001E-3</v>
      </c>
      <c r="I14" s="194">
        <v>2E-3</v>
      </c>
      <c r="J14" s="193" t="s">
        <v>525</v>
      </c>
      <c r="K14" s="193">
        <v>15.384600000000001</v>
      </c>
      <c r="L14" s="193" t="s">
        <v>605</v>
      </c>
    </row>
    <row r="15" spans="1:12">
      <c r="A15" s="193" t="s">
        <v>606</v>
      </c>
      <c r="B15" s="193" t="s">
        <v>565</v>
      </c>
      <c r="C15" s="193" t="s">
        <v>607</v>
      </c>
      <c r="D15" s="193"/>
      <c r="E15" s="193" t="s">
        <v>608</v>
      </c>
      <c r="F15" s="193" t="s">
        <v>568</v>
      </c>
      <c r="G15" s="193" t="s">
        <v>609</v>
      </c>
      <c r="H15" s="193" t="s">
        <v>610</v>
      </c>
      <c r="I15" s="193" t="s">
        <v>611</v>
      </c>
      <c r="J15" s="193" t="s">
        <v>525</v>
      </c>
      <c r="K15" s="193">
        <v>73.076899999999995</v>
      </c>
      <c r="L15" s="193" t="s">
        <v>612</v>
      </c>
    </row>
    <row r="16" spans="1:12">
      <c r="A16" s="193" t="s">
        <v>613</v>
      </c>
      <c r="B16" s="193" t="s">
        <v>565</v>
      </c>
      <c r="C16" s="193" t="s">
        <v>614</v>
      </c>
      <c r="D16" s="193"/>
      <c r="E16" s="193" t="s">
        <v>615</v>
      </c>
      <c r="F16" s="193" t="s">
        <v>568</v>
      </c>
      <c r="G16" s="194">
        <v>1E-3</v>
      </c>
      <c r="H16" s="194">
        <v>6.0000000000000001E-3</v>
      </c>
      <c r="I16" s="194">
        <v>7.0000000000000001E-3</v>
      </c>
      <c r="J16" s="194">
        <v>5.0000000000000001E-3</v>
      </c>
      <c r="K16" s="193">
        <v>93.076899999999995</v>
      </c>
      <c r="L16" s="193" t="s">
        <v>616</v>
      </c>
    </row>
    <row r="17" spans="1:12">
      <c r="A17" s="193" t="s">
        <v>613</v>
      </c>
      <c r="B17" s="193" t="s">
        <v>565</v>
      </c>
      <c r="C17" s="193" t="s">
        <v>617</v>
      </c>
      <c r="D17" s="193"/>
      <c r="E17" s="193" t="s">
        <v>618</v>
      </c>
      <c r="F17" s="193" t="s">
        <v>568</v>
      </c>
      <c r="G17" s="194">
        <v>4.0000000000000001E-3</v>
      </c>
      <c r="H17" s="194">
        <v>6.0000000000000001E-3</v>
      </c>
      <c r="I17" s="194">
        <v>0.01</v>
      </c>
      <c r="J17" s="194">
        <v>7.0000000000000001E-3</v>
      </c>
      <c r="K17" s="193">
        <v>65.153800000000004</v>
      </c>
      <c r="L17" s="193" t="s">
        <v>619</v>
      </c>
    </row>
    <row r="18" spans="1:12">
      <c r="A18" s="193" t="s">
        <v>613</v>
      </c>
      <c r="B18" s="193" t="s">
        <v>565</v>
      </c>
      <c r="C18" s="193" t="s">
        <v>620</v>
      </c>
      <c r="D18" s="193"/>
      <c r="E18" s="193" t="s">
        <v>621</v>
      </c>
      <c r="F18" s="193" t="s">
        <v>568</v>
      </c>
      <c r="G18" s="194">
        <v>-1E-3</v>
      </c>
      <c r="H18" s="194">
        <v>2E-3</v>
      </c>
      <c r="I18" s="194">
        <v>0.01</v>
      </c>
      <c r="J18" s="194">
        <v>7.0000000000000001E-3</v>
      </c>
      <c r="K18" s="193">
        <v>57.692300000000003</v>
      </c>
      <c r="L18" s="193" t="s">
        <v>622</v>
      </c>
    </row>
    <row r="19" spans="1:12">
      <c r="A19" s="193" t="s">
        <v>613</v>
      </c>
      <c r="B19" s="193" t="s">
        <v>565</v>
      </c>
      <c r="C19" s="193" t="s">
        <v>623</v>
      </c>
      <c r="D19" s="193"/>
      <c r="E19" s="193" t="s">
        <v>624</v>
      </c>
      <c r="F19" s="193" t="s">
        <v>568</v>
      </c>
      <c r="G19" s="194">
        <v>-1E-3</v>
      </c>
      <c r="H19" s="194">
        <v>1E-3</v>
      </c>
      <c r="I19" s="194">
        <v>0.01</v>
      </c>
      <c r="J19" s="194">
        <v>7.0000000000000001E-3</v>
      </c>
      <c r="K19" s="193">
        <v>24.615400000000001</v>
      </c>
      <c r="L19" s="193" t="s">
        <v>625</v>
      </c>
    </row>
    <row r="20" spans="1:12">
      <c r="A20" s="193" t="s">
        <v>613</v>
      </c>
      <c r="B20" s="193" t="s">
        <v>565</v>
      </c>
      <c r="C20" s="193" t="s">
        <v>626</v>
      </c>
      <c r="D20" s="193"/>
      <c r="E20" s="193" t="s">
        <v>627</v>
      </c>
      <c r="F20" s="216">
        <v>40057</v>
      </c>
      <c r="G20" s="193" t="s">
        <v>628</v>
      </c>
      <c r="H20" s="193" t="s">
        <v>1290</v>
      </c>
      <c r="I20" s="193" t="s">
        <v>629</v>
      </c>
      <c r="J20" s="193" t="s">
        <v>1291</v>
      </c>
      <c r="K20" s="193">
        <v>98.461500000000001</v>
      </c>
      <c r="L20" s="193" t="s">
        <v>630</v>
      </c>
    </row>
    <row r="21" spans="1:12">
      <c r="A21" s="193" t="s">
        <v>613</v>
      </c>
      <c r="B21" s="193" t="s">
        <v>565</v>
      </c>
      <c r="C21" s="193" t="s">
        <v>631</v>
      </c>
      <c r="D21" s="193"/>
      <c r="E21" s="193" t="s">
        <v>632</v>
      </c>
      <c r="F21" s="216">
        <v>37500</v>
      </c>
      <c r="G21" s="193" t="s">
        <v>1292</v>
      </c>
      <c r="H21" s="193" t="s">
        <v>1293</v>
      </c>
      <c r="I21" s="193" t="s">
        <v>633</v>
      </c>
      <c r="J21" s="193" t="s">
        <v>1294</v>
      </c>
      <c r="K21" s="193">
        <v>68.923100000000005</v>
      </c>
      <c r="L21" s="193" t="s">
        <v>634</v>
      </c>
    </row>
    <row r="22" spans="1:12">
      <c r="A22" s="193" t="s">
        <v>613</v>
      </c>
      <c r="B22" s="193" t="s">
        <v>565</v>
      </c>
      <c r="C22" s="193" t="s">
        <v>635</v>
      </c>
      <c r="D22" s="193"/>
      <c r="E22" s="193" t="s">
        <v>636</v>
      </c>
      <c r="F22" s="193" t="s">
        <v>568</v>
      </c>
      <c r="G22" s="194">
        <v>4.0000000000000001E-3</v>
      </c>
      <c r="H22" s="194">
        <v>7.0000000000000001E-3</v>
      </c>
      <c r="I22" s="194">
        <v>3.0000000000000001E-3</v>
      </c>
      <c r="J22" s="194">
        <v>4.0000000000000001E-3</v>
      </c>
      <c r="K22" s="193">
        <v>86.923100000000005</v>
      </c>
      <c r="L22" s="193" t="s">
        <v>637</v>
      </c>
    </row>
    <row r="23" spans="1:12">
      <c r="A23" s="193" t="s">
        <v>613</v>
      </c>
      <c r="B23" s="193" t="s">
        <v>565</v>
      </c>
      <c r="C23" s="193" t="s">
        <v>638</v>
      </c>
      <c r="D23" s="193"/>
      <c r="E23" s="193" t="s">
        <v>639</v>
      </c>
      <c r="F23" s="193" t="s">
        <v>568</v>
      </c>
      <c r="G23" s="194">
        <v>2E-3</v>
      </c>
      <c r="H23" s="194">
        <v>2E-3</v>
      </c>
      <c r="I23" s="194">
        <v>3.0000000000000001E-3</v>
      </c>
      <c r="J23" s="194">
        <v>4.0000000000000001E-3</v>
      </c>
      <c r="K23" s="193">
        <v>66.923100000000005</v>
      </c>
      <c r="L23" s="193" t="s">
        <v>640</v>
      </c>
    </row>
    <row r="24" spans="1:12">
      <c r="A24" s="193" t="s">
        <v>613</v>
      </c>
      <c r="B24" s="193" t="s">
        <v>565</v>
      </c>
      <c r="C24" s="193" t="s">
        <v>641</v>
      </c>
      <c r="D24" s="193"/>
      <c r="E24" s="193" t="s">
        <v>642</v>
      </c>
      <c r="F24" s="193" t="s">
        <v>568</v>
      </c>
      <c r="G24" s="194">
        <v>2E-3</v>
      </c>
      <c r="H24" s="194">
        <v>3.0000000000000001E-3</v>
      </c>
      <c r="I24" s="194">
        <v>2E-3</v>
      </c>
      <c r="J24" s="194">
        <v>3.0000000000000001E-3</v>
      </c>
      <c r="K24" s="193">
        <v>17.692299999999999</v>
      </c>
      <c r="L24" s="193" t="s">
        <v>643</v>
      </c>
    </row>
    <row r="25" spans="1:12">
      <c r="A25" s="193" t="s">
        <v>613</v>
      </c>
      <c r="B25" s="193" t="s">
        <v>565</v>
      </c>
      <c r="C25" s="193" t="s">
        <v>644</v>
      </c>
      <c r="D25" s="193"/>
      <c r="E25" s="193" t="s">
        <v>645</v>
      </c>
      <c r="F25" s="193" t="s">
        <v>568</v>
      </c>
      <c r="G25" s="194">
        <v>1.2999999999999999E-2</v>
      </c>
      <c r="H25" s="194">
        <v>1.6E-2</v>
      </c>
      <c r="I25" s="194">
        <v>8.0000000000000002E-3</v>
      </c>
      <c r="J25" s="193" t="s">
        <v>525</v>
      </c>
      <c r="K25" s="193">
        <v>69.230800000000002</v>
      </c>
      <c r="L25" s="193" t="s">
        <v>646</v>
      </c>
    </row>
    <row r="26" spans="1:12">
      <c r="A26" s="193" t="s">
        <v>613</v>
      </c>
      <c r="B26" s="193" t="s">
        <v>565</v>
      </c>
      <c r="C26" s="193" t="s">
        <v>647</v>
      </c>
      <c r="D26" s="193"/>
      <c r="E26" s="193" t="s">
        <v>648</v>
      </c>
      <c r="F26" s="193" t="s">
        <v>568</v>
      </c>
      <c r="G26" s="194">
        <v>2.1999999999999999E-2</v>
      </c>
      <c r="H26" s="194">
        <v>2.1999999999999999E-2</v>
      </c>
      <c r="I26" s="194">
        <v>2.4E-2</v>
      </c>
      <c r="J26" s="193" t="s">
        <v>525</v>
      </c>
      <c r="K26" s="193">
        <v>66.153800000000004</v>
      </c>
      <c r="L26" s="193" t="s">
        <v>649</v>
      </c>
    </row>
    <row r="27" spans="1:12">
      <c r="A27" s="193" t="s">
        <v>613</v>
      </c>
      <c r="B27" s="193" t="s">
        <v>565</v>
      </c>
      <c r="C27" s="193" t="s">
        <v>650</v>
      </c>
      <c r="D27" s="193"/>
      <c r="E27" s="193" t="s">
        <v>651</v>
      </c>
      <c r="F27" s="193" t="s">
        <v>568</v>
      </c>
      <c r="G27" s="194">
        <v>2.7E-2</v>
      </c>
      <c r="H27" s="194">
        <v>0.03</v>
      </c>
      <c r="I27" s="194">
        <v>2.7E-2</v>
      </c>
      <c r="J27" s="194">
        <v>2.9000000000000001E-2</v>
      </c>
      <c r="K27" s="193">
        <v>16.1538</v>
      </c>
      <c r="L27" s="193" t="s">
        <v>652</v>
      </c>
    </row>
    <row r="28" spans="1:12">
      <c r="A28" s="193" t="s">
        <v>653</v>
      </c>
      <c r="B28" s="193" t="s">
        <v>565</v>
      </c>
      <c r="C28" s="193" t="s">
        <v>654</v>
      </c>
      <c r="D28" s="193"/>
      <c r="E28" s="193" t="s">
        <v>655</v>
      </c>
      <c r="F28" s="193" t="s">
        <v>656</v>
      </c>
      <c r="G28" s="194">
        <v>1E-3</v>
      </c>
      <c r="H28" s="194">
        <v>0</v>
      </c>
      <c r="I28" s="194">
        <v>0</v>
      </c>
      <c r="J28" s="194">
        <v>-1E-3</v>
      </c>
      <c r="K28" s="193">
        <v>36.923099999999998</v>
      </c>
      <c r="L28" s="193" t="s">
        <v>657</v>
      </c>
    </row>
    <row r="29" spans="1:12">
      <c r="A29" s="193" t="s">
        <v>658</v>
      </c>
      <c r="B29" s="193" t="s">
        <v>565</v>
      </c>
      <c r="C29" s="193" t="s">
        <v>659</v>
      </c>
      <c r="D29" s="193"/>
      <c r="E29" s="193" t="s">
        <v>660</v>
      </c>
      <c r="F29" s="193" t="s">
        <v>568</v>
      </c>
      <c r="G29" s="194">
        <v>3.0000000000000001E-3</v>
      </c>
      <c r="H29" s="194">
        <v>5.0000000000000001E-3</v>
      </c>
      <c r="I29" s="194">
        <v>4.0000000000000001E-3</v>
      </c>
      <c r="J29" s="194">
        <v>1E-3</v>
      </c>
      <c r="K29" s="193">
        <v>76.923100000000005</v>
      </c>
      <c r="L29" s="193" t="s">
        <v>661</v>
      </c>
    </row>
    <row r="30" spans="1:12">
      <c r="A30" s="193" t="s">
        <v>658</v>
      </c>
      <c r="B30" s="193" t="s">
        <v>565</v>
      </c>
      <c r="C30" s="193" t="s">
        <v>662</v>
      </c>
      <c r="D30" s="193"/>
      <c r="E30" s="193" t="s">
        <v>663</v>
      </c>
      <c r="F30" s="193" t="s">
        <v>568</v>
      </c>
      <c r="G30" s="194">
        <v>0</v>
      </c>
      <c r="H30" s="194">
        <v>0</v>
      </c>
      <c r="I30" s="194">
        <v>0</v>
      </c>
      <c r="J30" s="193" t="s">
        <v>525</v>
      </c>
      <c r="K30" s="193">
        <v>6.9230799999999997</v>
      </c>
      <c r="L30" s="193" t="s">
        <v>664</v>
      </c>
    </row>
    <row r="31" spans="1:12">
      <c r="A31" s="193" t="s">
        <v>658</v>
      </c>
      <c r="B31" s="193" t="s">
        <v>565</v>
      </c>
      <c r="C31" s="193" t="s">
        <v>665</v>
      </c>
      <c r="D31" s="193"/>
      <c r="E31" s="193" t="s">
        <v>666</v>
      </c>
      <c r="F31" s="193" t="s">
        <v>568</v>
      </c>
      <c r="G31" s="194">
        <v>-2.9000000000000001E-2</v>
      </c>
      <c r="H31" s="194">
        <v>-0.03</v>
      </c>
      <c r="I31" s="194">
        <v>-4.3999999999999997E-2</v>
      </c>
      <c r="J31" s="194">
        <v>-4.5999999999999999E-2</v>
      </c>
      <c r="K31" s="193">
        <v>35.384599999999999</v>
      </c>
      <c r="L31" s="193" t="s">
        <v>667</v>
      </c>
    </row>
    <row r="32" spans="1:12">
      <c r="A32" s="193" t="s">
        <v>658</v>
      </c>
      <c r="B32" s="193" t="s">
        <v>565</v>
      </c>
      <c r="C32" s="193" t="s">
        <v>668</v>
      </c>
      <c r="D32" s="193"/>
      <c r="E32" s="193" t="s">
        <v>669</v>
      </c>
      <c r="F32" s="193" t="s">
        <v>568</v>
      </c>
      <c r="G32" s="194">
        <v>4.0000000000000001E-3</v>
      </c>
      <c r="H32" s="194">
        <v>1.2999999999999999E-2</v>
      </c>
      <c r="I32" s="194">
        <v>7.0000000000000001E-3</v>
      </c>
      <c r="J32" s="194">
        <v>5.0000000000000001E-3</v>
      </c>
      <c r="K32" s="193">
        <v>14.615399999999999</v>
      </c>
      <c r="L32" s="193" t="s">
        <v>670</v>
      </c>
    </row>
    <row r="33" spans="1:12">
      <c r="A33" s="193" t="s">
        <v>658</v>
      </c>
      <c r="B33" s="193" t="s">
        <v>565</v>
      </c>
      <c r="C33" s="193" t="s">
        <v>671</v>
      </c>
      <c r="D33" s="193"/>
      <c r="E33" s="193" t="s">
        <v>672</v>
      </c>
      <c r="F33" s="193" t="s">
        <v>568</v>
      </c>
      <c r="G33" s="194">
        <v>-6.8000000000000005E-2</v>
      </c>
      <c r="H33" s="194">
        <v>-5.5E-2</v>
      </c>
      <c r="I33" s="194">
        <v>-7.9000000000000001E-2</v>
      </c>
      <c r="J33" s="194">
        <v>-0.08</v>
      </c>
      <c r="K33" s="193">
        <v>13.8462</v>
      </c>
      <c r="L33" s="193" t="s">
        <v>673</v>
      </c>
    </row>
    <row r="34" spans="1:12">
      <c r="A34" s="193" t="s">
        <v>658</v>
      </c>
      <c r="B34" s="193" t="s">
        <v>565</v>
      </c>
      <c r="C34" s="193" t="s">
        <v>674</v>
      </c>
      <c r="D34" s="193"/>
      <c r="E34" s="193" t="s">
        <v>675</v>
      </c>
      <c r="F34" s="193" t="s">
        <v>676</v>
      </c>
      <c r="G34" s="193">
        <v>-10</v>
      </c>
      <c r="H34" s="193">
        <v>1.9</v>
      </c>
      <c r="I34" s="193">
        <v>-19</v>
      </c>
      <c r="J34" s="193" t="s">
        <v>525</v>
      </c>
      <c r="K34" s="193">
        <v>83.076899999999995</v>
      </c>
      <c r="L34" s="193" t="s">
        <v>677</v>
      </c>
    </row>
    <row r="35" spans="1:12">
      <c r="A35" s="193" t="s">
        <v>678</v>
      </c>
      <c r="B35" s="193" t="s">
        <v>565</v>
      </c>
      <c r="C35" s="193" t="s">
        <v>679</v>
      </c>
      <c r="D35" s="193"/>
      <c r="E35" s="193" t="s">
        <v>680</v>
      </c>
      <c r="F35" s="193" t="s">
        <v>568</v>
      </c>
      <c r="G35" s="194">
        <v>1E-3</v>
      </c>
      <c r="H35" s="194">
        <v>4.0000000000000001E-3</v>
      </c>
      <c r="I35" s="194">
        <v>0.01</v>
      </c>
      <c r="J35" s="194">
        <v>7.0000000000000001E-3</v>
      </c>
      <c r="K35" s="193">
        <v>87.692300000000003</v>
      </c>
      <c r="L35" s="193" t="s">
        <v>681</v>
      </c>
    </row>
    <row r="36" spans="1:12">
      <c r="A36" s="193" t="s">
        <v>678</v>
      </c>
      <c r="B36" s="193" t="s">
        <v>565</v>
      </c>
      <c r="C36" s="193" t="s">
        <v>682</v>
      </c>
      <c r="D36" s="193"/>
      <c r="E36" s="193" t="s">
        <v>683</v>
      </c>
      <c r="F36" s="193" t="s">
        <v>568</v>
      </c>
      <c r="G36" s="194">
        <v>0.79300000000000004</v>
      </c>
      <c r="H36" s="194">
        <v>0.79700000000000004</v>
      </c>
      <c r="I36" s="194">
        <v>0.79300000000000004</v>
      </c>
      <c r="J36" s="194">
        <v>0.79500000000000004</v>
      </c>
      <c r="K36" s="193">
        <v>61.384599999999999</v>
      </c>
      <c r="L36" s="193" t="s">
        <v>684</v>
      </c>
    </row>
    <row r="37" spans="1:12">
      <c r="A37" s="193" t="s">
        <v>678</v>
      </c>
      <c r="B37" s="193" t="s">
        <v>565</v>
      </c>
      <c r="C37" s="193" t="s">
        <v>685</v>
      </c>
      <c r="D37" s="193"/>
      <c r="E37" s="193" t="s">
        <v>686</v>
      </c>
      <c r="F37" s="193" t="s">
        <v>568</v>
      </c>
      <c r="G37" s="194">
        <v>1E-3</v>
      </c>
      <c r="H37" s="194">
        <v>1E-3</v>
      </c>
      <c r="I37" s="194">
        <v>5.0000000000000001E-3</v>
      </c>
      <c r="J37" s="194">
        <v>4.0000000000000001E-3</v>
      </c>
      <c r="K37" s="193">
        <v>20.769200000000001</v>
      </c>
      <c r="L37" s="193" t="s">
        <v>687</v>
      </c>
    </row>
    <row r="38" spans="1:12">
      <c r="A38" s="193" t="s">
        <v>688</v>
      </c>
      <c r="B38" s="193" t="s">
        <v>565</v>
      </c>
      <c r="C38" s="193" t="s">
        <v>689</v>
      </c>
      <c r="D38" s="193"/>
      <c r="E38" s="193" t="s">
        <v>690</v>
      </c>
      <c r="F38" s="193" t="s">
        <v>691</v>
      </c>
      <c r="G38" s="193">
        <v>69</v>
      </c>
      <c r="H38" s="193">
        <v>67.7</v>
      </c>
      <c r="I38" s="193">
        <v>69.5</v>
      </c>
      <c r="J38" s="193" t="s">
        <v>525</v>
      </c>
      <c r="K38" s="193">
        <v>93.846199999999996</v>
      </c>
      <c r="L38" s="193" t="s">
        <v>692</v>
      </c>
    </row>
    <row r="39" spans="1:12">
      <c r="A39" s="193" t="s">
        <v>688</v>
      </c>
      <c r="B39" s="193" t="s">
        <v>565</v>
      </c>
      <c r="C39" s="193" t="s">
        <v>693</v>
      </c>
      <c r="D39" s="193"/>
      <c r="E39" s="193" t="s">
        <v>694</v>
      </c>
      <c r="F39" s="193" t="s">
        <v>691</v>
      </c>
      <c r="G39" s="193">
        <v>74.8</v>
      </c>
      <c r="H39" s="193">
        <v>69.8</v>
      </c>
      <c r="I39" s="193">
        <v>75.7</v>
      </c>
      <c r="J39" s="193" t="s">
        <v>525</v>
      </c>
      <c r="K39" s="193">
        <v>19.230799999999999</v>
      </c>
      <c r="L39" s="193" t="s">
        <v>695</v>
      </c>
    </row>
    <row r="40" spans="1:12">
      <c r="A40" s="193" t="s">
        <v>688</v>
      </c>
      <c r="B40" s="193" t="s">
        <v>565</v>
      </c>
      <c r="C40" s="193" t="s">
        <v>696</v>
      </c>
      <c r="D40" s="193"/>
      <c r="E40" s="193" t="s">
        <v>697</v>
      </c>
      <c r="F40" s="193" t="s">
        <v>691</v>
      </c>
      <c r="G40" s="193">
        <v>65</v>
      </c>
      <c r="H40" s="193">
        <v>66.3</v>
      </c>
      <c r="I40" s="193">
        <v>65.5</v>
      </c>
      <c r="J40" s="193" t="s">
        <v>525</v>
      </c>
      <c r="K40" s="193">
        <v>21.538499999999999</v>
      </c>
      <c r="L40" s="193" t="s">
        <v>698</v>
      </c>
    </row>
    <row r="41" spans="1:12">
      <c r="A41" s="193" t="s">
        <v>688</v>
      </c>
      <c r="B41" s="193" t="s">
        <v>565</v>
      </c>
      <c r="C41" s="193" t="s">
        <v>699</v>
      </c>
      <c r="D41" s="193"/>
      <c r="E41" s="193" t="s">
        <v>700</v>
      </c>
      <c r="F41" s="193" t="s">
        <v>691</v>
      </c>
      <c r="G41" s="194">
        <v>3.5000000000000003E-2</v>
      </c>
      <c r="H41" s="194">
        <v>3.1E-2</v>
      </c>
      <c r="I41" s="194">
        <v>3.5000000000000003E-2</v>
      </c>
      <c r="J41" s="193" t="s">
        <v>525</v>
      </c>
      <c r="K41" s="193">
        <v>25.384599999999999</v>
      </c>
      <c r="L41" s="193" t="s">
        <v>701</v>
      </c>
    </row>
    <row r="42" spans="1:12">
      <c r="A42" s="193" t="s">
        <v>688</v>
      </c>
      <c r="B42" s="193" t="s">
        <v>565</v>
      </c>
      <c r="C42" s="193" t="s">
        <v>702</v>
      </c>
      <c r="D42" s="193"/>
      <c r="E42" s="193" t="s">
        <v>703</v>
      </c>
      <c r="F42" s="193" t="s">
        <v>691</v>
      </c>
      <c r="G42" s="194">
        <v>0.03</v>
      </c>
      <c r="H42" s="194">
        <v>2.7E-2</v>
      </c>
      <c r="I42" s="194">
        <v>0.03</v>
      </c>
      <c r="J42" s="193" t="s">
        <v>525</v>
      </c>
      <c r="K42" s="193">
        <v>23.076899999999998</v>
      </c>
      <c r="L42" s="193" t="s">
        <v>704</v>
      </c>
    </row>
    <row r="43" spans="1:12">
      <c r="A43" s="193" t="s">
        <v>705</v>
      </c>
      <c r="B43" s="193" t="s">
        <v>565</v>
      </c>
      <c r="C43" s="193" t="s">
        <v>706</v>
      </c>
      <c r="D43" s="193"/>
      <c r="E43" s="193" t="s">
        <v>707</v>
      </c>
      <c r="F43" s="193" t="s">
        <v>676</v>
      </c>
      <c r="G43" s="193" t="s">
        <v>525</v>
      </c>
      <c r="H43" s="193" t="s">
        <v>525</v>
      </c>
      <c r="I43" s="193">
        <v>0.6</v>
      </c>
      <c r="J43" s="193" t="s">
        <v>525</v>
      </c>
      <c r="K43" s="193">
        <v>2.30769</v>
      </c>
      <c r="L43" s="193" t="s">
        <v>708</v>
      </c>
    </row>
    <row r="44" spans="1:12">
      <c r="A44" s="193" t="s">
        <v>709</v>
      </c>
      <c r="B44" s="193" t="s">
        <v>565</v>
      </c>
      <c r="C44" s="193" t="s">
        <v>710</v>
      </c>
      <c r="D44" s="193"/>
      <c r="E44" s="193" t="s">
        <v>711</v>
      </c>
      <c r="F44" s="193" t="s">
        <v>676</v>
      </c>
      <c r="G44" s="193">
        <v>49</v>
      </c>
      <c r="H44" s="193" t="s">
        <v>525</v>
      </c>
      <c r="I44" s="193">
        <v>50</v>
      </c>
      <c r="J44" s="193" t="s">
        <v>525</v>
      </c>
      <c r="K44" s="193">
        <v>44.615400000000001</v>
      </c>
      <c r="L44" s="193" t="s">
        <v>712</v>
      </c>
    </row>
    <row r="45" spans="1:12">
      <c r="A45" s="193" t="s">
        <v>713</v>
      </c>
      <c r="B45" s="193" t="s">
        <v>565</v>
      </c>
      <c r="C45" s="193" t="s">
        <v>714</v>
      </c>
      <c r="D45" s="193"/>
      <c r="E45" s="193" t="s">
        <v>715</v>
      </c>
      <c r="F45" s="193" t="s">
        <v>656</v>
      </c>
      <c r="G45" s="193" t="s">
        <v>525</v>
      </c>
      <c r="H45" s="193" t="s">
        <v>525</v>
      </c>
      <c r="I45" s="193" t="s">
        <v>716</v>
      </c>
      <c r="J45" s="193" t="s">
        <v>525</v>
      </c>
      <c r="K45" s="193">
        <v>70</v>
      </c>
      <c r="L45" s="193" t="s">
        <v>717</v>
      </c>
    </row>
    <row r="46" spans="1:12">
      <c r="A46" s="193" t="s">
        <v>713</v>
      </c>
      <c r="B46" s="193" t="s">
        <v>565</v>
      </c>
      <c r="C46" s="193" t="s">
        <v>718</v>
      </c>
      <c r="D46" s="193"/>
      <c r="E46" s="193" t="s">
        <v>719</v>
      </c>
      <c r="F46" s="193" t="s">
        <v>656</v>
      </c>
      <c r="G46" s="193" t="s">
        <v>525</v>
      </c>
      <c r="H46" s="193" t="s">
        <v>525</v>
      </c>
      <c r="I46" s="193" t="s">
        <v>720</v>
      </c>
      <c r="J46" s="193" t="s">
        <v>525</v>
      </c>
      <c r="K46" s="193">
        <v>63.076900000000002</v>
      </c>
      <c r="L46" s="193" t="s">
        <v>721</v>
      </c>
    </row>
    <row r="47" spans="1:12">
      <c r="A47" s="193" t="s">
        <v>722</v>
      </c>
      <c r="B47" s="193" t="s">
        <v>565</v>
      </c>
      <c r="C47" s="193" t="s">
        <v>723</v>
      </c>
      <c r="D47" s="193"/>
      <c r="E47" s="193" t="s">
        <v>729</v>
      </c>
      <c r="F47" s="193" t="s">
        <v>568</v>
      </c>
      <c r="G47" s="193" t="s">
        <v>1295</v>
      </c>
      <c r="H47" s="193" t="s">
        <v>525</v>
      </c>
      <c r="I47" s="193" t="s">
        <v>731</v>
      </c>
      <c r="J47" s="193" t="s">
        <v>525</v>
      </c>
      <c r="K47" s="193">
        <v>89.230800000000002</v>
      </c>
      <c r="L47" s="193" t="s">
        <v>732</v>
      </c>
    </row>
    <row r="48" spans="1:12">
      <c r="A48" s="193" t="s">
        <v>722</v>
      </c>
      <c r="B48" s="193" t="s">
        <v>565</v>
      </c>
      <c r="C48" s="193" t="s">
        <v>728</v>
      </c>
      <c r="D48" s="193"/>
      <c r="E48" s="193" t="s">
        <v>734</v>
      </c>
      <c r="F48" s="193" t="s">
        <v>568</v>
      </c>
      <c r="G48" s="194">
        <v>-0.01</v>
      </c>
      <c r="H48" s="193" t="s">
        <v>525</v>
      </c>
      <c r="I48" s="194">
        <v>3.9E-2</v>
      </c>
      <c r="J48" s="193" t="s">
        <v>525</v>
      </c>
      <c r="K48" s="193">
        <v>32.307699999999997</v>
      </c>
      <c r="L48" s="193" t="s">
        <v>735</v>
      </c>
    </row>
    <row r="49" spans="1:12">
      <c r="A49" s="193" t="s">
        <v>722</v>
      </c>
      <c r="B49" s="193" t="s">
        <v>565</v>
      </c>
      <c r="C49" s="193" t="s">
        <v>733</v>
      </c>
      <c r="D49" s="193"/>
      <c r="E49" s="193" t="s">
        <v>724</v>
      </c>
      <c r="F49" s="193" t="s">
        <v>568</v>
      </c>
      <c r="G49" s="193" t="s">
        <v>730</v>
      </c>
      <c r="H49" s="193" t="s">
        <v>525</v>
      </c>
      <c r="I49" s="193" t="s">
        <v>725</v>
      </c>
      <c r="J49" s="193" t="s">
        <v>726</v>
      </c>
      <c r="K49" s="193">
        <v>62.461500000000001</v>
      </c>
      <c r="L49" s="193" t="s">
        <v>727</v>
      </c>
    </row>
    <row r="50" spans="1:12">
      <c r="A50" s="193" t="s">
        <v>722</v>
      </c>
      <c r="B50" s="193" t="s">
        <v>565</v>
      </c>
      <c r="C50" s="193" t="s">
        <v>736</v>
      </c>
      <c r="D50" s="193"/>
      <c r="E50" s="193" t="s">
        <v>737</v>
      </c>
      <c r="F50" s="193" t="s">
        <v>568</v>
      </c>
      <c r="G50" s="194">
        <v>-2E-3</v>
      </c>
      <c r="H50" s="193" t="s">
        <v>525</v>
      </c>
      <c r="I50" s="194">
        <v>1E-3</v>
      </c>
      <c r="J50" s="193" t="s">
        <v>525</v>
      </c>
      <c r="K50" s="193">
        <v>30</v>
      </c>
      <c r="L50" s="193" t="s">
        <v>738</v>
      </c>
    </row>
    <row r="51" spans="1:12">
      <c r="A51" s="193" t="s">
        <v>739</v>
      </c>
      <c r="B51" s="193" t="s">
        <v>565</v>
      </c>
      <c r="C51" s="193" t="s">
        <v>740</v>
      </c>
      <c r="D51" s="193"/>
      <c r="E51" s="193" t="s">
        <v>579</v>
      </c>
      <c r="F51" s="216">
        <v>42248</v>
      </c>
      <c r="G51" s="193" t="s">
        <v>525</v>
      </c>
      <c r="H51" s="193" t="s">
        <v>525</v>
      </c>
      <c r="I51" s="194">
        <v>-8.0000000000000002E-3</v>
      </c>
      <c r="J51" s="193" t="s">
        <v>525</v>
      </c>
      <c r="K51" s="193">
        <v>90.769199999999998</v>
      </c>
      <c r="L51" s="193" t="s">
        <v>580</v>
      </c>
    </row>
    <row r="52" spans="1:12">
      <c r="A52" s="193" t="s">
        <v>741</v>
      </c>
      <c r="B52" s="193" t="s">
        <v>565</v>
      </c>
      <c r="C52" s="193" t="s">
        <v>742</v>
      </c>
      <c r="D52" s="193"/>
      <c r="E52" s="193" t="s">
        <v>743</v>
      </c>
      <c r="F52" s="216">
        <v>44075</v>
      </c>
      <c r="G52" s="194">
        <v>5.5E-2</v>
      </c>
      <c r="H52" s="193" t="s">
        <v>525</v>
      </c>
      <c r="I52" s="194">
        <v>5.5E-2</v>
      </c>
      <c r="J52" s="193" t="s">
        <v>525</v>
      </c>
      <c r="K52" s="193">
        <v>97.692300000000003</v>
      </c>
      <c r="L52" s="193" t="s">
        <v>744</v>
      </c>
    </row>
    <row r="53" spans="1:12">
      <c r="A53" s="193" t="s">
        <v>741</v>
      </c>
      <c r="B53" s="193" t="s">
        <v>565</v>
      </c>
      <c r="C53" s="193" t="s">
        <v>745</v>
      </c>
      <c r="D53" s="193"/>
      <c r="E53" s="193" t="s">
        <v>746</v>
      </c>
      <c r="F53" s="216">
        <v>44075</v>
      </c>
      <c r="G53" s="194">
        <v>5.2499999999999998E-2</v>
      </c>
      <c r="H53" s="193" t="s">
        <v>525</v>
      </c>
      <c r="I53" s="194">
        <v>5.2499999999999998E-2</v>
      </c>
      <c r="J53" s="193" t="s">
        <v>525</v>
      </c>
      <c r="K53" s="193">
        <v>59.230800000000002</v>
      </c>
      <c r="L53" s="193" t="s">
        <v>747</v>
      </c>
    </row>
    <row r="54" spans="1:12">
      <c r="A54" s="193" t="s">
        <v>741</v>
      </c>
      <c r="B54" s="193" t="s">
        <v>565</v>
      </c>
      <c r="C54" s="193" t="s">
        <v>748</v>
      </c>
      <c r="D54" s="193"/>
      <c r="E54" s="193" t="s">
        <v>749</v>
      </c>
      <c r="F54" s="216">
        <v>44440</v>
      </c>
      <c r="G54" s="194">
        <v>5.3999999999999999E-2</v>
      </c>
      <c r="H54" s="193" t="s">
        <v>525</v>
      </c>
      <c r="I54" s="194">
        <v>5.3999999999999999E-2</v>
      </c>
      <c r="J54" s="193" t="s">
        <v>525</v>
      </c>
      <c r="K54" s="193">
        <v>9.2307699999999997</v>
      </c>
      <c r="L54" s="193" t="s">
        <v>750</v>
      </c>
    </row>
    <row r="55" spans="1:12">
      <c r="A55" s="193" t="s">
        <v>751</v>
      </c>
      <c r="B55" s="193" t="s">
        <v>565</v>
      </c>
      <c r="C55" s="193" t="s">
        <v>752</v>
      </c>
      <c r="D55" s="193"/>
      <c r="E55" s="193" t="s">
        <v>753</v>
      </c>
      <c r="F55" s="193" t="s">
        <v>754</v>
      </c>
      <c r="G55" s="193" t="s">
        <v>1296</v>
      </c>
      <c r="H55" s="193" t="s">
        <v>525</v>
      </c>
      <c r="I55" s="193" t="s">
        <v>755</v>
      </c>
      <c r="J55" s="193" t="s">
        <v>525</v>
      </c>
      <c r="K55" s="193">
        <v>71.538499999999999</v>
      </c>
      <c r="L55" s="193" t="s">
        <v>756</v>
      </c>
    </row>
    <row r="56" spans="1:12">
      <c r="A56" s="193" t="s">
        <v>751</v>
      </c>
      <c r="B56" s="193" t="s">
        <v>565</v>
      </c>
      <c r="C56" s="193" t="s">
        <v>757</v>
      </c>
      <c r="D56" s="193"/>
      <c r="E56" s="193" t="s">
        <v>627</v>
      </c>
      <c r="F56" s="216">
        <v>42614</v>
      </c>
      <c r="G56" s="193" t="s">
        <v>628</v>
      </c>
      <c r="H56" s="193" t="s">
        <v>525</v>
      </c>
      <c r="I56" s="193" t="s">
        <v>1290</v>
      </c>
      <c r="J56" s="193" t="s">
        <v>525</v>
      </c>
      <c r="K56" s="193">
        <v>98.461500000000001</v>
      </c>
      <c r="L56" s="193" t="s">
        <v>630</v>
      </c>
    </row>
    <row r="57" spans="1:12">
      <c r="A57" s="193" t="s">
        <v>751</v>
      </c>
      <c r="B57" s="193" t="s">
        <v>565</v>
      </c>
      <c r="C57" s="193" t="s">
        <v>758</v>
      </c>
      <c r="D57" s="193"/>
      <c r="E57" s="193" t="s">
        <v>632</v>
      </c>
      <c r="F57" s="216">
        <v>40057</v>
      </c>
      <c r="G57" s="193" t="s">
        <v>1297</v>
      </c>
      <c r="H57" s="193" t="s">
        <v>525</v>
      </c>
      <c r="I57" s="193" t="s">
        <v>1293</v>
      </c>
      <c r="J57" s="193" t="s">
        <v>525</v>
      </c>
      <c r="K57" s="193">
        <v>68.923100000000005</v>
      </c>
      <c r="L57" s="193" t="s">
        <v>634</v>
      </c>
    </row>
    <row r="58" spans="1:12">
      <c r="A58" s="193" t="s">
        <v>751</v>
      </c>
      <c r="B58" s="193" t="s">
        <v>565</v>
      </c>
      <c r="C58" s="193" t="s">
        <v>759</v>
      </c>
      <c r="D58" s="193"/>
      <c r="E58" s="193" t="s">
        <v>760</v>
      </c>
      <c r="F58" s="193" t="s">
        <v>676</v>
      </c>
      <c r="G58" s="193">
        <v>-1</v>
      </c>
      <c r="H58" s="193" t="s">
        <v>525</v>
      </c>
      <c r="I58" s="193">
        <v>12</v>
      </c>
      <c r="J58" s="193" t="s">
        <v>525</v>
      </c>
      <c r="K58" s="193">
        <v>77.692300000000003</v>
      </c>
      <c r="L58" s="193" t="s">
        <v>761</v>
      </c>
    </row>
    <row r="59" spans="1:12">
      <c r="A59" s="193" t="s">
        <v>762</v>
      </c>
      <c r="B59" s="193" t="s">
        <v>565</v>
      </c>
      <c r="C59" s="193" t="s">
        <v>763</v>
      </c>
      <c r="D59" s="193"/>
      <c r="E59" s="193" t="s">
        <v>764</v>
      </c>
      <c r="F59" s="193" t="s">
        <v>568</v>
      </c>
      <c r="G59" s="193" t="s">
        <v>765</v>
      </c>
      <c r="H59" s="193" t="s">
        <v>525</v>
      </c>
      <c r="I59" s="193" t="s">
        <v>766</v>
      </c>
      <c r="J59" s="193" t="s">
        <v>525</v>
      </c>
      <c r="K59" s="193">
        <v>86.153800000000004</v>
      </c>
      <c r="L59" s="193" t="s">
        <v>767</v>
      </c>
    </row>
    <row r="60" spans="1:12">
      <c r="A60" s="193" t="s">
        <v>762</v>
      </c>
      <c r="B60" s="193" t="s">
        <v>565</v>
      </c>
      <c r="C60" s="193" t="s">
        <v>768</v>
      </c>
      <c r="D60" s="193"/>
      <c r="E60" s="193" t="s">
        <v>769</v>
      </c>
      <c r="F60" s="193" t="s">
        <v>568</v>
      </c>
      <c r="G60" s="194">
        <v>7.0000000000000001E-3</v>
      </c>
      <c r="H60" s="193" t="s">
        <v>525</v>
      </c>
      <c r="I60" s="194">
        <v>-2.1999999999999999E-2</v>
      </c>
      <c r="J60" s="193" t="s">
        <v>525</v>
      </c>
      <c r="K60" s="193">
        <v>48.461500000000001</v>
      </c>
      <c r="L60" s="193" t="s">
        <v>770</v>
      </c>
    </row>
    <row r="61" spans="1:12">
      <c r="A61" s="193" t="s">
        <v>762</v>
      </c>
      <c r="B61" s="193" t="s">
        <v>565</v>
      </c>
      <c r="C61" s="193" t="s">
        <v>771</v>
      </c>
      <c r="D61" s="193"/>
      <c r="E61" s="193" t="s">
        <v>772</v>
      </c>
      <c r="F61" s="193" t="s">
        <v>568</v>
      </c>
      <c r="G61" s="194">
        <v>-5.0000000000000001E-3</v>
      </c>
      <c r="H61" s="193" t="s">
        <v>525</v>
      </c>
      <c r="I61" s="194">
        <v>-4.0000000000000001E-3</v>
      </c>
      <c r="J61" s="193" t="s">
        <v>525</v>
      </c>
      <c r="K61" s="193">
        <v>82.307699999999997</v>
      </c>
      <c r="L61" s="193" t="s">
        <v>773</v>
      </c>
    </row>
    <row r="62" spans="1:12">
      <c r="A62" s="193" t="s">
        <v>774</v>
      </c>
      <c r="B62" s="193" t="s">
        <v>565</v>
      </c>
      <c r="C62" s="193" t="s">
        <v>775</v>
      </c>
      <c r="D62" s="193"/>
      <c r="E62" s="193" t="s">
        <v>776</v>
      </c>
      <c r="F62" s="193" t="s">
        <v>691</v>
      </c>
      <c r="G62" s="193">
        <v>48.2</v>
      </c>
      <c r="H62" s="193" t="s">
        <v>525</v>
      </c>
      <c r="I62" s="193">
        <v>47.9</v>
      </c>
      <c r="J62" s="193" t="s">
        <v>525</v>
      </c>
      <c r="K62" s="193">
        <v>90</v>
      </c>
      <c r="L62" s="193" t="s">
        <v>777</v>
      </c>
    </row>
    <row r="63" spans="1:12">
      <c r="A63" s="193" t="s">
        <v>774</v>
      </c>
      <c r="B63" s="193" t="s">
        <v>565</v>
      </c>
      <c r="C63" s="193" t="s">
        <v>778</v>
      </c>
      <c r="D63" s="193"/>
      <c r="E63" s="193" t="s">
        <v>779</v>
      </c>
      <c r="F63" s="193" t="s">
        <v>691</v>
      </c>
      <c r="G63" s="193">
        <v>50.6</v>
      </c>
      <c r="H63" s="193" t="s">
        <v>525</v>
      </c>
      <c r="I63" s="193">
        <v>50.5</v>
      </c>
      <c r="J63" s="193" t="s">
        <v>525</v>
      </c>
      <c r="K63" s="193">
        <v>70</v>
      </c>
      <c r="L63" s="193" t="s">
        <v>780</v>
      </c>
    </row>
    <row r="64" spans="1:12">
      <c r="A64" s="193" t="s">
        <v>774</v>
      </c>
      <c r="B64" s="193" t="s">
        <v>565</v>
      </c>
      <c r="C64" s="193" t="s">
        <v>781</v>
      </c>
      <c r="D64" s="193"/>
      <c r="E64" s="193" t="s">
        <v>782</v>
      </c>
      <c r="F64" s="193" t="s">
        <v>691</v>
      </c>
      <c r="G64" s="193">
        <v>50.3</v>
      </c>
      <c r="H64" s="193" t="s">
        <v>525</v>
      </c>
      <c r="I64" s="193">
        <v>50.2</v>
      </c>
      <c r="J64" s="193" t="s">
        <v>525</v>
      </c>
      <c r="K64" s="193">
        <v>70</v>
      </c>
      <c r="L64" s="193" t="s">
        <v>783</v>
      </c>
    </row>
    <row r="65" spans="1:12">
      <c r="A65" s="193" t="s">
        <v>784</v>
      </c>
      <c r="B65" s="193" t="s">
        <v>785</v>
      </c>
      <c r="C65" s="193" t="s">
        <v>566</v>
      </c>
      <c r="D65" s="193"/>
      <c r="E65" s="193" t="s">
        <v>786</v>
      </c>
      <c r="F65" s="193" t="s">
        <v>568</v>
      </c>
      <c r="G65" s="194">
        <v>0.107</v>
      </c>
      <c r="H65" s="194">
        <v>0.106</v>
      </c>
      <c r="I65" s="194">
        <v>0.107</v>
      </c>
      <c r="J65" s="193" t="s">
        <v>525</v>
      </c>
      <c r="K65" s="193">
        <v>86</v>
      </c>
      <c r="L65" s="193" t="s">
        <v>787</v>
      </c>
    </row>
    <row r="66" spans="1:12">
      <c r="A66" s="193" t="s">
        <v>784</v>
      </c>
      <c r="B66" s="193" t="s">
        <v>785</v>
      </c>
      <c r="C66" s="193" t="s">
        <v>571</v>
      </c>
      <c r="D66" s="193"/>
      <c r="E66" s="193" t="s">
        <v>788</v>
      </c>
      <c r="F66" s="193" t="s">
        <v>568</v>
      </c>
      <c r="G66" s="193" t="s">
        <v>525</v>
      </c>
      <c r="H66" s="194">
        <v>9.5000000000000001E-2</v>
      </c>
      <c r="I66" s="194">
        <v>9.9000000000000005E-2</v>
      </c>
      <c r="J66" s="193" t="s">
        <v>525</v>
      </c>
      <c r="K66" s="193">
        <v>54</v>
      </c>
      <c r="L66" s="193" t="s">
        <v>789</v>
      </c>
    </row>
    <row r="67" spans="1:12">
      <c r="A67" s="193" t="s">
        <v>784</v>
      </c>
      <c r="B67" s="193" t="s">
        <v>785</v>
      </c>
      <c r="C67" s="193" t="s">
        <v>575</v>
      </c>
      <c r="D67" s="193"/>
      <c r="E67" s="193" t="s">
        <v>790</v>
      </c>
      <c r="F67" s="193" t="s">
        <v>568</v>
      </c>
      <c r="G67" s="193" t="s">
        <v>791</v>
      </c>
      <c r="H67" s="193" t="s">
        <v>792</v>
      </c>
      <c r="I67" s="193" t="s">
        <v>793</v>
      </c>
      <c r="J67" s="193" t="s">
        <v>525</v>
      </c>
      <c r="K67" s="193">
        <v>72</v>
      </c>
      <c r="L67" s="193" t="s">
        <v>794</v>
      </c>
    </row>
    <row r="68" spans="1:12">
      <c r="A68" s="193" t="s">
        <v>784</v>
      </c>
      <c r="B68" s="193" t="s">
        <v>785</v>
      </c>
      <c r="C68" s="193" t="s">
        <v>578</v>
      </c>
      <c r="D68" s="193"/>
      <c r="E68" s="193" t="s">
        <v>795</v>
      </c>
      <c r="F68" s="193" t="s">
        <v>568</v>
      </c>
      <c r="G68" s="194">
        <v>2.4E-2</v>
      </c>
      <c r="H68" s="194">
        <v>2.1999999999999999E-2</v>
      </c>
      <c r="I68" s="194">
        <v>2.3E-2</v>
      </c>
      <c r="J68" s="193" t="s">
        <v>525</v>
      </c>
      <c r="K68" s="193">
        <v>58</v>
      </c>
      <c r="L68" s="193" t="s">
        <v>796</v>
      </c>
    </row>
    <row r="69" spans="1:12">
      <c r="A69" s="193" t="s">
        <v>797</v>
      </c>
      <c r="B69" s="193" t="s">
        <v>785</v>
      </c>
      <c r="C69" s="193" t="s">
        <v>582</v>
      </c>
      <c r="D69" s="193"/>
      <c r="E69" s="193" t="s">
        <v>798</v>
      </c>
      <c r="F69" s="193" t="s">
        <v>568</v>
      </c>
      <c r="G69" s="193" t="s">
        <v>799</v>
      </c>
      <c r="H69" s="193" t="s">
        <v>800</v>
      </c>
      <c r="I69" s="193" t="s">
        <v>801</v>
      </c>
      <c r="J69" s="193" t="s">
        <v>1298</v>
      </c>
      <c r="K69" s="193">
        <v>44</v>
      </c>
      <c r="L69" s="193" t="s">
        <v>802</v>
      </c>
    </row>
    <row r="70" spans="1:12">
      <c r="A70" s="193" t="s">
        <v>1299</v>
      </c>
      <c r="B70" s="193" t="s">
        <v>785</v>
      </c>
      <c r="C70" s="193" t="s">
        <v>585</v>
      </c>
      <c r="D70" s="193"/>
      <c r="E70" s="193" t="s">
        <v>1300</v>
      </c>
      <c r="F70" s="216">
        <v>41883</v>
      </c>
      <c r="G70" s="193" t="s">
        <v>525</v>
      </c>
      <c r="H70" s="194">
        <v>0.105</v>
      </c>
      <c r="I70" s="194">
        <v>0.1075</v>
      </c>
      <c r="J70" s="193" t="s">
        <v>525</v>
      </c>
      <c r="K70" s="193">
        <v>36</v>
      </c>
      <c r="L70" s="193" t="s">
        <v>1301</v>
      </c>
    </row>
    <row r="71" spans="1:12">
      <c r="A71" s="193" t="s">
        <v>805</v>
      </c>
      <c r="B71" s="193" t="s">
        <v>785</v>
      </c>
      <c r="C71" s="193" t="s">
        <v>588</v>
      </c>
      <c r="D71" s="193"/>
      <c r="E71" s="193" t="s">
        <v>806</v>
      </c>
      <c r="F71" s="216">
        <v>42248</v>
      </c>
      <c r="G71" s="194">
        <v>2.5000000000000001E-2</v>
      </c>
      <c r="H71" s="194">
        <v>2.5000000000000001E-2</v>
      </c>
      <c r="I71" s="194">
        <v>2.5000000000000001E-2</v>
      </c>
      <c r="J71" s="193" t="s">
        <v>525</v>
      </c>
      <c r="K71" s="193">
        <v>28</v>
      </c>
      <c r="L71" s="193" t="s">
        <v>807</v>
      </c>
    </row>
    <row r="72" spans="1:12">
      <c r="A72" s="193" t="s">
        <v>805</v>
      </c>
      <c r="B72" s="193" t="s">
        <v>785</v>
      </c>
      <c r="C72" s="193" t="s">
        <v>591</v>
      </c>
      <c r="D72" s="193"/>
      <c r="E72" s="193" t="s">
        <v>808</v>
      </c>
      <c r="F72" s="216">
        <v>42248</v>
      </c>
      <c r="G72" s="193" t="s">
        <v>525</v>
      </c>
      <c r="H72" s="193" t="s">
        <v>1302</v>
      </c>
      <c r="I72" s="193" t="s">
        <v>809</v>
      </c>
      <c r="J72" s="193" t="s">
        <v>525</v>
      </c>
      <c r="K72" s="193">
        <v>10</v>
      </c>
      <c r="L72" s="193" t="s">
        <v>810</v>
      </c>
    </row>
    <row r="73" spans="1:12">
      <c r="A73" s="193" t="s">
        <v>811</v>
      </c>
      <c r="B73" s="193" t="s">
        <v>785</v>
      </c>
      <c r="C73" s="193" t="s">
        <v>594</v>
      </c>
      <c r="D73" s="193"/>
      <c r="E73" s="193" t="s">
        <v>812</v>
      </c>
      <c r="F73" s="193" t="s">
        <v>568</v>
      </c>
      <c r="G73" s="193" t="s">
        <v>525</v>
      </c>
      <c r="H73" s="194">
        <v>-2.8999999999999998E-3</v>
      </c>
      <c r="I73" s="194">
        <v>-2.3E-3</v>
      </c>
      <c r="J73" s="193" t="s">
        <v>525</v>
      </c>
      <c r="K73" s="193">
        <v>32</v>
      </c>
      <c r="L73" s="193" t="s">
        <v>813</v>
      </c>
    </row>
    <row r="74" spans="1:12">
      <c r="A74" s="193" t="s">
        <v>814</v>
      </c>
      <c r="B74" s="193" t="s">
        <v>785</v>
      </c>
      <c r="C74" s="193" t="s">
        <v>597</v>
      </c>
      <c r="D74" s="193"/>
      <c r="E74" s="193" t="s">
        <v>815</v>
      </c>
      <c r="F74" s="193" t="s">
        <v>568</v>
      </c>
      <c r="G74" s="194">
        <v>3.9E-2</v>
      </c>
      <c r="H74" s="194">
        <v>4.4999999999999998E-2</v>
      </c>
      <c r="I74" s="194">
        <v>3.6999999999999998E-2</v>
      </c>
      <c r="J74" s="193" t="s">
        <v>525</v>
      </c>
      <c r="K74" s="193">
        <v>88</v>
      </c>
      <c r="L74" s="193" t="s">
        <v>816</v>
      </c>
    </row>
    <row r="75" spans="1:12">
      <c r="A75" s="193" t="s">
        <v>814</v>
      </c>
      <c r="B75" s="193" t="s">
        <v>785</v>
      </c>
      <c r="C75" s="193" t="s">
        <v>600</v>
      </c>
      <c r="D75" s="193"/>
      <c r="E75" s="193" t="s">
        <v>817</v>
      </c>
      <c r="F75" s="193" t="s">
        <v>568</v>
      </c>
      <c r="G75" s="194">
        <v>3.7999999999999999E-2</v>
      </c>
      <c r="H75" s="194">
        <v>3.9E-2</v>
      </c>
      <c r="I75" s="194">
        <v>3.7999999999999999E-2</v>
      </c>
      <c r="J75" s="193" t="s">
        <v>525</v>
      </c>
      <c r="K75" s="193">
        <v>66</v>
      </c>
      <c r="L75" s="193" t="s">
        <v>818</v>
      </c>
    </row>
    <row r="76" spans="1:12">
      <c r="A76" s="193" t="s">
        <v>814</v>
      </c>
      <c r="B76" s="193" t="s">
        <v>785</v>
      </c>
      <c r="C76" s="193" t="s">
        <v>603</v>
      </c>
      <c r="D76" s="193"/>
      <c r="E76" s="193" t="s">
        <v>819</v>
      </c>
      <c r="F76" s="193" t="s">
        <v>568</v>
      </c>
      <c r="G76" s="194">
        <v>0.03</v>
      </c>
      <c r="H76" s="194">
        <v>4.5999999999999999E-2</v>
      </c>
      <c r="I76" s="194">
        <v>2.5000000000000001E-2</v>
      </c>
      <c r="J76" s="193" t="s">
        <v>525</v>
      </c>
      <c r="K76" s="193">
        <v>84</v>
      </c>
      <c r="L76" s="193" t="s">
        <v>820</v>
      </c>
    </row>
    <row r="77" spans="1:12">
      <c r="A77" s="193" t="s">
        <v>814</v>
      </c>
      <c r="B77" s="193" t="s">
        <v>785</v>
      </c>
      <c r="C77" s="193" t="s">
        <v>607</v>
      </c>
      <c r="D77" s="193"/>
      <c r="E77" s="193" t="s">
        <v>821</v>
      </c>
      <c r="F77" s="193" t="s">
        <v>568</v>
      </c>
      <c r="G77" s="194">
        <v>6.8000000000000005E-2</v>
      </c>
      <c r="H77" s="194">
        <v>7.0000000000000007E-2</v>
      </c>
      <c r="I77" s="194">
        <v>7.2999999999999995E-2</v>
      </c>
      <c r="J77" s="193" t="s">
        <v>525</v>
      </c>
      <c r="K77" s="193">
        <v>60</v>
      </c>
      <c r="L77" s="193" t="s">
        <v>822</v>
      </c>
    </row>
    <row r="78" spans="1:12">
      <c r="A78" s="193" t="s">
        <v>814</v>
      </c>
      <c r="B78" s="193" t="s">
        <v>785</v>
      </c>
      <c r="C78" s="193" t="s">
        <v>614</v>
      </c>
      <c r="D78" s="193"/>
      <c r="E78" s="193" t="s">
        <v>823</v>
      </c>
      <c r="F78" s="193" t="s">
        <v>568</v>
      </c>
      <c r="G78" s="194">
        <v>3.3000000000000002E-2</v>
      </c>
      <c r="H78" s="194">
        <v>3.2000000000000001E-2</v>
      </c>
      <c r="I78" s="194">
        <v>3.4000000000000002E-2</v>
      </c>
      <c r="J78" s="193" t="s">
        <v>525</v>
      </c>
      <c r="K78" s="193">
        <v>62</v>
      </c>
      <c r="L78" s="193" t="s">
        <v>824</v>
      </c>
    </row>
    <row r="79" spans="1:12">
      <c r="A79" s="193" t="s">
        <v>814</v>
      </c>
      <c r="B79" s="193" t="s">
        <v>785</v>
      </c>
      <c r="C79" s="193" t="s">
        <v>617</v>
      </c>
      <c r="D79" s="193"/>
      <c r="E79" s="193" t="s">
        <v>825</v>
      </c>
      <c r="F79" s="193" t="s">
        <v>568</v>
      </c>
      <c r="G79" s="194">
        <v>-8.8999999999999996E-2</v>
      </c>
      <c r="H79" s="194">
        <v>-8.7999999999999995E-2</v>
      </c>
      <c r="I79" s="194">
        <v>-8.5000000000000006E-2</v>
      </c>
      <c r="J79" s="193" t="s">
        <v>525</v>
      </c>
      <c r="K79" s="193">
        <v>24</v>
      </c>
      <c r="L79" s="193" t="s">
        <v>826</v>
      </c>
    </row>
    <row r="80" spans="1:12">
      <c r="A80" s="193" t="s">
        <v>814</v>
      </c>
      <c r="B80" s="193" t="s">
        <v>785</v>
      </c>
      <c r="C80" s="193" t="s">
        <v>620</v>
      </c>
      <c r="D80" s="193"/>
      <c r="E80" s="193" t="s">
        <v>827</v>
      </c>
      <c r="F80" s="193" t="s">
        <v>568</v>
      </c>
      <c r="G80" s="193" t="s">
        <v>525</v>
      </c>
      <c r="H80" s="194">
        <v>-1.4999999999999999E-2</v>
      </c>
      <c r="I80" s="194">
        <v>7.0000000000000001E-3</v>
      </c>
      <c r="J80" s="193" t="s">
        <v>525</v>
      </c>
      <c r="K80" s="193">
        <v>2</v>
      </c>
      <c r="L80" s="193" t="s">
        <v>828</v>
      </c>
    </row>
    <row r="81" spans="1:12">
      <c r="A81" s="193" t="s">
        <v>814</v>
      </c>
      <c r="B81" s="193" t="s">
        <v>785</v>
      </c>
      <c r="C81" s="193" t="s">
        <v>623</v>
      </c>
      <c r="D81" s="193"/>
      <c r="E81" s="193" t="s">
        <v>829</v>
      </c>
      <c r="F81" s="193" t="s">
        <v>568</v>
      </c>
      <c r="G81" s="194">
        <v>5.2999999999999999E-2</v>
      </c>
      <c r="H81" s="194">
        <v>5.1999999999999998E-2</v>
      </c>
      <c r="I81" s="194">
        <v>5.2999999999999999E-2</v>
      </c>
      <c r="J81" s="193" t="s">
        <v>525</v>
      </c>
      <c r="K81" s="193">
        <v>22</v>
      </c>
      <c r="L81" s="193" t="s">
        <v>830</v>
      </c>
    </row>
    <row r="82" spans="1:12">
      <c r="A82" s="193" t="s">
        <v>1303</v>
      </c>
      <c r="B82" s="193" t="s">
        <v>785</v>
      </c>
      <c r="C82" s="193" t="s">
        <v>626</v>
      </c>
      <c r="D82" s="193"/>
      <c r="E82" s="193" t="s">
        <v>803</v>
      </c>
      <c r="F82" s="193" t="s">
        <v>568</v>
      </c>
      <c r="G82" s="193" t="s">
        <v>525</v>
      </c>
      <c r="H82" s="194">
        <v>-5.0999999999999997E-2</v>
      </c>
      <c r="I82" s="194">
        <v>-0.04</v>
      </c>
      <c r="J82" s="193" t="s">
        <v>525</v>
      </c>
      <c r="K82" s="193">
        <v>8</v>
      </c>
      <c r="L82" s="193" t="s">
        <v>804</v>
      </c>
    </row>
    <row r="83" spans="1:12">
      <c r="A83" s="193" t="s">
        <v>1304</v>
      </c>
      <c r="B83" s="193" t="s">
        <v>785</v>
      </c>
      <c r="C83" s="193" t="s">
        <v>631</v>
      </c>
      <c r="D83" s="193"/>
      <c r="E83" s="193" t="s">
        <v>831</v>
      </c>
      <c r="F83" s="193" t="s">
        <v>568</v>
      </c>
      <c r="G83" s="193" t="s">
        <v>525</v>
      </c>
      <c r="H83" s="193" t="s">
        <v>1305</v>
      </c>
      <c r="I83" s="193" t="s">
        <v>832</v>
      </c>
      <c r="J83" s="193" t="s">
        <v>525</v>
      </c>
      <c r="K83" s="193">
        <v>20</v>
      </c>
      <c r="L83" s="193" t="s">
        <v>833</v>
      </c>
    </row>
    <row r="84" spans="1:12">
      <c r="A84" s="193" t="s">
        <v>834</v>
      </c>
      <c r="B84" s="193" t="s">
        <v>785</v>
      </c>
      <c r="C84" s="193" t="s">
        <v>635</v>
      </c>
      <c r="D84" s="193"/>
      <c r="E84" s="193" t="s">
        <v>835</v>
      </c>
      <c r="F84" s="216">
        <v>44075</v>
      </c>
      <c r="G84" s="194">
        <v>4.2000000000000003E-2</v>
      </c>
      <c r="H84" s="193" t="s">
        <v>525</v>
      </c>
      <c r="I84" s="194">
        <v>4.2000000000000003E-2</v>
      </c>
      <c r="J84" s="193" t="s">
        <v>525</v>
      </c>
      <c r="K84" s="193">
        <v>34</v>
      </c>
      <c r="L84" s="193" t="s">
        <v>836</v>
      </c>
    </row>
    <row r="85" spans="1:12">
      <c r="A85" s="193" t="s">
        <v>834</v>
      </c>
      <c r="B85" s="193" t="s">
        <v>785</v>
      </c>
      <c r="C85" s="193" t="s">
        <v>638</v>
      </c>
      <c r="D85" s="193"/>
      <c r="E85" s="193" t="s">
        <v>837</v>
      </c>
      <c r="F85" s="216">
        <v>44075</v>
      </c>
      <c r="G85" s="194">
        <v>3.4500000000000003E-2</v>
      </c>
      <c r="H85" s="193" t="s">
        <v>525</v>
      </c>
      <c r="I85" s="194">
        <v>3.4500000000000003E-2</v>
      </c>
      <c r="J85" s="193" t="s">
        <v>525</v>
      </c>
      <c r="K85" s="193">
        <v>40</v>
      </c>
      <c r="L85" s="193" t="s">
        <v>838</v>
      </c>
    </row>
    <row r="86" spans="1:12">
      <c r="A86" s="193" t="s">
        <v>839</v>
      </c>
      <c r="B86" s="193" t="s">
        <v>785</v>
      </c>
      <c r="C86" s="193" t="s">
        <v>641</v>
      </c>
      <c r="D86" s="193"/>
      <c r="E86" s="193" t="s">
        <v>840</v>
      </c>
      <c r="F86" s="193" t="s">
        <v>568</v>
      </c>
      <c r="G86" s="193" t="s">
        <v>525</v>
      </c>
      <c r="H86" s="193" t="s">
        <v>525</v>
      </c>
      <c r="I86" s="194">
        <v>3.0599999999999999E-2</v>
      </c>
      <c r="J86" s="193" t="s">
        <v>525</v>
      </c>
      <c r="K86" s="193">
        <v>26</v>
      </c>
      <c r="L86" s="193" t="s">
        <v>841</v>
      </c>
    </row>
    <row r="87" spans="1:12">
      <c r="A87" s="193" t="s">
        <v>842</v>
      </c>
      <c r="B87" s="193" t="s">
        <v>785</v>
      </c>
      <c r="C87" s="193" t="s">
        <v>644</v>
      </c>
      <c r="D87" s="193"/>
      <c r="E87" s="193" t="s">
        <v>843</v>
      </c>
      <c r="F87" s="193"/>
      <c r="G87" s="193"/>
      <c r="H87" s="193"/>
      <c r="I87" s="193"/>
      <c r="J87" s="193"/>
      <c r="K87" s="193">
        <v>0</v>
      </c>
      <c r="L87" s="193"/>
    </row>
    <row r="88" spans="1:12">
      <c r="A88" s="193" t="s">
        <v>844</v>
      </c>
      <c r="B88" s="193" t="s">
        <v>845</v>
      </c>
      <c r="C88" s="193" t="s">
        <v>566</v>
      </c>
      <c r="D88" s="193"/>
      <c r="E88" s="193" t="s">
        <v>846</v>
      </c>
      <c r="F88" s="193"/>
      <c r="G88" s="193"/>
      <c r="H88" s="193"/>
      <c r="I88" s="193"/>
      <c r="J88" s="193"/>
      <c r="K88" s="193">
        <v>0</v>
      </c>
      <c r="L88" s="193"/>
    </row>
    <row r="89" spans="1:12">
      <c r="A89" s="193" t="s">
        <v>847</v>
      </c>
      <c r="B89" s="193" t="s">
        <v>845</v>
      </c>
      <c r="C89" s="193" t="s">
        <v>571</v>
      </c>
      <c r="D89" s="193"/>
      <c r="E89" s="193" t="s">
        <v>848</v>
      </c>
      <c r="F89" s="193"/>
      <c r="G89" s="193"/>
      <c r="H89" s="193"/>
      <c r="I89" s="193"/>
      <c r="J89" s="193"/>
      <c r="K89" s="193">
        <v>0</v>
      </c>
      <c r="L89" s="193"/>
    </row>
    <row r="90" spans="1:12">
      <c r="A90" s="193" t="s">
        <v>849</v>
      </c>
      <c r="B90" s="193" t="s">
        <v>845</v>
      </c>
      <c r="C90" s="193" t="s">
        <v>575</v>
      </c>
      <c r="D90" s="193"/>
      <c r="E90" s="193" t="s">
        <v>850</v>
      </c>
      <c r="F90" s="193" t="s">
        <v>676</v>
      </c>
      <c r="G90" s="193" t="s">
        <v>525</v>
      </c>
      <c r="H90" s="193">
        <v>-8.9</v>
      </c>
      <c r="I90" s="193">
        <v>-5.5</v>
      </c>
      <c r="J90" s="193" t="s">
        <v>525</v>
      </c>
      <c r="K90" s="193">
        <v>60.9756</v>
      </c>
      <c r="L90" s="193" t="s">
        <v>851</v>
      </c>
    </row>
    <row r="91" spans="1:12">
      <c r="A91" s="193" t="s">
        <v>852</v>
      </c>
      <c r="B91" s="193" t="s">
        <v>845</v>
      </c>
      <c r="C91" s="193" t="s">
        <v>578</v>
      </c>
      <c r="D91" s="193"/>
      <c r="E91" s="193" t="s">
        <v>853</v>
      </c>
      <c r="F91" s="193" t="s">
        <v>656</v>
      </c>
      <c r="G91" s="194">
        <v>-8.9999999999999993E-3</v>
      </c>
      <c r="H91" s="194">
        <v>-1.0999999999999999E-2</v>
      </c>
      <c r="I91" s="194">
        <v>5.0000000000000001E-3</v>
      </c>
      <c r="J91" s="194">
        <v>4.0000000000000001E-3</v>
      </c>
      <c r="K91" s="193">
        <v>58.5366</v>
      </c>
      <c r="L91" s="193" t="s">
        <v>854</v>
      </c>
    </row>
    <row r="92" spans="1:12">
      <c r="A92" s="193" t="s">
        <v>852</v>
      </c>
      <c r="B92" s="193" t="s">
        <v>845</v>
      </c>
      <c r="C92" s="193" t="s">
        <v>582</v>
      </c>
      <c r="D92" s="193"/>
      <c r="E92" s="193" t="s">
        <v>855</v>
      </c>
      <c r="F92" s="193" t="s">
        <v>656</v>
      </c>
      <c r="G92" s="194">
        <v>-3.0000000000000001E-3</v>
      </c>
      <c r="H92" s="194">
        <v>-2.1999999999999999E-2</v>
      </c>
      <c r="I92" s="194">
        <v>-1.2E-2</v>
      </c>
      <c r="J92" s="194">
        <v>-1.0999999999999999E-2</v>
      </c>
      <c r="K92" s="193">
        <v>56.0976</v>
      </c>
      <c r="L92" s="193" t="s">
        <v>856</v>
      </c>
    </row>
    <row r="93" spans="1:12">
      <c r="A93" s="193" t="s">
        <v>857</v>
      </c>
      <c r="B93" s="193" t="s">
        <v>845</v>
      </c>
      <c r="C93" s="193" t="s">
        <v>585</v>
      </c>
      <c r="D93" s="193"/>
      <c r="E93" s="193" t="s">
        <v>858</v>
      </c>
      <c r="F93" s="216">
        <v>41883</v>
      </c>
      <c r="G93" s="194">
        <v>4.2500000000000003E-2</v>
      </c>
      <c r="H93" s="194">
        <v>4.4999999999999998E-2</v>
      </c>
      <c r="I93" s="194">
        <v>4.2500000000000003E-2</v>
      </c>
      <c r="J93" s="193" t="s">
        <v>525</v>
      </c>
      <c r="K93" s="193">
        <v>97.561000000000007</v>
      </c>
      <c r="L93" s="193" t="s">
        <v>859</v>
      </c>
    </row>
    <row r="94" spans="1:12">
      <c r="A94" s="193" t="s">
        <v>857</v>
      </c>
      <c r="B94" s="193" t="s">
        <v>845</v>
      </c>
      <c r="C94" s="193" t="s">
        <v>588</v>
      </c>
      <c r="D94" s="193"/>
      <c r="E94" s="193" t="s">
        <v>860</v>
      </c>
      <c r="F94" s="216">
        <v>41883</v>
      </c>
      <c r="G94" s="194">
        <v>4.4999999999999998E-2</v>
      </c>
      <c r="H94" s="194">
        <v>4.7500000000000001E-2</v>
      </c>
      <c r="I94" s="194">
        <v>4.4999999999999998E-2</v>
      </c>
      <c r="J94" s="193" t="s">
        <v>525</v>
      </c>
      <c r="K94" s="193">
        <v>78.0488</v>
      </c>
      <c r="L94" s="193" t="s">
        <v>861</v>
      </c>
    </row>
    <row r="95" spans="1:12">
      <c r="A95" s="193" t="s">
        <v>857</v>
      </c>
      <c r="B95" s="193" t="s">
        <v>845</v>
      </c>
      <c r="C95" s="193" t="s">
        <v>591</v>
      </c>
      <c r="D95" s="193"/>
      <c r="E95" s="193" t="s">
        <v>862</v>
      </c>
      <c r="F95" s="216">
        <v>41883</v>
      </c>
      <c r="G95" s="194">
        <v>3.7499999999999999E-2</v>
      </c>
      <c r="H95" s="194">
        <v>0.04</v>
      </c>
      <c r="I95" s="194">
        <v>3.7499999999999999E-2</v>
      </c>
      <c r="J95" s="193" t="s">
        <v>525</v>
      </c>
      <c r="K95" s="193">
        <v>87.804900000000004</v>
      </c>
      <c r="L95" s="193" t="s">
        <v>863</v>
      </c>
    </row>
    <row r="96" spans="1:12">
      <c r="A96" s="193" t="s">
        <v>864</v>
      </c>
      <c r="B96" s="193" t="s">
        <v>845</v>
      </c>
      <c r="C96" s="193" t="s">
        <v>594</v>
      </c>
      <c r="D96" s="193"/>
      <c r="E96" s="193" t="s">
        <v>865</v>
      </c>
      <c r="F96" s="193" t="s">
        <v>656</v>
      </c>
      <c r="G96" s="193" t="s">
        <v>525</v>
      </c>
      <c r="H96" s="193" t="s">
        <v>1306</v>
      </c>
      <c r="I96" s="193" t="s">
        <v>866</v>
      </c>
      <c r="J96" s="193" t="s">
        <v>1307</v>
      </c>
      <c r="K96" s="193">
        <v>24.3902</v>
      </c>
      <c r="L96" s="193" t="s">
        <v>867</v>
      </c>
    </row>
    <row r="97" spans="1:12">
      <c r="A97" s="193" t="s">
        <v>864</v>
      </c>
      <c r="B97" s="193" t="s">
        <v>845</v>
      </c>
      <c r="C97" s="193" t="s">
        <v>597</v>
      </c>
      <c r="D97" s="193"/>
      <c r="E97" s="193" t="s">
        <v>868</v>
      </c>
      <c r="F97" s="193" t="s">
        <v>656</v>
      </c>
      <c r="G97" s="193" t="s">
        <v>525</v>
      </c>
      <c r="H97" s="193" t="s">
        <v>1308</v>
      </c>
      <c r="I97" s="193" t="s">
        <v>869</v>
      </c>
      <c r="J97" s="193" t="s">
        <v>525</v>
      </c>
      <c r="K97" s="193">
        <v>21.9512</v>
      </c>
      <c r="L97" s="193" t="s">
        <v>870</v>
      </c>
    </row>
    <row r="98" spans="1:12">
      <c r="A98" s="193" t="s">
        <v>864</v>
      </c>
      <c r="B98" s="193" t="s">
        <v>845</v>
      </c>
      <c r="C98" s="193" t="s">
        <v>600</v>
      </c>
      <c r="D98" s="193"/>
      <c r="E98" s="193" t="s">
        <v>871</v>
      </c>
      <c r="F98" s="193" t="s">
        <v>754</v>
      </c>
      <c r="G98" s="193" t="s">
        <v>525</v>
      </c>
      <c r="H98" s="194">
        <v>4.4999999999999998E-2</v>
      </c>
      <c r="I98" s="194">
        <v>0.05</v>
      </c>
      <c r="J98" s="194">
        <v>5.1999999999999998E-2</v>
      </c>
      <c r="K98" s="193">
        <v>12.1951</v>
      </c>
      <c r="L98" s="193" t="s">
        <v>872</v>
      </c>
    </row>
    <row r="99" spans="1:12">
      <c r="A99" s="193" t="s">
        <v>873</v>
      </c>
      <c r="B99" s="193" t="s">
        <v>845</v>
      </c>
      <c r="C99" s="193" t="s">
        <v>603</v>
      </c>
      <c r="D99" s="193"/>
      <c r="E99" s="193" t="s">
        <v>874</v>
      </c>
      <c r="F99" s="193" t="s">
        <v>656</v>
      </c>
      <c r="G99" s="193" t="s">
        <v>525</v>
      </c>
      <c r="H99" s="193" t="s">
        <v>525</v>
      </c>
      <c r="I99" s="193" t="s">
        <v>875</v>
      </c>
      <c r="J99" s="193" t="s">
        <v>525</v>
      </c>
      <c r="K99" s="193">
        <v>29.2683</v>
      </c>
      <c r="L99" s="193" t="s">
        <v>876</v>
      </c>
    </row>
    <row r="100" spans="1:12">
      <c r="A100" s="193" t="s">
        <v>877</v>
      </c>
      <c r="B100" s="193" t="s">
        <v>845</v>
      </c>
      <c r="C100" s="193" t="s">
        <v>607</v>
      </c>
      <c r="D100" s="193"/>
      <c r="E100" s="193" t="s">
        <v>589</v>
      </c>
      <c r="F100" s="193" t="s">
        <v>878</v>
      </c>
      <c r="G100" s="194">
        <v>5.2999999999999999E-2</v>
      </c>
      <c r="H100" s="193" t="s">
        <v>525</v>
      </c>
      <c r="I100" s="194">
        <v>5.2999999999999999E-2</v>
      </c>
      <c r="J100" s="193" t="s">
        <v>525</v>
      </c>
      <c r="K100" s="193">
        <v>95.122</v>
      </c>
      <c r="L100" s="193" t="s">
        <v>879</v>
      </c>
    </row>
    <row r="101" spans="1:12">
      <c r="A101" s="193" t="s">
        <v>877</v>
      </c>
      <c r="B101" s="193" t="s">
        <v>845</v>
      </c>
      <c r="C101" s="193" t="s">
        <v>614</v>
      </c>
      <c r="D101" s="193"/>
      <c r="E101" s="193" t="s">
        <v>583</v>
      </c>
      <c r="F101" s="193" t="s">
        <v>878</v>
      </c>
      <c r="G101" s="194">
        <v>6.0000000000000001E-3</v>
      </c>
      <c r="H101" s="193" t="s">
        <v>525</v>
      </c>
      <c r="I101" s="194">
        <v>6.0000000000000001E-3</v>
      </c>
      <c r="J101" s="193" t="s">
        <v>525</v>
      </c>
      <c r="K101" s="193">
        <v>85.365899999999996</v>
      </c>
      <c r="L101" s="193" t="s">
        <v>880</v>
      </c>
    </row>
    <row r="102" spans="1:12">
      <c r="A102" s="193" t="s">
        <v>877</v>
      </c>
      <c r="B102" s="193" t="s">
        <v>845</v>
      </c>
      <c r="C102" s="193" t="s">
        <v>617</v>
      </c>
      <c r="D102" s="193"/>
      <c r="E102" s="193" t="s">
        <v>881</v>
      </c>
      <c r="F102" s="193" t="s">
        <v>878</v>
      </c>
      <c r="G102" s="194">
        <v>5.2999999999999999E-2</v>
      </c>
      <c r="H102" s="193" t="s">
        <v>525</v>
      </c>
      <c r="I102" s="194">
        <v>5.2999999999999999E-2</v>
      </c>
      <c r="J102" s="193" t="s">
        <v>525</v>
      </c>
      <c r="K102" s="193">
        <v>70.731700000000004</v>
      </c>
      <c r="L102" s="193" t="s">
        <v>882</v>
      </c>
    </row>
    <row r="103" spans="1:12">
      <c r="A103" s="193" t="s">
        <v>877</v>
      </c>
      <c r="B103" s="193" t="s">
        <v>845</v>
      </c>
      <c r="C103" s="193" t="s">
        <v>620</v>
      </c>
      <c r="D103" s="193"/>
      <c r="E103" s="193" t="s">
        <v>883</v>
      </c>
      <c r="F103" s="193"/>
      <c r="G103" s="193"/>
      <c r="H103" s="193"/>
      <c r="I103" s="193"/>
      <c r="J103" s="193"/>
      <c r="K103" s="193">
        <v>0</v>
      </c>
      <c r="L103" s="193"/>
    </row>
    <row r="104" spans="1:12">
      <c r="A104" s="193" t="s">
        <v>884</v>
      </c>
      <c r="B104" s="193" t="s">
        <v>845</v>
      </c>
      <c r="C104" s="193" t="s">
        <v>623</v>
      </c>
      <c r="D104" s="193"/>
      <c r="E104" s="193" t="s">
        <v>885</v>
      </c>
      <c r="F104" s="193" t="s">
        <v>568</v>
      </c>
      <c r="G104" s="193" t="s">
        <v>525</v>
      </c>
      <c r="H104" s="193" t="s">
        <v>525</v>
      </c>
      <c r="I104" s="194">
        <v>0.152</v>
      </c>
      <c r="J104" s="193" t="s">
        <v>525</v>
      </c>
      <c r="K104" s="193">
        <v>39.0244</v>
      </c>
      <c r="L104" s="193" t="s">
        <v>886</v>
      </c>
    </row>
    <row r="105" spans="1:12">
      <c r="A105" s="193" t="s">
        <v>887</v>
      </c>
      <c r="B105" s="193" t="s">
        <v>845</v>
      </c>
      <c r="C105" s="193" t="s">
        <v>626</v>
      </c>
      <c r="D105" s="193"/>
      <c r="E105" s="193" t="s">
        <v>888</v>
      </c>
      <c r="F105" s="193" t="s">
        <v>656</v>
      </c>
      <c r="G105" s="193" t="s">
        <v>525</v>
      </c>
      <c r="H105" s="193" t="s">
        <v>525</v>
      </c>
      <c r="I105" s="194">
        <v>-0.01</v>
      </c>
      <c r="J105" s="193" t="s">
        <v>525</v>
      </c>
      <c r="K105" s="193">
        <v>19.5122</v>
      </c>
      <c r="L105" s="193" t="s">
        <v>889</v>
      </c>
    </row>
    <row r="106" spans="1:12">
      <c r="A106" s="193" t="s">
        <v>887</v>
      </c>
      <c r="B106" s="193" t="s">
        <v>845</v>
      </c>
      <c r="C106" s="193" t="s">
        <v>631</v>
      </c>
      <c r="D106" s="193"/>
      <c r="E106" s="193" t="s">
        <v>890</v>
      </c>
      <c r="F106" s="193" t="s">
        <v>656</v>
      </c>
      <c r="G106" s="193" t="s">
        <v>525</v>
      </c>
      <c r="H106" s="193" t="s">
        <v>525</v>
      </c>
      <c r="I106" s="194">
        <v>-3.0000000000000001E-3</v>
      </c>
      <c r="J106" s="193" t="s">
        <v>525</v>
      </c>
      <c r="K106" s="193">
        <v>14.6341</v>
      </c>
      <c r="L106" s="193" t="s">
        <v>891</v>
      </c>
    </row>
    <row r="107" spans="1:12">
      <c r="A107" s="193" t="s">
        <v>762</v>
      </c>
      <c r="B107" s="193" t="s">
        <v>845</v>
      </c>
      <c r="C107" s="193" t="s">
        <v>635</v>
      </c>
      <c r="D107" s="193"/>
      <c r="E107" s="193" t="s">
        <v>892</v>
      </c>
      <c r="F107" s="193" t="s">
        <v>691</v>
      </c>
      <c r="G107" s="193">
        <v>-16.5</v>
      </c>
      <c r="H107" s="193" t="s">
        <v>525</v>
      </c>
      <c r="I107" s="193">
        <v>-16</v>
      </c>
      <c r="J107" s="193" t="s">
        <v>525</v>
      </c>
      <c r="K107" s="193">
        <v>65.853700000000003</v>
      </c>
      <c r="L107" s="193" t="s">
        <v>893</v>
      </c>
    </row>
    <row r="108" spans="1:12">
      <c r="A108" s="193" t="s">
        <v>894</v>
      </c>
      <c r="B108" s="193" t="s">
        <v>845</v>
      </c>
      <c r="C108" s="193" t="s">
        <v>638</v>
      </c>
      <c r="D108" s="193"/>
      <c r="E108" s="193" t="s">
        <v>895</v>
      </c>
      <c r="F108" s="193" t="s">
        <v>691</v>
      </c>
      <c r="G108" s="193">
        <v>44</v>
      </c>
      <c r="H108" s="193" t="s">
        <v>525</v>
      </c>
      <c r="I108" s="193">
        <v>43.5</v>
      </c>
      <c r="J108" s="193" t="s">
        <v>525</v>
      </c>
      <c r="K108" s="193">
        <v>90</v>
      </c>
      <c r="L108" s="193" t="s">
        <v>896</v>
      </c>
    </row>
    <row r="109" spans="1:12">
      <c r="A109" s="193" t="s">
        <v>894</v>
      </c>
      <c r="B109" s="193" t="s">
        <v>845</v>
      </c>
      <c r="C109" s="193" t="s">
        <v>641</v>
      </c>
      <c r="D109" s="193"/>
      <c r="E109" s="193" t="s">
        <v>897</v>
      </c>
      <c r="F109" s="193" t="s">
        <v>691</v>
      </c>
      <c r="G109" s="193">
        <v>47.7</v>
      </c>
      <c r="H109" s="193" t="s">
        <v>525</v>
      </c>
      <c r="I109" s="193">
        <v>47.9</v>
      </c>
      <c r="J109" s="193" t="s">
        <v>525</v>
      </c>
      <c r="K109" s="193">
        <v>70</v>
      </c>
      <c r="L109" s="193" t="s">
        <v>898</v>
      </c>
    </row>
    <row r="110" spans="1:12">
      <c r="A110" s="193" t="s">
        <v>894</v>
      </c>
      <c r="B110" s="193" t="s">
        <v>845</v>
      </c>
      <c r="C110" s="193" t="s">
        <v>644</v>
      </c>
      <c r="D110" s="193"/>
      <c r="E110" s="193" t="s">
        <v>899</v>
      </c>
      <c r="F110" s="193" t="s">
        <v>691</v>
      </c>
      <c r="G110" s="193">
        <v>46.6</v>
      </c>
      <c r="H110" s="193" t="s">
        <v>525</v>
      </c>
      <c r="I110" s="193">
        <v>46.7</v>
      </c>
      <c r="J110" s="193" t="s">
        <v>525</v>
      </c>
      <c r="K110" s="193">
        <v>73.170699999999997</v>
      </c>
      <c r="L110" s="193" t="s">
        <v>900</v>
      </c>
    </row>
    <row r="111" spans="1:12">
      <c r="A111" s="193"/>
      <c r="B111" s="193"/>
      <c r="C111" s="193"/>
      <c r="D111" s="193"/>
      <c r="E111" s="193"/>
      <c r="F111" s="193"/>
      <c r="G111" s="193"/>
      <c r="H111" s="193"/>
      <c r="I111" s="193"/>
      <c r="J111" s="193"/>
      <c r="K111" s="193"/>
      <c r="L111" s="193"/>
    </row>
    <row r="112" spans="1:12">
      <c r="A112" s="193"/>
      <c r="B112" s="193"/>
      <c r="C112" s="193"/>
      <c r="D112" s="193"/>
      <c r="E112" s="193"/>
      <c r="F112" s="193"/>
      <c r="G112" s="193"/>
      <c r="H112" s="193"/>
      <c r="I112" s="193"/>
      <c r="J112" s="193"/>
      <c r="K112" s="193"/>
      <c r="L112" s="193"/>
    </row>
    <row r="113" spans="1:12">
      <c r="A113" s="193"/>
      <c r="B113" s="193"/>
      <c r="C113" s="193"/>
      <c r="D113" s="193"/>
      <c r="E113" s="193"/>
      <c r="F113" s="193"/>
      <c r="G113" s="193"/>
      <c r="H113" s="193"/>
      <c r="I113" s="193"/>
      <c r="J113" s="193"/>
      <c r="K113" s="193"/>
      <c r="L113" s="193"/>
    </row>
    <row r="114" spans="1:12">
      <c r="A114" s="193"/>
      <c r="B114" s="193"/>
      <c r="C114" s="193"/>
      <c r="D114" s="193"/>
      <c r="E114" s="193"/>
      <c r="F114" s="193"/>
      <c r="G114" s="193"/>
      <c r="H114" s="193"/>
      <c r="I114" s="193"/>
      <c r="J114" s="193"/>
      <c r="K114" s="193"/>
      <c r="L114" s="193"/>
    </row>
    <row r="115" spans="1:12">
      <c r="A115" s="193"/>
      <c r="B115" s="193"/>
      <c r="C115" s="193"/>
      <c r="D115" s="193"/>
      <c r="E115" s="193"/>
      <c r="F115" s="193"/>
      <c r="G115" s="193"/>
      <c r="H115" s="193"/>
      <c r="I115" s="193"/>
      <c r="J115" s="193"/>
      <c r="K115" s="193"/>
      <c r="L115" s="193"/>
    </row>
    <row r="116" spans="1:12">
      <c r="A116" s="193"/>
      <c r="B116" s="193"/>
      <c r="C116" s="193"/>
      <c r="D116" s="193"/>
      <c r="E116" s="193"/>
      <c r="F116" s="193"/>
      <c r="G116" s="194"/>
      <c r="H116" s="193"/>
      <c r="I116" s="194"/>
      <c r="J116" s="194"/>
      <c r="K116" s="193"/>
      <c r="L116" s="193"/>
    </row>
    <row r="117" spans="1:12">
      <c r="A117" s="193"/>
      <c r="B117" s="193"/>
      <c r="C117" s="193"/>
      <c r="D117" s="193"/>
      <c r="E117" s="193"/>
      <c r="F117" s="193"/>
      <c r="G117" s="194"/>
      <c r="H117" s="193"/>
      <c r="I117" s="194"/>
      <c r="J117" s="194"/>
      <c r="K117" s="193"/>
      <c r="L117" s="193"/>
    </row>
    <row r="118" spans="1:12">
      <c r="A118" s="193"/>
      <c r="B118" s="193"/>
      <c r="C118" s="193"/>
      <c r="D118" s="193"/>
      <c r="E118" s="193"/>
      <c r="F118" s="193"/>
      <c r="G118" s="194"/>
      <c r="H118" s="193"/>
      <c r="I118" s="194"/>
      <c r="J118" s="193"/>
      <c r="K118" s="193"/>
      <c r="L118" s="193"/>
    </row>
    <row r="119" spans="1:12">
      <c r="A119" s="193"/>
      <c r="B119" s="193"/>
      <c r="C119" s="193"/>
      <c r="D119" s="193"/>
      <c r="E119" s="193"/>
      <c r="F119" s="193"/>
      <c r="G119" s="194"/>
      <c r="H119" s="193"/>
      <c r="I119" s="194"/>
      <c r="J119" s="193"/>
      <c r="K119" s="193"/>
      <c r="L119" s="193"/>
    </row>
    <row r="120" spans="1:12">
      <c r="A120" s="193"/>
      <c r="B120" s="193"/>
      <c r="C120" s="193"/>
      <c r="D120" s="193"/>
      <c r="E120" s="193"/>
      <c r="F120" s="193"/>
      <c r="G120" s="194"/>
      <c r="H120" s="193"/>
      <c r="I120" s="194"/>
      <c r="J120" s="193"/>
      <c r="K120" s="193"/>
      <c r="L120" s="193"/>
    </row>
    <row r="121" spans="1:12">
      <c r="A121" s="193"/>
      <c r="B121" s="193"/>
      <c r="C121" s="193"/>
      <c r="D121" s="193"/>
      <c r="E121" s="193"/>
      <c r="F121" s="193"/>
      <c r="G121" s="193"/>
      <c r="H121" s="193"/>
      <c r="I121" s="193"/>
      <c r="J121" s="193"/>
      <c r="K121" s="193"/>
      <c r="L121" s="193"/>
    </row>
    <row r="122" spans="1:12">
      <c r="A122" s="193"/>
      <c r="B122" s="193"/>
      <c r="C122" s="193"/>
      <c r="D122" s="193"/>
      <c r="E122" s="193"/>
      <c r="F122" s="193"/>
      <c r="G122" s="194"/>
      <c r="H122" s="193"/>
      <c r="I122" s="194"/>
      <c r="J122" s="193"/>
      <c r="K122" s="193"/>
      <c r="L122" s="193"/>
    </row>
    <row r="123" spans="1:12">
      <c r="A123" s="193"/>
      <c r="B123" s="193"/>
      <c r="C123" s="193"/>
      <c r="D123" s="193"/>
      <c r="E123" s="193"/>
      <c r="F123" s="193"/>
      <c r="G123" s="193"/>
      <c r="H123" s="193"/>
      <c r="I123" s="193"/>
      <c r="J123" s="193"/>
      <c r="K123" s="193"/>
      <c r="L123" s="193"/>
    </row>
    <row r="124" spans="1:12">
      <c r="A124" s="193"/>
      <c r="B124" s="193"/>
      <c r="C124" s="193"/>
      <c r="D124" s="193"/>
      <c r="E124" s="193"/>
      <c r="F124" s="193"/>
      <c r="G124" s="193"/>
      <c r="H124" s="193"/>
      <c r="I124" s="193"/>
      <c r="J124" s="193"/>
      <c r="K124" s="193"/>
      <c r="L124" s="193"/>
    </row>
    <row r="125" spans="1:12">
      <c r="A125" s="193"/>
      <c r="B125" s="193"/>
      <c r="C125" s="193"/>
      <c r="D125" s="193"/>
      <c r="E125" s="193"/>
      <c r="F125" s="193"/>
      <c r="G125" s="194"/>
      <c r="H125" s="193"/>
      <c r="I125" s="194"/>
      <c r="J125" s="193"/>
      <c r="K125" s="193"/>
      <c r="L125" s="193"/>
    </row>
    <row r="126" spans="1:12">
      <c r="A126" s="193"/>
      <c r="B126" s="193"/>
      <c r="C126" s="193"/>
      <c r="D126" s="193"/>
      <c r="E126" s="193"/>
      <c r="F126" s="193"/>
      <c r="G126" s="194"/>
      <c r="H126" s="193"/>
      <c r="I126" s="194"/>
      <c r="J126" s="193"/>
      <c r="K126" s="193"/>
      <c r="L126" s="193"/>
    </row>
    <row r="127" spans="1:12">
      <c r="A127" s="193"/>
      <c r="B127" s="193"/>
      <c r="C127" s="193"/>
      <c r="D127" s="193"/>
      <c r="E127" s="193"/>
      <c r="F127" s="193"/>
      <c r="G127" s="194"/>
      <c r="H127" s="193"/>
      <c r="I127" s="194"/>
      <c r="J127" s="193"/>
      <c r="K127" s="193"/>
      <c r="L127" s="193"/>
    </row>
    <row r="128" spans="1:12">
      <c r="A128" s="193"/>
      <c r="B128" s="193"/>
      <c r="C128" s="193"/>
      <c r="D128" s="193"/>
      <c r="E128" s="193"/>
      <c r="F128" s="193"/>
      <c r="G128" s="194"/>
      <c r="H128" s="193"/>
      <c r="I128" s="194"/>
      <c r="J128" s="193"/>
      <c r="K128" s="193"/>
      <c r="L128" s="193"/>
    </row>
  </sheetData>
  <sheetProtection algorithmName="SHA-512" hashValue="EeQI4/CmBLTHYEOn1zdg6nOS5FIGuWZBKANug2itezY9CVtaixAcoRKM/IyOPFU1Kdk9neMBk4Q6XtxDvMScYg==" saltValue="OB/Vc3VmtII8fkOcia4TAA==" spinCount="100000" sheet="1" objects="1" scenarios="1"/>
  <phoneticPr fontId="6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D4C4AA"/>
  </sheetPr>
  <dimension ref="A1:M22"/>
  <sheetViews>
    <sheetView zoomScale="70" zoomScaleNormal="70" workbookViewId="0">
      <selection activeCell="M31" sqref="M31"/>
    </sheetView>
  </sheetViews>
  <sheetFormatPr defaultColWidth="8.88671875" defaultRowHeight="15.75"/>
  <cols>
    <col min="1" max="1" width="14.77734375" style="89" bestFit="1" customWidth="1"/>
    <col min="2" max="2" width="25" style="89" bestFit="1" customWidth="1"/>
    <col min="3" max="3" width="16.109375" style="89" bestFit="1" customWidth="1"/>
    <col min="4" max="4" width="16.6640625" style="89" customWidth="1"/>
    <col min="5" max="5" width="6.5546875" style="89" bestFit="1" customWidth="1"/>
    <col min="6" max="6" width="18.77734375" style="89" bestFit="1" customWidth="1"/>
    <col min="7" max="7" width="12.5546875" style="89" bestFit="1" customWidth="1"/>
    <col min="8" max="8" width="8.44140625" style="89" bestFit="1" customWidth="1"/>
    <col min="9" max="9" width="7.88671875" style="89" customWidth="1"/>
    <col min="10" max="10" width="13" style="89" bestFit="1" customWidth="1"/>
    <col min="11" max="11" width="42.6640625" style="89" customWidth="1"/>
    <col min="12" max="12" width="22.77734375" style="89" bestFit="1" customWidth="1"/>
    <col min="13" max="13" width="72" style="89" customWidth="1"/>
    <col min="14" max="16384" width="8.88671875" style="89"/>
  </cols>
  <sheetData>
    <row r="1" spans="1:13" ht="60.75" customHeight="1">
      <c r="A1" s="189" t="s">
        <v>310</v>
      </c>
      <c r="B1" s="189" t="str">
        <f>"As of 11am,  "</f>
        <v xml:space="preserve">As of 11am,  </v>
      </c>
      <c r="C1" s="189" t="str" cm="1">
        <f t="array" ref="C1">TEXT(tbl_dt[WeeklyDate],"DDDDD")</f>
        <v>Monday</v>
      </c>
    </row>
    <row r="3" spans="1:13">
      <c r="A3" s="183" t="s">
        <v>281</v>
      </c>
      <c r="B3" s="183" t="s">
        <v>326</v>
      </c>
      <c r="C3" s="183" t="s">
        <v>121</v>
      </c>
      <c r="D3" s="183" t="s">
        <v>327</v>
      </c>
      <c r="E3" s="183" t="s">
        <v>285</v>
      </c>
      <c r="F3" s="183" t="s">
        <v>280</v>
      </c>
      <c r="G3" s="183" t="s">
        <v>288</v>
      </c>
      <c r="H3" s="183" t="s">
        <v>135</v>
      </c>
      <c r="I3" s="183" t="s">
        <v>301</v>
      </c>
      <c r="J3" s="183" t="s">
        <v>279</v>
      </c>
      <c r="K3" s="183" t="s">
        <v>343</v>
      </c>
      <c r="L3" s="183" t="s">
        <v>346</v>
      </c>
      <c r="M3" s="183" t="s">
        <v>294</v>
      </c>
    </row>
    <row r="4" spans="1:13" ht="31.5">
      <c r="A4" s="186">
        <v>45012</v>
      </c>
      <c r="B4" s="183" t="s">
        <v>328</v>
      </c>
      <c r="C4" s="183" t="s">
        <v>334</v>
      </c>
      <c r="D4" s="183" t="s">
        <v>297</v>
      </c>
      <c r="E4" s="183" t="s">
        <v>299</v>
      </c>
      <c r="F4" s="183" t="s">
        <v>284</v>
      </c>
      <c r="G4" s="187" t="s">
        <v>150</v>
      </c>
      <c r="H4" s="183"/>
      <c r="I4" s="183"/>
      <c r="J4" s="183" t="s">
        <v>296</v>
      </c>
      <c r="K4" s="183" t="s">
        <v>298</v>
      </c>
      <c r="L4" s="183" t="s">
        <v>290</v>
      </c>
      <c r="M4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中航租赁拟发行人民币绿色明珠债，已宣布路演，于3月27日召开一系列固定收益投资者电话会议。交通银行担任全球协调人</v>
      </c>
    </row>
    <row r="5" spans="1:13">
      <c r="A5" s="186">
        <v>45027</v>
      </c>
      <c r="B5" s="183" t="s">
        <v>336</v>
      </c>
      <c r="C5" s="183" t="s">
        <v>150</v>
      </c>
      <c r="D5" s="183" t="s">
        <v>300</v>
      </c>
      <c r="E5" s="183"/>
      <c r="F5" s="183" t="s">
        <v>282</v>
      </c>
      <c r="G5" s="187" t="s">
        <v>150</v>
      </c>
      <c r="H5" s="183"/>
      <c r="I5" s="183" t="s">
        <v>302</v>
      </c>
      <c r="J5" s="183" t="s">
        <v>344</v>
      </c>
      <c r="K5" s="183"/>
      <c r="L5" s="183"/>
      <c r="M5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常德经投拟发行欧元高级债，已宣布委任。</v>
      </c>
    </row>
    <row r="6" spans="1:13" ht="31.5">
      <c r="A6" s="186">
        <v>45033</v>
      </c>
      <c r="B6" s="183" t="s">
        <v>337</v>
      </c>
      <c r="C6" s="183" t="s">
        <v>150</v>
      </c>
      <c r="D6" s="183" t="s">
        <v>297</v>
      </c>
      <c r="E6" s="183"/>
      <c r="F6" s="183" t="s">
        <v>284</v>
      </c>
      <c r="G6" s="187" t="s">
        <v>150</v>
      </c>
      <c r="H6" s="183"/>
      <c r="I6" s="183">
        <v>2</v>
      </c>
      <c r="J6" s="183" t="s">
        <v>305</v>
      </c>
      <c r="K6" s="183" t="s">
        <v>303</v>
      </c>
      <c r="L6" s="183" t="s">
        <v>289</v>
      </c>
      <c r="M6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绍兴上虞国资拟发行人民币明珠债，已宣布开簿，2年期的IPG为4.8%区间。交银国际担任全球协调人</v>
      </c>
    </row>
    <row r="7" spans="1:13" ht="31.5">
      <c r="A7" s="186">
        <v>45033</v>
      </c>
      <c r="B7" s="183" t="s">
        <v>338</v>
      </c>
      <c r="C7" s="183" t="s">
        <v>150</v>
      </c>
      <c r="D7" s="183" t="s">
        <v>297</v>
      </c>
      <c r="E7" s="183"/>
      <c r="F7" s="183" t="s">
        <v>284</v>
      </c>
      <c r="G7" s="187" t="s">
        <v>150</v>
      </c>
      <c r="H7" s="183"/>
      <c r="I7" s="183" t="s">
        <v>304</v>
      </c>
      <c r="J7" s="183" t="s">
        <v>305</v>
      </c>
      <c r="K7" s="183" t="s">
        <v>306</v>
      </c>
      <c r="L7" s="183" t="s">
        <v>289</v>
      </c>
      <c r="M7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远东国际租赁拟发行人民币明珠债，已宣布开簿，3年期的FPG为4.8%区间。交银国际担任全球协调人</v>
      </c>
    </row>
    <row r="8" spans="1:13">
      <c r="A8" s="186">
        <v>45033</v>
      </c>
      <c r="B8" s="183" t="s">
        <v>339</v>
      </c>
      <c r="C8" s="183" t="s">
        <v>150</v>
      </c>
      <c r="D8" s="183" t="s">
        <v>297</v>
      </c>
      <c r="E8" s="183"/>
      <c r="F8" s="183" t="s">
        <v>284</v>
      </c>
      <c r="G8" s="187" t="s">
        <v>150</v>
      </c>
      <c r="H8" s="183"/>
      <c r="I8" s="183" t="s">
        <v>304</v>
      </c>
      <c r="J8" s="183" t="s">
        <v>305</v>
      </c>
      <c r="K8" s="183" t="s">
        <v>307</v>
      </c>
      <c r="L8" s="183"/>
      <c r="M8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衢州工业发展拟发行人民币明珠债，已宣布开簿，3年期的IPG为4.28%区间。</v>
      </c>
    </row>
    <row r="9" spans="1:13" ht="31.5">
      <c r="A9" s="186">
        <v>45033</v>
      </c>
      <c r="B9" s="183" t="s">
        <v>340</v>
      </c>
      <c r="C9" s="183" t="s">
        <v>150</v>
      </c>
      <c r="D9" s="183" t="s">
        <v>297</v>
      </c>
      <c r="E9" s="183"/>
      <c r="F9" s="183" t="s">
        <v>284</v>
      </c>
      <c r="G9" s="187" t="s">
        <v>150</v>
      </c>
      <c r="H9" s="183"/>
      <c r="I9" s="183" t="s">
        <v>304</v>
      </c>
      <c r="J9" s="183" t="s">
        <v>305</v>
      </c>
      <c r="K9" s="183" t="s">
        <v>308</v>
      </c>
      <c r="L9" s="183" t="s">
        <v>291</v>
      </c>
      <c r="M9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南宁五象建投拟发行人民币明珠债，已宣布开簿，3年期的IPG为4.7%区间。交银国际担任账簿管理人</v>
      </c>
    </row>
    <row r="10" spans="1:13">
      <c r="A10" s="186">
        <v>45040</v>
      </c>
      <c r="B10" s="183" t="s">
        <v>341</v>
      </c>
      <c r="C10" s="183" t="s">
        <v>150</v>
      </c>
      <c r="D10" s="183" t="s">
        <v>297</v>
      </c>
      <c r="E10" s="183"/>
      <c r="F10" s="183" t="s">
        <v>284</v>
      </c>
      <c r="G10" s="187" t="s">
        <v>150</v>
      </c>
      <c r="H10" s="183"/>
      <c r="I10" s="183" t="s">
        <v>304</v>
      </c>
      <c r="J10" s="183" t="s">
        <v>305</v>
      </c>
      <c r="K10" s="183" t="s">
        <v>311</v>
      </c>
      <c r="L10" s="183"/>
      <c r="M10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漳州九龙江拟发行人民币明珠债，已宣布开簿，3年期的IPG为4.5%区间。</v>
      </c>
    </row>
    <row r="11" spans="1:13">
      <c r="A11" s="186">
        <v>45040</v>
      </c>
      <c r="B11" s="183" t="s">
        <v>342</v>
      </c>
      <c r="C11" s="183" t="s">
        <v>150</v>
      </c>
      <c r="D11" s="183" t="s">
        <v>297</v>
      </c>
      <c r="E11" s="183"/>
      <c r="F11" s="183" t="s">
        <v>284</v>
      </c>
      <c r="G11" s="187" t="s">
        <v>150</v>
      </c>
      <c r="H11" s="183"/>
      <c r="I11" s="183" t="s">
        <v>304</v>
      </c>
      <c r="J11" s="183" t="s">
        <v>305</v>
      </c>
      <c r="K11" s="183" t="s">
        <v>312</v>
      </c>
      <c r="L11" s="183"/>
      <c r="M11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长兴交投拟发行人民币明珠债，已宣布开簿，3年期的FPG为4.7%。</v>
      </c>
    </row>
    <row r="12" spans="1:13">
      <c r="A12" s="186">
        <v>45051</v>
      </c>
      <c r="B12" s="183" t="s">
        <v>329</v>
      </c>
      <c r="C12" s="183" t="s">
        <v>335</v>
      </c>
      <c r="D12" s="183" t="s">
        <v>295</v>
      </c>
      <c r="E12" s="183"/>
      <c r="F12" s="183" t="s">
        <v>282</v>
      </c>
      <c r="G12" s="187" t="s">
        <v>313</v>
      </c>
      <c r="H12" s="183"/>
      <c r="I12" s="183" t="s">
        <v>304</v>
      </c>
      <c r="J12" s="183" t="s">
        <v>296</v>
      </c>
      <c r="K12" s="183"/>
      <c r="L12" s="183" t="s">
        <v>290</v>
      </c>
      <c r="M12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中国进出口银行拟发行美元高级债（--/A+/--），已宣布路演。交通银行担任全球协调人</v>
      </c>
    </row>
    <row r="13" spans="1:13" ht="31.5">
      <c r="A13" s="186">
        <v>45068</v>
      </c>
      <c r="B13" s="183" t="s">
        <v>330</v>
      </c>
      <c r="C13" s="183" t="s">
        <v>315</v>
      </c>
      <c r="D13" s="183"/>
      <c r="E13" s="183"/>
      <c r="F13" s="183" t="s">
        <v>345</v>
      </c>
      <c r="G13" s="183" t="s">
        <v>315</v>
      </c>
      <c r="H13" s="183"/>
      <c r="I13" s="183" t="s">
        <v>316</v>
      </c>
      <c r="J13" s="183" t="s">
        <v>305</v>
      </c>
      <c r="K13" s="183" t="s">
        <v>317</v>
      </c>
      <c r="L13" s="183" t="s">
        <v>292</v>
      </c>
      <c r="M13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中国银行澳门分行拟发行玉兰债（A1/A/A），已宣布开簿，2年期的IPG为3.25%区间。交通银行担任账簿管理人</v>
      </c>
    </row>
    <row r="14" spans="1:13" ht="31.5">
      <c r="A14" s="186">
        <v>45089</v>
      </c>
      <c r="B14" s="183" t="s">
        <v>331</v>
      </c>
      <c r="C14" s="183" t="s">
        <v>319</v>
      </c>
      <c r="D14" s="183" t="s">
        <v>295</v>
      </c>
      <c r="E14" s="183" t="s">
        <v>299</v>
      </c>
      <c r="F14" s="183" t="s">
        <v>282</v>
      </c>
      <c r="G14" s="183" t="s">
        <v>319</v>
      </c>
      <c r="H14" s="183"/>
      <c r="I14" s="183"/>
      <c r="J14" s="183" t="s">
        <v>296</v>
      </c>
      <c r="K14" s="183" t="s">
        <v>320</v>
      </c>
      <c r="L14" s="183" t="s">
        <v>292</v>
      </c>
      <c r="M14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义乌国资拟发行美元绿色高级债（Baa3/--/BBB），已宣布路演，于6月12日-6月15日在香港、新加坡安排召开投资者电话会议。交通银行担任账簿管理人</v>
      </c>
    </row>
    <row r="15" spans="1:13" ht="31.5">
      <c r="A15" s="186">
        <v>45089</v>
      </c>
      <c r="B15" s="183" t="s">
        <v>332</v>
      </c>
      <c r="C15" s="183" t="s">
        <v>150</v>
      </c>
      <c r="D15" s="183" t="s">
        <v>297</v>
      </c>
      <c r="E15" s="183"/>
      <c r="F15" s="183" t="s">
        <v>283</v>
      </c>
      <c r="G15" s="187" t="s">
        <v>150</v>
      </c>
      <c r="H15" s="183" t="s">
        <v>321</v>
      </c>
      <c r="I15" s="183" t="s">
        <v>304</v>
      </c>
      <c r="J15" s="183" t="s">
        <v>305</v>
      </c>
      <c r="K15" s="183" t="s">
        <v>322</v>
      </c>
      <c r="L15" s="183" t="s">
        <v>292</v>
      </c>
      <c r="M15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桐庐新城发展拟发行人民币备证信用增强债券，由上海银行提供备证。已宣布开簿，3年期的IPG为3.85%区间。交通银行担任账簿管理人</v>
      </c>
    </row>
    <row r="16" spans="1:13" ht="31.5">
      <c r="A16" s="186">
        <v>45089</v>
      </c>
      <c r="B16" s="183" t="s">
        <v>332</v>
      </c>
      <c r="C16" s="183" t="s">
        <v>150</v>
      </c>
      <c r="D16" s="183" t="s">
        <v>297</v>
      </c>
      <c r="E16" s="183"/>
      <c r="F16" s="183" t="s">
        <v>283</v>
      </c>
      <c r="G16" s="187" t="s">
        <v>150</v>
      </c>
      <c r="H16" s="183" t="s">
        <v>323</v>
      </c>
      <c r="I16" s="183" t="s">
        <v>304</v>
      </c>
      <c r="J16" s="183" t="s">
        <v>305</v>
      </c>
      <c r="K16" s="183" t="s">
        <v>322</v>
      </c>
      <c r="L16" s="183" t="s">
        <v>291</v>
      </c>
      <c r="M16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桐庐新城发展拟发行人民币备证信用增强债券，由宁波银行提供备证。已宣布开簿，3年期的IPG为3.85%区间。交银国际担任账簿管理人</v>
      </c>
    </row>
    <row r="17" spans="1:13" ht="31.5">
      <c r="A17" s="186">
        <v>45089</v>
      </c>
      <c r="B17" s="183" t="s">
        <v>333</v>
      </c>
      <c r="C17" s="183" t="s">
        <v>150</v>
      </c>
      <c r="D17" s="183" t="s">
        <v>297</v>
      </c>
      <c r="E17" s="183"/>
      <c r="F17" s="183" t="s">
        <v>283</v>
      </c>
      <c r="G17" s="187" t="s">
        <v>150</v>
      </c>
      <c r="H17" s="183" t="s">
        <v>324</v>
      </c>
      <c r="I17" s="183" t="s">
        <v>304</v>
      </c>
      <c r="J17" s="183" t="s">
        <v>305</v>
      </c>
      <c r="K17" s="183" t="s">
        <v>325</v>
      </c>
      <c r="L17" s="183"/>
      <c r="M17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吴兴交旅投拟发行人民币备证信用增强债券，由杭州银行提供备证。已宣布开簿，3年期价格为5.3%。</v>
      </c>
    </row>
    <row r="18" spans="1:13">
      <c r="A18" s="186">
        <v>45103</v>
      </c>
      <c r="B18" s="89" t="s">
        <v>358</v>
      </c>
      <c r="D18" s="89" t="s">
        <v>295</v>
      </c>
      <c r="I18" s="89" t="s">
        <v>302</v>
      </c>
      <c r="J18" s="89" t="s">
        <v>305</v>
      </c>
      <c r="K18" s="89" t="s">
        <v>360</v>
      </c>
      <c r="M18" s="1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济南市中财金投资集团拟发行美元（），已宣布开簿，364天的IPG为7.4%区间。</v>
      </c>
    </row>
    <row r="19" spans="1:13">
      <c r="A19" s="186">
        <v>45103</v>
      </c>
      <c r="B19" s="89" t="s">
        <v>359</v>
      </c>
      <c r="D19" s="89" t="s">
        <v>295</v>
      </c>
      <c r="I19" s="89" t="s">
        <v>304</v>
      </c>
      <c r="J19" s="89" t="s">
        <v>305</v>
      </c>
      <c r="K19" s="89" t="s">
        <v>421</v>
      </c>
      <c r="M19" s="1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济南历城控股集团拟发行美元（），已宣布开簿，3年期的IPG为7.6%区间。</v>
      </c>
    </row>
    <row r="20" spans="1:13">
      <c r="A20" s="186">
        <v>45138</v>
      </c>
      <c r="B20" s="89" t="s">
        <v>416</v>
      </c>
      <c r="C20" s="217" t="s">
        <v>417</v>
      </c>
      <c r="D20" s="89" t="s">
        <v>295</v>
      </c>
      <c r="F20" s="89" t="s">
        <v>282</v>
      </c>
      <c r="G20" s="218" t="s">
        <v>418</v>
      </c>
      <c r="I20" s="89" t="s">
        <v>419</v>
      </c>
      <c r="J20" s="89" t="s">
        <v>305</v>
      </c>
      <c r="K20" s="219" t="s">
        <v>420</v>
      </c>
      <c r="L20" s="89" t="s">
        <v>290</v>
      </c>
      <c r="M20" s="1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中国信达香港拟发行美元高级债（--/BBB+/--），已宣布开簿，3.5年期的IPG在T3+175bps区间。交通银行担任全球协调人</v>
      </c>
    </row>
    <row r="21" spans="1:13">
      <c r="A21" s="186">
        <v>45159</v>
      </c>
      <c r="B21" s="89" t="s">
        <v>452</v>
      </c>
      <c r="C21" s="183" t="s">
        <v>150</v>
      </c>
      <c r="D21" s="89" t="s">
        <v>295</v>
      </c>
      <c r="F21" s="89" t="s">
        <v>282</v>
      </c>
      <c r="G21" s="187" t="s">
        <v>150</v>
      </c>
      <c r="I21" s="89" t="s">
        <v>17</v>
      </c>
      <c r="J21" s="89" t="s">
        <v>305</v>
      </c>
      <c r="K21" s="219" t="s">
        <v>453</v>
      </c>
      <c r="M21" s="1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鲁商集团拟发行美元高级债，已宣布开簿，3年期的IPG在8.2%区间。</v>
      </c>
    </row>
    <row r="22" spans="1:13">
      <c r="M22" s="192"/>
    </row>
  </sheetData>
  <phoneticPr fontId="6" type="noConversion"/>
  <dataValidations count="6">
    <dataValidation type="list" allowBlank="1" showInputMessage="1" showErrorMessage="1" sqref="J4:J22">
      <formula1>"已宣布委任，,已宣布路演，,已宣布开簿，"</formula1>
    </dataValidation>
    <dataValidation type="list" allowBlank="1" showInputMessage="1" showErrorMessage="1" sqref="L4:L22">
      <formula1>dd_bocomdeal</formula1>
    </dataValidation>
    <dataValidation type="list" allowBlank="1" showInputMessage="1" showErrorMessage="1" sqref="F4:F22">
      <formula1>dd_品种</formula1>
    </dataValidation>
    <dataValidation type="list" allowBlank="1" showInputMessage="1" showErrorMessage="1" sqref="E4:E22">
      <formula1>"绿色,可持续,可持续挂钩"</formula1>
    </dataValidation>
    <dataValidation type="list" allowBlank="1" showInputMessage="1" showErrorMessage="1" sqref="D5 D12:D14">
      <formula1>"美元,港元,欧元,日元"</formula1>
    </dataValidation>
    <dataValidation type="list" allowBlank="1" showInputMessage="1" showErrorMessage="1" sqref="D4 D6:D11 D15:D17">
      <formula1>"美元,人民币,港元,欧元,日元"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A23AFC-5DDD-414B-9980-3A5661EB9C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已命名的範圍</vt:lpstr>
      </vt:variant>
      <vt:variant>
        <vt:i4>5</vt:i4>
      </vt:variant>
    </vt:vector>
  </HeadingPairs>
  <TitlesOfParts>
    <vt:vector size="18" baseType="lpstr">
      <vt:lpstr>EXE</vt:lpstr>
      <vt:lpstr>美元债一级</vt:lpstr>
      <vt:lpstr>OMAS</vt:lpstr>
      <vt:lpstr>华尔街交易员</vt:lpstr>
      <vt:lpstr>Add Stats</vt:lpstr>
      <vt:lpstr>Coded</vt:lpstr>
      <vt:lpstr>Tables_coded</vt:lpstr>
      <vt:lpstr>Graphs_coded</vt:lpstr>
      <vt:lpstr>Corp_value</vt:lpstr>
      <vt:lpstr>Tables_value</vt:lpstr>
      <vt:lpstr>Graphs_value</vt:lpstr>
      <vt:lpstr>ECON</vt:lpstr>
      <vt:lpstr>潜在</vt:lpstr>
      <vt:lpstr>dd_bocomdeal</vt:lpstr>
      <vt:lpstr>dd_品种</vt:lpstr>
      <vt:lpstr>DMIrange</vt:lpstr>
      <vt:lpstr>px</vt:lpstr>
      <vt:lpstr>潜在交易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Rachel Gong 龚瑞琪</cp:lastModifiedBy>
  <dcterms:created xsi:type="dcterms:W3CDTF">2023-01-27T08:32:55Z</dcterms:created>
  <dcterms:modified xsi:type="dcterms:W3CDTF">2023-09-18T01:12:16Z</dcterms:modified>
</cp:coreProperties>
</file>